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12075"/>
  </bookViews>
  <sheets>
    <sheet name="11-12 Participation Totals" sheetId="4" r:id="rId1"/>
  </sheets>
  <calcPr calcId="125725"/>
</workbook>
</file>

<file path=xl/calcChain.xml><?xml version="1.0" encoding="utf-8"?>
<calcChain xmlns="http://schemas.openxmlformats.org/spreadsheetml/2006/main">
  <c r="EV293" i="4"/>
  <c r="EW293"/>
  <c r="EX293"/>
  <c r="EU293"/>
  <c r="EN293"/>
  <c r="EO293"/>
  <c r="EP293"/>
  <c r="EM293"/>
  <c r="EF293"/>
  <c r="EG293"/>
  <c r="EH293"/>
  <c r="EE293"/>
  <c r="DX293"/>
  <c r="DY293"/>
  <c r="DZ293"/>
  <c r="DW293"/>
  <c r="DP293"/>
  <c r="DQ293"/>
  <c r="DR293"/>
  <c r="DO293"/>
  <c r="DH293"/>
  <c r="DI293"/>
  <c r="DJ293"/>
  <c r="DG293"/>
  <c r="CZ293"/>
  <c r="DA293"/>
  <c r="DB293"/>
  <c r="CY293"/>
  <c r="CR293"/>
  <c r="CS293"/>
  <c r="CT293"/>
  <c r="CQ293"/>
  <c r="CJ293"/>
  <c r="CK293"/>
  <c r="CL293"/>
  <c r="CI293"/>
  <c r="CB293"/>
  <c r="CC293"/>
  <c r="CD293"/>
  <c r="CA293"/>
  <c r="BS293"/>
  <c r="BT293"/>
  <c r="BU293"/>
  <c r="BR293"/>
  <c r="BK293"/>
  <c r="BL293"/>
  <c r="BM293"/>
  <c r="BJ293"/>
  <c r="BC293"/>
  <c r="BD293"/>
  <c r="BE293"/>
  <c r="BB293"/>
  <c r="AU293"/>
  <c r="AV293"/>
  <c r="AW293"/>
  <c r="AT293"/>
  <c r="AM293"/>
  <c r="AN293"/>
  <c r="AO293"/>
  <c r="AL293"/>
  <c r="AE293"/>
  <c r="AF293"/>
  <c r="AD293"/>
  <c r="AC293"/>
  <c r="X293"/>
  <c r="Q293"/>
  <c r="P293"/>
  <c r="O293"/>
  <c r="N293"/>
  <c r="W293"/>
  <c r="V293"/>
  <c r="F293"/>
  <c r="G293"/>
  <c r="H293"/>
  <c r="I293"/>
  <c r="E293"/>
  <c r="EY2"/>
  <c r="EZ2" s="1"/>
  <c r="EY3"/>
  <c r="EZ3" s="1"/>
  <c r="EY4"/>
  <c r="EZ4" s="1"/>
  <c r="EY5"/>
  <c r="EZ5" s="1"/>
  <c r="EY6"/>
  <c r="EZ6" s="1"/>
  <c r="EY7"/>
  <c r="EZ7" s="1"/>
  <c r="EY8"/>
  <c r="EZ8" s="1"/>
  <c r="EY9"/>
  <c r="EZ9" s="1"/>
  <c r="EY10"/>
  <c r="EZ10" s="1"/>
  <c r="EY11"/>
  <c r="EZ11" s="1"/>
  <c r="EY12"/>
  <c r="EZ12" s="1"/>
  <c r="EY13"/>
  <c r="EZ13" s="1"/>
  <c r="EY14"/>
  <c r="EZ14" s="1"/>
  <c r="EY15"/>
  <c r="EZ15" s="1"/>
  <c r="EY16"/>
  <c r="EZ16" s="1"/>
  <c r="EY17"/>
  <c r="EZ17" s="1"/>
  <c r="EY18"/>
  <c r="EZ18" s="1"/>
  <c r="EY19"/>
  <c r="EZ19" s="1"/>
  <c r="EY20"/>
  <c r="EZ20" s="1"/>
  <c r="EY21"/>
  <c r="EZ21" s="1"/>
  <c r="EY22"/>
  <c r="EZ22" s="1"/>
  <c r="EY23"/>
  <c r="EZ23" s="1"/>
  <c r="EY24"/>
  <c r="EZ24" s="1"/>
  <c r="EY25"/>
  <c r="EZ25" s="1"/>
  <c r="EY26"/>
  <c r="EZ26" s="1"/>
  <c r="EY27"/>
  <c r="EZ27" s="1"/>
  <c r="EY28"/>
  <c r="EZ28" s="1"/>
  <c r="EY29"/>
  <c r="EZ29" s="1"/>
  <c r="EY30"/>
  <c r="EZ30" s="1"/>
  <c r="EY31"/>
  <c r="EZ31" s="1"/>
  <c r="EY32"/>
  <c r="EZ32" s="1"/>
  <c r="EY33"/>
  <c r="EZ33" s="1"/>
  <c r="EY34"/>
  <c r="EZ34" s="1"/>
  <c r="EY35"/>
  <c r="EZ35" s="1"/>
  <c r="EY36"/>
  <c r="EZ36" s="1"/>
  <c r="EY37"/>
  <c r="EZ37" s="1"/>
  <c r="EY38"/>
  <c r="EZ38" s="1"/>
  <c r="EY39"/>
  <c r="EZ39" s="1"/>
  <c r="EY40"/>
  <c r="EZ40" s="1"/>
  <c r="EY41"/>
  <c r="EZ41" s="1"/>
  <c r="EY42"/>
  <c r="EZ42" s="1"/>
  <c r="EY43"/>
  <c r="EZ43" s="1"/>
  <c r="EY44"/>
  <c r="EZ44" s="1"/>
  <c r="EY45"/>
  <c r="EZ45" s="1"/>
  <c r="EY46"/>
  <c r="EZ46" s="1"/>
  <c r="EY47"/>
  <c r="EZ47" s="1"/>
  <c r="EY48"/>
  <c r="EZ48" s="1"/>
  <c r="EY49"/>
  <c r="EZ49" s="1"/>
  <c r="EY50"/>
  <c r="EZ50" s="1"/>
  <c r="EY51"/>
  <c r="EZ51" s="1"/>
  <c r="EY52"/>
  <c r="EZ52" s="1"/>
  <c r="EY53"/>
  <c r="EZ53" s="1"/>
  <c r="EY54"/>
  <c r="EZ54" s="1"/>
  <c r="EY55"/>
  <c r="EZ55" s="1"/>
  <c r="EY56"/>
  <c r="EZ56" s="1"/>
  <c r="EY57"/>
  <c r="EZ57" s="1"/>
  <c r="EY58"/>
  <c r="EZ58" s="1"/>
  <c r="EY59"/>
  <c r="EZ59" s="1"/>
  <c r="EY60"/>
  <c r="EZ60" s="1"/>
  <c r="EY61"/>
  <c r="EZ61" s="1"/>
  <c r="EY62"/>
  <c r="EZ62" s="1"/>
  <c r="EY63"/>
  <c r="EZ63" s="1"/>
  <c r="EY64"/>
  <c r="EZ64" s="1"/>
  <c r="EY65"/>
  <c r="EZ65" s="1"/>
  <c r="EY66"/>
  <c r="EZ66" s="1"/>
  <c r="EY67"/>
  <c r="EZ67" s="1"/>
  <c r="EY68"/>
  <c r="EZ68" s="1"/>
  <c r="EY69"/>
  <c r="EZ69" s="1"/>
  <c r="EY70"/>
  <c r="EZ70" s="1"/>
  <c r="EY71"/>
  <c r="EZ71" s="1"/>
  <c r="EY72"/>
  <c r="EZ72" s="1"/>
  <c r="EY73"/>
  <c r="EZ73" s="1"/>
  <c r="EY74"/>
  <c r="EZ74" s="1"/>
  <c r="EY75"/>
  <c r="EZ75" s="1"/>
  <c r="EY76"/>
  <c r="EZ76" s="1"/>
  <c r="EY77"/>
  <c r="EZ77" s="1"/>
  <c r="EY78"/>
  <c r="EZ78" s="1"/>
  <c r="EY79"/>
  <c r="EZ79" s="1"/>
  <c r="EY80"/>
  <c r="EZ80" s="1"/>
  <c r="EY81"/>
  <c r="EZ81" s="1"/>
  <c r="EY82"/>
  <c r="EZ82" s="1"/>
  <c r="EY83"/>
  <c r="EZ83" s="1"/>
  <c r="EY84"/>
  <c r="EZ84" s="1"/>
  <c r="EY85"/>
  <c r="EZ85" s="1"/>
  <c r="EY86"/>
  <c r="EZ86" s="1"/>
  <c r="EY87"/>
  <c r="EZ87" s="1"/>
  <c r="EY88"/>
  <c r="EZ88" s="1"/>
  <c r="EY89"/>
  <c r="EZ89" s="1"/>
  <c r="EY90"/>
  <c r="EZ90" s="1"/>
  <c r="EY91"/>
  <c r="EZ91" s="1"/>
  <c r="EY92"/>
  <c r="EZ92" s="1"/>
  <c r="EY93"/>
  <c r="EZ93" s="1"/>
  <c r="EY94"/>
  <c r="EZ94" s="1"/>
  <c r="EY95"/>
  <c r="EZ95" s="1"/>
  <c r="EY96"/>
  <c r="EZ96" s="1"/>
  <c r="EY97"/>
  <c r="EZ97" s="1"/>
  <c r="EY98"/>
  <c r="EZ98" s="1"/>
  <c r="EY99"/>
  <c r="EZ99" s="1"/>
  <c r="EY100"/>
  <c r="EZ100" s="1"/>
  <c r="EY101"/>
  <c r="EZ101" s="1"/>
  <c r="EY102"/>
  <c r="EZ102" s="1"/>
  <c r="EY103"/>
  <c r="EZ103" s="1"/>
  <c r="EY104"/>
  <c r="EZ104" s="1"/>
  <c r="EY105"/>
  <c r="EZ105" s="1"/>
  <c r="EY106"/>
  <c r="EZ106" s="1"/>
  <c r="EY107"/>
  <c r="EZ107" s="1"/>
  <c r="EY108"/>
  <c r="EZ108" s="1"/>
  <c r="EY109"/>
  <c r="EZ109" s="1"/>
  <c r="EY110"/>
  <c r="EZ110" s="1"/>
  <c r="EY111"/>
  <c r="FA111" s="1"/>
  <c r="EY112"/>
  <c r="EZ112" s="1"/>
  <c r="EY113"/>
  <c r="EZ113" s="1"/>
  <c r="EY114"/>
  <c r="EZ114" s="1"/>
  <c r="EY115"/>
  <c r="EZ115" s="1"/>
  <c r="EY116"/>
  <c r="EZ116" s="1"/>
  <c r="EY117"/>
  <c r="EZ117" s="1"/>
  <c r="EY118"/>
  <c r="EZ118" s="1"/>
  <c r="EY119"/>
  <c r="EZ119" s="1"/>
  <c r="EY120"/>
  <c r="EZ120" s="1"/>
  <c r="EY121"/>
  <c r="EZ121" s="1"/>
  <c r="EY122"/>
  <c r="EZ122" s="1"/>
  <c r="EY123"/>
  <c r="EZ123" s="1"/>
  <c r="EY124"/>
  <c r="EZ124" s="1"/>
  <c r="EY125"/>
  <c r="EZ125" s="1"/>
  <c r="EY126"/>
  <c r="EZ126" s="1"/>
  <c r="EY127"/>
  <c r="EZ127" s="1"/>
  <c r="EY128"/>
  <c r="EZ128" s="1"/>
  <c r="EY129"/>
  <c r="EZ129" s="1"/>
  <c r="EY130"/>
  <c r="EZ130" s="1"/>
  <c r="EY131"/>
  <c r="FA131" s="1"/>
  <c r="EY132"/>
  <c r="EZ132" s="1"/>
  <c r="EY133"/>
  <c r="EZ133" s="1"/>
  <c r="EY134"/>
  <c r="EZ134" s="1"/>
  <c r="EY135"/>
  <c r="EZ135" s="1"/>
  <c r="EY136"/>
  <c r="EZ136" s="1"/>
  <c r="EY137"/>
  <c r="EZ137" s="1"/>
  <c r="EY138"/>
  <c r="EZ138" s="1"/>
  <c r="EY139"/>
  <c r="EZ139" s="1"/>
  <c r="EY140"/>
  <c r="EZ140" s="1"/>
  <c r="EY141"/>
  <c r="EZ141" s="1"/>
  <c r="EY142"/>
  <c r="EZ142" s="1"/>
  <c r="EY143"/>
  <c r="EZ143" s="1"/>
  <c r="EY144"/>
  <c r="EZ144" s="1"/>
  <c r="EY145"/>
  <c r="EZ145" s="1"/>
  <c r="EY146"/>
  <c r="EZ146" s="1"/>
  <c r="EY147"/>
  <c r="EZ147" s="1"/>
  <c r="EY148"/>
  <c r="EZ148" s="1"/>
  <c r="EY149"/>
  <c r="EZ149" s="1"/>
  <c r="EY150"/>
  <c r="EZ150" s="1"/>
  <c r="EY151"/>
  <c r="EZ151" s="1"/>
  <c r="EY152"/>
  <c r="EZ152" s="1"/>
  <c r="EY153"/>
  <c r="EZ153" s="1"/>
  <c r="EY154"/>
  <c r="EZ154" s="1"/>
  <c r="EY155"/>
  <c r="EZ155" s="1"/>
  <c r="EY156"/>
  <c r="EZ156" s="1"/>
  <c r="EY157"/>
  <c r="EZ157" s="1"/>
  <c r="EY158"/>
  <c r="EZ158" s="1"/>
  <c r="EY159"/>
  <c r="EZ159" s="1"/>
  <c r="EY160"/>
  <c r="EZ160" s="1"/>
  <c r="EY161"/>
  <c r="EZ161" s="1"/>
  <c r="EY162"/>
  <c r="EZ162" s="1"/>
  <c r="EY163"/>
  <c r="EZ163" s="1"/>
  <c r="EY164"/>
  <c r="EZ164" s="1"/>
  <c r="EY165"/>
  <c r="EZ165" s="1"/>
  <c r="EY166"/>
  <c r="EZ166" s="1"/>
  <c r="EY167"/>
  <c r="EZ167" s="1"/>
  <c r="EY168"/>
  <c r="EZ168" s="1"/>
  <c r="EY169"/>
  <c r="EZ169" s="1"/>
  <c r="EY170"/>
  <c r="EZ170" s="1"/>
  <c r="EY171"/>
  <c r="EZ171" s="1"/>
  <c r="EY172"/>
  <c r="EZ172" s="1"/>
  <c r="EY173"/>
  <c r="EZ173" s="1"/>
  <c r="EY174"/>
  <c r="EZ174" s="1"/>
  <c r="EY175"/>
  <c r="EZ175" s="1"/>
  <c r="EY176"/>
  <c r="EZ176" s="1"/>
  <c r="EY177"/>
  <c r="EZ177" s="1"/>
  <c r="EY178"/>
  <c r="EZ178" s="1"/>
  <c r="EY179"/>
  <c r="EZ179" s="1"/>
  <c r="EY180"/>
  <c r="EZ180" s="1"/>
  <c r="EY181"/>
  <c r="EZ181" s="1"/>
  <c r="EY182"/>
  <c r="EZ182" s="1"/>
  <c r="EY183"/>
  <c r="EZ183" s="1"/>
  <c r="EY184"/>
  <c r="EZ184" s="1"/>
  <c r="EY185"/>
  <c r="EZ185" s="1"/>
  <c r="EY186"/>
  <c r="EZ186" s="1"/>
  <c r="EY187"/>
  <c r="EZ187" s="1"/>
  <c r="EY188"/>
  <c r="EZ188" s="1"/>
  <c r="EY189"/>
  <c r="EZ189" s="1"/>
  <c r="EY190"/>
  <c r="EZ190" s="1"/>
  <c r="EY191"/>
  <c r="EZ191" s="1"/>
  <c r="EY192"/>
  <c r="EZ192" s="1"/>
  <c r="EY193"/>
  <c r="EZ193" s="1"/>
  <c r="EY194"/>
  <c r="EZ194" s="1"/>
  <c r="EY195"/>
  <c r="EZ195" s="1"/>
  <c r="EY196"/>
  <c r="EZ196" s="1"/>
  <c r="EY197"/>
  <c r="EZ197" s="1"/>
  <c r="EY198"/>
  <c r="EZ198" s="1"/>
  <c r="EY199"/>
  <c r="EZ199" s="1"/>
  <c r="EY200"/>
  <c r="EZ200" s="1"/>
  <c r="EY201"/>
  <c r="EZ201" s="1"/>
  <c r="EY202"/>
  <c r="EZ202" s="1"/>
  <c r="EY203"/>
  <c r="EZ203" s="1"/>
  <c r="EY204"/>
  <c r="EZ204" s="1"/>
  <c r="EY205"/>
  <c r="EZ205" s="1"/>
  <c r="EY206"/>
  <c r="EZ206" s="1"/>
  <c r="EY207"/>
  <c r="EZ207" s="1"/>
  <c r="EY208"/>
  <c r="EZ208" s="1"/>
  <c r="EY209"/>
  <c r="EZ209" s="1"/>
  <c r="EY210"/>
  <c r="EZ210" s="1"/>
  <c r="EY211"/>
  <c r="EZ211" s="1"/>
  <c r="EY212"/>
  <c r="EZ212" s="1"/>
  <c r="EY213"/>
  <c r="EZ213" s="1"/>
  <c r="EY214"/>
  <c r="EZ214" s="1"/>
  <c r="EY215"/>
  <c r="EZ215" s="1"/>
  <c r="EY216"/>
  <c r="EZ216" s="1"/>
  <c r="EY217"/>
  <c r="EZ217" s="1"/>
  <c r="EY218"/>
  <c r="EZ218" s="1"/>
  <c r="EY219"/>
  <c r="EZ219" s="1"/>
  <c r="EY220"/>
  <c r="EZ220" s="1"/>
  <c r="EY221"/>
  <c r="EZ221" s="1"/>
  <c r="EY222"/>
  <c r="EZ222" s="1"/>
  <c r="EY223"/>
  <c r="EZ223" s="1"/>
  <c r="EY224"/>
  <c r="EZ224" s="1"/>
  <c r="EY225"/>
  <c r="EZ225" s="1"/>
  <c r="EY226"/>
  <c r="EZ226" s="1"/>
  <c r="EY227"/>
  <c r="EZ227" s="1"/>
  <c r="EY228"/>
  <c r="EZ228" s="1"/>
  <c r="EY229"/>
  <c r="EZ229" s="1"/>
  <c r="EY230"/>
  <c r="EZ230" s="1"/>
  <c r="EY231"/>
  <c r="EZ231" s="1"/>
  <c r="EY232"/>
  <c r="EZ232" s="1"/>
  <c r="EY233"/>
  <c r="EZ233" s="1"/>
  <c r="EY234"/>
  <c r="EZ234" s="1"/>
  <c r="EY235"/>
  <c r="EZ235" s="1"/>
  <c r="EY236"/>
  <c r="EZ236" s="1"/>
  <c r="EY237"/>
  <c r="EZ237" s="1"/>
  <c r="EY238"/>
  <c r="EZ238" s="1"/>
  <c r="EY239"/>
  <c r="EZ239" s="1"/>
  <c r="EY240"/>
  <c r="EZ240" s="1"/>
  <c r="EY241"/>
  <c r="EZ241" s="1"/>
  <c r="EY242"/>
  <c r="EZ242" s="1"/>
  <c r="EY243"/>
  <c r="EZ243" s="1"/>
  <c r="EY244"/>
  <c r="EZ244" s="1"/>
  <c r="EY245"/>
  <c r="EZ245" s="1"/>
  <c r="EY246"/>
  <c r="EZ246" s="1"/>
  <c r="EY247"/>
  <c r="EZ247" s="1"/>
  <c r="EY248"/>
  <c r="EZ248" s="1"/>
  <c r="EY249"/>
  <c r="EZ249" s="1"/>
  <c r="EY250"/>
  <c r="EZ250" s="1"/>
  <c r="EY251"/>
  <c r="EZ251" s="1"/>
  <c r="EY252"/>
  <c r="EZ252" s="1"/>
  <c r="EY253"/>
  <c r="EZ253" s="1"/>
  <c r="EY254"/>
  <c r="EZ254" s="1"/>
  <c r="EY255"/>
  <c r="EZ255" s="1"/>
  <c r="EY256"/>
  <c r="EZ256" s="1"/>
  <c r="EY257"/>
  <c r="EZ257" s="1"/>
  <c r="EY258"/>
  <c r="EZ258" s="1"/>
  <c r="EY259"/>
  <c r="EZ259" s="1"/>
  <c r="EY260"/>
  <c r="EZ260" s="1"/>
  <c r="EY261"/>
  <c r="EZ261" s="1"/>
  <c r="EY262"/>
  <c r="EZ262" s="1"/>
  <c r="EY263"/>
  <c r="EZ263" s="1"/>
  <c r="EY264"/>
  <c r="EZ264" s="1"/>
  <c r="EY265"/>
  <c r="EZ265" s="1"/>
  <c r="EY266"/>
  <c r="EZ266" s="1"/>
  <c r="EY267"/>
  <c r="EZ267" s="1"/>
  <c r="EY268"/>
  <c r="EZ268" s="1"/>
  <c r="EY269"/>
  <c r="EZ269" s="1"/>
  <c r="EY270"/>
  <c r="EZ270" s="1"/>
  <c r="EY271"/>
  <c r="EZ271" s="1"/>
  <c r="EY272"/>
  <c r="EZ272" s="1"/>
  <c r="EY273"/>
  <c r="EZ273" s="1"/>
  <c r="EY274"/>
  <c r="EZ274" s="1"/>
  <c r="EY275"/>
  <c r="EZ275" s="1"/>
  <c r="EY276"/>
  <c r="EZ276" s="1"/>
  <c r="EY277"/>
  <c r="EZ277" s="1"/>
  <c r="EY278"/>
  <c r="EZ278" s="1"/>
  <c r="EY279"/>
  <c r="EZ279" s="1"/>
  <c r="EY280"/>
  <c r="EZ280" s="1"/>
  <c r="EY281"/>
  <c r="EZ281" s="1"/>
  <c r="EY282"/>
  <c r="EZ282" s="1"/>
  <c r="EY283"/>
  <c r="EZ283" s="1"/>
  <c r="EY284"/>
  <c r="EZ284" s="1"/>
  <c r="EY285"/>
  <c r="EZ285" s="1"/>
  <c r="EY286"/>
  <c r="EZ286" s="1"/>
  <c r="EY287"/>
  <c r="EZ287" s="1"/>
  <c r="EY288"/>
  <c r="EZ288" s="1"/>
  <c r="EY289"/>
  <c r="EZ289" s="1"/>
  <c r="EY290"/>
  <c r="EZ290" s="1"/>
  <c r="EY291"/>
  <c r="EZ291" s="1"/>
  <c r="EY292"/>
  <c r="EZ292" s="1"/>
  <c r="EQ2"/>
  <c r="ER2" s="1"/>
  <c r="EQ3"/>
  <c r="ER3" s="1"/>
  <c r="EQ4"/>
  <c r="ER4" s="1"/>
  <c r="EQ5"/>
  <c r="ER5" s="1"/>
  <c r="EQ6"/>
  <c r="ER6" s="1"/>
  <c r="EQ7"/>
  <c r="ER7" s="1"/>
  <c r="EQ8"/>
  <c r="ER8" s="1"/>
  <c r="EQ9"/>
  <c r="ER9" s="1"/>
  <c r="EQ10"/>
  <c r="ER10" s="1"/>
  <c r="EQ11"/>
  <c r="ER11" s="1"/>
  <c r="EQ12"/>
  <c r="ER12" s="1"/>
  <c r="EQ13"/>
  <c r="ER13" s="1"/>
  <c r="EQ14"/>
  <c r="ER14" s="1"/>
  <c r="EQ15"/>
  <c r="ER15" s="1"/>
  <c r="EQ16"/>
  <c r="ER16" s="1"/>
  <c r="EQ17"/>
  <c r="ER17" s="1"/>
  <c r="EQ18"/>
  <c r="ER18" s="1"/>
  <c r="EQ19"/>
  <c r="ER19" s="1"/>
  <c r="EQ20"/>
  <c r="ER20" s="1"/>
  <c r="EQ21"/>
  <c r="ER21" s="1"/>
  <c r="EQ22"/>
  <c r="ER22" s="1"/>
  <c r="EQ23"/>
  <c r="ER23" s="1"/>
  <c r="EQ24"/>
  <c r="ER24" s="1"/>
  <c r="EQ25"/>
  <c r="ER25" s="1"/>
  <c r="EQ26"/>
  <c r="ER26" s="1"/>
  <c r="EQ27"/>
  <c r="ER27" s="1"/>
  <c r="EQ28"/>
  <c r="ER28" s="1"/>
  <c r="EQ29"/>
  <c r="ER29" s="1"/>
  <c r="EQ30"/>
  <c r="ER30" s="1"/>
  <c r="EQ31"/>
  <c r="ER31" s="1"/>
  <c r="EQ32"/>
  <c r="ER32" s="1"/>
  <c r="EQ33"/>
  <c r="ER33" s="1"/>
  <c r="EQ34"/>
  <c r="ER34" s="1"/>
  <c r="EQ35"/>
  <c r="ER35" s="1"/>
  <c r="EQ36"/>
  <c r="ER36" s="1"/>
  <c r="EQ37"/>
  <c r="ER37" s="1"/>
  <c r="EQ38"/>
  <c r="ER38" s="1"/>
  <c r="EQ39"/>
  <c r="ER39" s="1"/>
  <c r="EQ40"/>
  <c r="ER40" s="1"/>
  <c r="EQ41"/>
  <c r="ER41" s="1"/>
  <c r="EQ42"/>
  <c r="ER42" s="1"/>
  <c r="EQ43"/>
  <c r="ER43" s="1"/>
  <c r="EQ44"/>
  <c r="ER44" s="1"/>
  <c r="EQ45"/>
  <c r="ER45" s="1"/>
  <c r="EQ46"/>
  <c r="ER46" s="1"/>
  <c r="EQ47"/>
  <c r="ER47" s="1"/>
  <c r="EQ48"/>
  <c r="ER48" s="1"/>
  <c r="EQ49"/>
  <c r="ER49" s="1"/>
  <c r="EQ50"/>
  <c r="ER50" s="1"/>
  <c r="EQ51"/>
  <c r="ER51" s="1"/>
  <c r="EQ52"/>
  <c r="ER52" s="1"/>
  <c r="EQ53"/>
  <c r="ER53" s="1"/>
  <c r="EQ54"/>
  <c r="ER54" s="1"/>
  <c r="EQ55"/>
  <c r="ER55" s="1"/>
  <c r="EQ56"/>
  <c r="ER56" s="1"/>
  <c r="EQ57"/>
  <c r="ER57" s="1"/>
  <c r="EQ58"/>
  <c r="ER58" s="1"/>
  <c r="EQ59"/>
  <c r="ER59" s="1"/>
  <c r="EQ60"/>
  <c r="ER60" s="1"/>
  <c r="EQ61"/>
  <c r="ER61" s="1"/>
  <c r="EQ62"/>
  <c r="ER62" s="1"/>
  <c r="EQ63"/>
  <c r="ER63" s="1"/>
  <c r="EQ64"/>
  <c r="ER64" s="1"/>
  <c r="EQ65"/>
  <c r="ER65" s="1"/>
  <c r="EQ66"/>
  <c r="ER66" s="1"/>
  <c r="EQ67"/>
  <c r="ER67" s="1"/>
  <c r="EQ68"/>
  <c r="ER68" s="1"/>
  <c r="EQ69"/>
  <c r="ER69" s="1"/>
  <c r="EQ70"/>
  <c r="ER70" s="1"/>
  <c r="EQ71"/>
  <c r="ER71" s="1"/>
  <c r="EQ72"/>
  <c r="ER72" s="1"/>
  <c r="EQ73"/>
  <c r="ER73" s="1"/>
  <c r="EQ74"/>
  <c r="ER74" s="1"/>
  <c r="EQ75"/>
  <c r="ER75" s="1"/>
  <c r="EQ76"/>
  <c r="ER76" s="1"/>
  <c r="EQ77"/>
  <c r="ER77" s="1"/>
  <c r="EQ78"/>
  <c r="ER78" s="1"/>
  <c r="EQ79"/>
  <c r="ER79" s="1"/>
  <c r="EQ80"/>
  <c r="ER80" s="1"/>
  <c r="EQ81"/>
  <c r="ER81" s="1"/>
  <c r="EQ82"/>
  <c r="ER82" s="1"/>
  <c r="EQ83"/>
  <c r="ER83" s="1"/>
  <c r="EQ84"/>
  <c r="ER84" s="1"/>
  <c r="EQ85"/>
  <c r="ER85" s="1"/>
  <c r="EQ86"/>
  <c r="ER86" s="1"/>
  <c r="EQ87"/>
  <c r="ER87" s="1"/>
  <c r="EQ88"/>
  <c r="ER88" s="1"/>
  <c r="EQ89"/>
  <c r="ER89" s="1"/>
  <c r="EQ90"/>
  <c r="ER90" s="1"/>
  <c r="EQ91"/>
  <c r="ER91" s="1"/>
  <c r="EQ92"/>
  <c r="ER92" s="1"/>
  <c r="EQ93"/>
  <c r="ER93" s="1"/>
  <c r="EQ94"/>
  <c r="ER94" s="1"/>
  <c r="EQ95"/>
  <c r="ER95" s="1"/>
  <c r="EQ96"/>
  <c r="ER96" s="1"/>
  <c r="EQ97"/>
  <c r="ER97" s="1"/>
  <c r="EQ98"/>
  <c r="ER98" s="1"/>
  <c r="EQ99"/>
  <c r="ER99" s="1"/>
  <c r="EQ100"/>
  <c r="ER100" s="1"/>
  <c r="EQ101"/>
  <c r="ER101" s="1"/>
  <c r="EQ102"/>
  <c r="ER102" s="1"/>
  <c r="EQ103"/>
  <c r="ER103" s="1"/>
  <c r="EQ104"/>
  <c r="ER104" s="1"/>
  <c r="EQ105"/>
  <c r="ER105" s="1"/>
  <c r="EQ106"/>
  <c r="ER106" s="1"/>
  <c r="EQ107"/>
  <c r="ER107" s="1"/>
  <c r="EQ108"/>
  <c r="ER108" s="1"/>
  <c r="EQ109"/>
  <c r="ER109" s="1"/>
  <c r="EQ110"/>
  <c r="ER110" s="1"/>
  <c r="EQ111"/>
  <c r="ES111" s="1"/>
  <c r="EQ112"/>
  <c r="ER112" s="1"/>
  <c r="EQ113"/>
  <c r="ER113" s="1"/>
  <c r="EQ114"/>
  <c r="ER114" s="1"/>
  <c r="EQ115"/>
  <c r="ER115" s="1"/>
  <c r="EQ116"/>
  <c r="ER116" s="1"/>
  <c r="EQ117"/>
  <c r="ER117" s="1"/>
  <c r="EQ118"/>
  <c r="ER118" s="1"/>
  <c r="EQ119"/>
  <c r="ER119" s="1"/>
  <c r="EQ120"/>
  <c r="ER120" s="1"/>
  <c r="EQ121"/>
  <c r="ER121" s="1"/>
  <c r="EQ122"/>
  <c r="ER122" s="1"/>
  <c r="EQ123"/>
  <c r="ER123" s="1"/>
  <c r="EQ124"/>
  <c r="ER124" s="1"/>
  <c r="EQ125"/>
  <c r="ER125" s="1"/>
  <c r="EQ126"/>
  <c r="ER126" s="1"/>
  <c r="EQ127"/>
  <c r="ER127" s="1"/>
  <c r="EQ128"/>
  <c r="ER128" s="1"/>
  <c r="EQ129"/>
  <c r="ER129" s="1"/>
  <c r="EQ130"/>
  <c r="ER130" s="1"/>
  <c r="EQ131"/>
  <c r="ES131" s="1"/>
  <c r="EQ132"/>
  <c r="ER132" s="1"/>
  <c r="EQ133"/>
  <c r="ER133" s="1"/>
  <c r="EQ134"/>
  <c r="ER134" s="1"/>
  <c r="EQ135"/>
  <c r="ER135" s="1"/>
  <c r="EQ136"/>
  <c r="ER136" s="1"/>
  <c r="EQ137"/>
  <c r="ER137" s="1"/>
  <c r="EQ138"/>
  <c r="ER138" s="1"/>
  <c r="EQ139"/>
  <c r="ER139" s="1"/>
  <c r="EQ140"/>
  <c r="ER140" s="1"/>
  <c r="EQ141"/>
  <c r="ER141" s="1"/>
  <c r="EQ142"/>
  <c r="ER142" s="1"/>
  <c r="EQ143"/>
  <c r="ER143" s="1"/>
  <c r="EQ144"/>
  <c r="ER144" s="1"/>
  <c r="EQ145"/>
  <c r="ER145" s="1"/>
  <c r="EQ146"/>
  <c r="ER146" s="1"/>
  <c r="EQ147"/>
  <c r="ER147" s="1"/>
  <c r="EQ148"/>
  <c r="ER148" s="1"/>
  <c r="EQ149"/>
  <c r="ER149" s="1"/>
  <c r="EQ150"/>
  <c r="ER150" s="1"/>
  <c r="EQ151"/>
  <c r="ER151" s="1"/>
  <c r="EQ152"/>
  <c r="ER152" s="1"/>
  <c r="EQ153"/>
  <c r="ER153" s="1"/>
  <c r="EQ154"/>
  <c r="ER154" s="1"/>
  <c r="EQ155"/>
  <c r="ER155" s="1"/>
  <c r="EQ156"/>
  <c r="ER156" s="1"/>
  <c r="EQ157"/>
  <c r="ER157" s="1"/>
  <c r="EQ158"/>
  <c r="ER158" s="1"/>
  <c r="EQ159"/>
  <c r="ER159" s="1"/>
  <c r="EQ160"/>
  <c r="ER160" s="1"/>
  <c r="EQ161"/>
  <c r="ER161" s="1"/>
  <c r="EQ162"/>
  <c r="ER162" s="1"/>
  <c r="EQ163"/>
  <c r="ER163" s="1"/>
  <c r="EQ164"/>
  <c r="ER164" s="1"/>
  <c r="EQ165"/>
  <c r="ER165" s="1"/>
  <c r="EQ166"/>
  <c r="ER166" s="1"/>
  <c r="EQ167"/>
  <c r="ER167" s="1"/>
  <c r="EQ168"/>
  <c r="ER168" s="1"/>
  <c r="EQ169"/>
  <c r="ER169" s="1"/>
  <c r="EQ170"/>
  <c r="ER170" s="1"/>
  <c r="EQ171"/>
  <c r="ER171" s="1"/>
  <c r="EQ172"/>
  <c r="ER172" s="1"/>
  <c r="EQ173"/>
  <c r="ER173" s="1"/>
  <c r="EQ174"/>
  <c r="ER174" s="1"/>
  <c r="EQ175"/>
  <c r="ER175" s="1"/>
  <c r="EQ176"/>
  <c r="ER176" s="1"/>
  <c r="EQ177"/>
  <c r="ER177" s="1"/>
  <c r="EQ178"/>
  <c r="ER178" s="1"/>
  <c r="EQ179"/>
  <c r="ER179" s="1"/>
  <c r="EQ180"/>
  <c r="ER180" s="1"/>
  <c r="EQ181"/>
  <c r="ER181" s="1"/>
  <c r="EQ182"/>
  <c r="ER182" s="1"/>
  <c r="EQ183"/>
  <c r="ER183" s="1"/>
  <c r="EQ184"/>
  <c r="ER184" s="1"/>
  <c r="EQ185"/>
  <c r="ER185" s="1"/>
  <c r="EQ186"/>
  <c r="ER186" s="1"/>
  <c r="EQ187"/>
  <c r="ER187" s="1"/>
  <c r="EQ188"/>
  <c r="ER188" s="1"/>
  <c r="EQ189"/>
  <c r="ER189" s="1"/>
  <c r="EQ190"/>
  <c r="ER190" s="1"/>
  <c r="EQ191"/>
  <c r="ER191" s="1"/>
  <c r="EQ192"/>
  <c r="ER192" s="1"/>
  <c r="EQ193"/>
  <c r="ER193" s="1"/>
  <c r="EQ194"/>
  <c r="ER194" s="1"/>
  <c r="EQ195"/>
  <c r="ER195" s="1"/>
  <c r="EQ196"/>
  <c r="ER196" s="1"/>
  <c r="EQ197"/>
  <c r="ER197" s="1"/>
  <c r="EQ198"/>
  <c r="ER198" s="1"/>
  <c r="EQ199"/>
  <c r="ER199" s="1"/>
  <c r="EQ200"/>
  <c r="ER200" s="1"/>
  <c r="EQ201"/>
  <c r="ER201" s="1"/>
  <c r="EQ202"/>
  <c r="ER202" s="1"/>
  <c r="EQ203"/>
  <c r="ER203" s="1"/>
  <c r="EQ204"/>
  <c r="ER204" s="1"/>
  <c r="EQ205"/>
  <c r="ER205" s="1"/>
  <c r="EQ206"/>
  <c r="ER206" s="1"/>
  <c r="EQ207"/>
  <c r="ER207" s="1"/>
  <c r="EQ208"/>
  <c r="ER208" s="1"/>
  <c r="EQ209"/>
  <c r="ER209" s="1"/>
  <c r="EQ210"/>
  <c r="ER210" s="1"/>
  <c r="EQ211"/>
  <c r="ER211" s="1"/>
  <c r="EQ212"/>
  <c r="ER212" s="1"/>
  <c r="EQ213"/>
  <c r="ER213" s="1"/>
  <c r="EQ214"/>
  <c r="ER214" s="1"/>
  <c r="EQ215"/>
  <c r="ER215" s="1"/>
  <c r="EQ216"/>
  <c r="ER216" s="1"/>
  <c r="EQ217"/>
  <c r="ER217" s="1"/>
  <c r="EQ218"/>
  <c r="ER218" s="1"/>
  <c r="EQ219"/>
  <c r="ER219" s="1"/>
  <c r="EQ220"/>
  <c r="ER220" s="1"/>
  <c r="EQ221"/>
  <c r="ER221" s="1"/>
  <c r="EQ222"/>
  <c r="ER222" s="1"/>
  <c r="EQ223"/>
  <c r="ER223" s="1"/>
  <c r="EQ224"/>
  <c r="ER224" s="1"/>
  <c r="EQ225"/>
  <c r="ER225" s="1"/>
  <c r="EQ226"/>
  <c r="ER226" s="1"/>
  <c r="EQ227"/>
  <c r="ER227" s="1"/>
  <c r="EQ228"/>
  <c r="ER228" s="1"/>
  <c r="EQ229"/>
  <c r="ER229" s="1"/>
  <c r="EQ230"/>
  <c r="ER230" s="1"/>
  <c r="EQ231"/>
  <c r="ER231" s="1"/>
  <c r="EQ232"/>
  <c r="ER232" s="1"/>
  <c r="EQ233"/>
  <c r="ER233" s="1"/>
  <c r="EQ234"/>
  <c r="ER234" s="1"/>
  <c r="EQ235"/>
  <c r="ER235" s="1"/>
  <c r="EQ236"/>
  <c r="ER236" s="1"/>
  <c r="EQ237"/>
  <c r="ER237" s="1"/>
  <c r="EQ238"/>
  <c r="ER238" s="1"/>
  <c r="EQ239"/>
  <c r="ER239" s="1"/>
  <c r="EQ240"/>
  <c r="ER240" s="1"/>
  <c r="EQ241"/>
  <c r="ER241" s="1"/>
  <c r="EQ242"/>
  <c r="ER242" s="1"/>
  <c r="EQ243"/>
  <c r="ER243" s="1"/>
  <c r="EQ244"/>
  <c r="ER244" s="1"/>
  <c r="EQ245"/>
  <c r="ER245" s="1"/>
  <c r="EQ246"/>
  <c r="ER246" s="1"/>
  <c r="EQ247"/>
  <c r="ER247" s="1"/>
  <c r="EQ248"/>
  <c r="ER248" s="1"/>
  <c r="EQ249"/>
  <c r="ER249" s="1"/>
  <c r="EQ250"/>
  <c r="ER250" s="1"/>
  <c r="EQ251"/>
  <c r="ER251" s="1"/>
  <c r="EQ252"/>
  <c r="ER252" s="1"/>
  <c r="EQ253"/>
  <c r="ER253" s="1"/>
  <c r="EQ254"/>
  <c r="ER254" s="1"/>
  <c r="EQ255"/>
  <c r="ER255" s="1"/>
  <c r="EQ256"/>
  <c r="ER256" s="1"/>
  <c r="EQ257"/>
  <c r="ER257" s="1"/>
  <c r="EQ258"/>
  <c r="ER258" s="1"/>
  <c r="EQ259"/>
  <c r="ER259" s="1"/>
  <c r="EQ260"/>
  <c r="ER260" s="1"/>
  <c r="EQ261"/>
  <c r="ER261" s="1"/>
  <c r="EQ262"/>
  <c r="ER262" s="1"/>
  <c r="EQ263"/>
  <c r="ER263" s="1"/>
  <c r="EQ264"/>
  <c r="ER264" s="1"/>
  <c r="EQ265"/>
  <c r="ER265" s="1"/>
  <c r="EQ266"/>
  <c r="ER266" s="1"/>
  <c r="EQ267"/>
  <c r="ER267" s="1"/>
  <c r="EQ268"/>
  <c r="ER268" s="1"/>
  <c r="EQ269"/>
  <c r="ER269" s="1"/>
  <c r="EQ270"/>
  <c r="ER270" s="1"/>
  <c r="EQ271"/>
  <c r="ER271" s="1"/>
  <c r="EQ272"/>
  <c r="ER272" s="1"/>
  <c r="EQ273"/>
  <c r="ER273" s="1"/>
  <c r="EQ274"/>
  <c r="ER274" s="1"/>
  <c r="EQ275"/>
  <c r="ER275" s="1"/>
  <c r="EQ276"/>
  <c r="ER276" s="1"/>
  <c r="EQ277"/>
  <c r="ER277" s="1"/>
  <c r="EQ278"/>
  <c r="ER278" s="1"/>
  <c r="EQ279"/>
  <c r="ER279" s="1"/>
  <c r="EQ280"/>
  <c r="ER280" s="1"/>
  <c r="EQ281"/>
  <c r="ER281" s="1"/>
  <c r="EQ282"/>
  <c r="ER282" s="1"/>
  <c r="EQ283"/>
  <c r="ER283" s="1"/>
  <c r="EQ284"/>
  <c r="ER284" s="1"/>
  <c r="EQ285"/>
  <c r="ER285" s="1"/>
  <c r="EQ286"/>
  <c r="ER286" s="1"/>
  <c r="EQ287"/>
  <c r="ER287" s="1"/>
  <c r="EQ288"/>
  <c r="ER288" s="1"/>
  <c r="EQ289"/>
  <c r="ER289" s="1"/>
  <c r="EQ290"/>
  <c r="ER290" s="1"/>
  <c r="EQ291"/>
  <c r="ER291" s="1"/>
  <c r="EQ292"/>
  <c r="ER292" s="1"/>
  <c r="EI2"/>
  <c r="EJ2" s="1"/>
  <c r="EI3"/>
  <c r="EJ3" s="1"/>
  <c r="EI4"/>
  <c r="EJ4" s="1"/>
  <c r="EI5"/>
  <c r="EJ5" s="1"/>
  <c r="EI6"/>
  <c r="EJ6" s="1"/>
  <c r="EI7"/>
  <c r="EJ7" s="1"/>
  <c r="EI8"/>
  <c r="EJ8" s="1"/>
  <c r="EI9"/>
  <c r="EJ9" s="1"/>
  <c r="EI10"/>
  <c r="EJ10" s="1"/>
  <c r="EI11"/>
  <c r="EJ11" s="1"/>
  <c r="EI12"/>
  <c r="EJ12" s="1"/>
  <c r="EI13"/>
  <c r="EJ13" s="1"/>
  <c r="EI14"/>
  <c r="EJ14" s="1"/>
  <c r="EI15"/>
  <c r="EJ15" s="1"/>
  <c r="EI16"/>
  <c r="EJ16" s="1"/>
  <c r="EI17"/>
  <c r="EJ17" s="1"/>
  <c r="EI18"/>
  <c r="EJ18" s="1"/>
  <c r="EI19"/>
  <c r="EJ19" s="1"/>
  <c r="EI20"/>
  <c r="EJ20" s="1"/>
  <c r="EI21"/>
  <c r="EJ21" s="1"/>
  <c r="EI22"/>
  <c r="EJ22" s="1"/>
  <c r="EI23"/>
  <c r="EJ23" s="1"/>
  <c r="EI24"/>
  <c r="EJ24" s="1"/>
  <c r="EI25"/>
  <c r="EJ25" s="1"/>
  <c r="EI26"/>
  <c r="EJ26" s="1"/>
  <c r="EI27"/>
  <c r="EJ27" s="1"/>
  <c r="EI28"/>
  <c r="EJ28" s="1"/>
  <c r="EI29"/>
  <c r="EJ29" s="1"/>
  <c r="EI30"/>
  <c r="EJ30" s="1"/>
  <c r="EI31"/>
  <c r="EJ31" s="1"/>
  <c r="EI32"/>
  <c r="EJ32" s="1"/>
  <c r="EI33"/>
  <c r="EJ33" s="1"/>
  <c r="EI34"/>
  <c r="EJ34" s="1"/>
  <c r="EI35"/>
  <c r="EJ35" s="1"/>
  <c r="EI36"/>
  <c r="EJ36" s="1"/>
  <c r="EI37"/>
  <c r="EJ37" s="1"/>
  <c r="EI38"/>
  <c r="EJ38" s="1"/>
  <c r="EI39"/>
  <c r="EJ39" s="1"/>
  <c r="EI40"/>
  <c r="EJ40" s="1"/>
  <c r="EI41"/>
  <c r="EJ41" s="1"/>
  <c r="EI42"/>
  <c r="EJ42" s="1"/>
  <c r="EI43"/>
  <c r="EJ43" s="1"/>
  <c r="EI44"/>
  <c r="EJ44" s="1"/>
  <c r="EI45"/>
  <c r="EJ45" s="1"/>
  <c r="EI46"/>
  <c r="EJ46" s="1"/>
  <c r="EI47"/>
  <c r="EJ47" s="1"/>
  <c r="EI48"/>
  <c r="EJ48" s="1"/>
  <c r="EI49"/>
  <c r="EJ49" s="1"/>
  <c r="EI50"/>
  <c r="EJ50" s="1"/>
  <c r="EI51"/>
  <c r="EJ51" s="1"/>
  <c r="EI52"/>
  <c r="EJ52" s="1"/>
  <c r="EI53"/>
  <c r="EJ53" s="1"/>
  <c r="EI54"/>
  <c r="EJ54" s="1"/>
  <c r="EI55"/>
  <c r="EJ55" s="1"/>
  <c r="EI56"/>
  <c r="EJ56" s="1"/>
  <c r="EI57"/>
  <c r="EJ57" s="1"/>
  <c r="EI58"/>
  <c r="EJ58" s="1"/>
  <c r="EI59"/>
  <c r="EJ59" s="1"/>
  <c r="EI60"/>
  <c r="EJ60" s="1"/>
  <c r="EI61"/>
  <c r="EJ61" s="1"/>
  <c r="EI62"/>
  <c r="EJ62" s="1"/>
  <c r="EI63"/>
  <c r="EJ63" s="1"/>
  <c r="EI64"/>
  <c r="EJ64" s="1"/>
  <c r="EI65"/>
  <c r="EJ65" s="1"/>
  <c r="EI66"/>
  <c r="EJ66" s="1"/>
  <c r="EI67"/>
  <c r="EJ67" s="1"/>
  <c r="EI68"/>
  <c r="EJ68" s="1"/>
  <c r="EI69"/>
  <c r="EJ69" s="1"/>
  <c r="EI70"/>
  <c r="EJ70" s="1"/>
  <c r="EI71"/>
  <c r="EJ71" s="1"/>
  <c r="EI72"/>
  <c r="EJ72" s="1"/>
  <c r="EI73"/>
  <c r="EJ73" s="1"/>
  <c r="EI74"/>
  <c r="EJ74" s="1"/>
  <c r="EI75"/>
  <c r="EJ75" s="1"/>
  <c r="EI76"/>
  <c r="EJ76" s="1"/>
  <c r="EI77"/>
  <c r="EJ77" s="1"/>
  <c r="EI78"/>
  <c r="EJ78" s="1"/>
  <c r="EI79"/>
  <c r="EJ79" s="1"/>
  <c r="EI80"/>
  <c r="EJ80" s="1"/>
  <c r="EI81"/>
  <c r="EJ81" s="1"/>
  <c r="EI82"/>
  <c r="EJ82" s="1"/>
  <c r="EI83"/>
  <c r="EJ83" s="1"/>
  <c r="EI84"/>
  <c r="EJ84" s="1"/>
  <c r="EI85"/>
  <c r="EJ85" s="1"/>
  <c r="EI86"/>
  <c r="EJ86" s="1"/>
  <c r="EI87"/>
  <c r="EJ87" s="1"/>
  <c r="EI88"/>
  <c r="EJ88" s="1"/>
  <c r="EI89"/>
  <c r="EJ89" s="1"/>
  <c r="EI90"/>
  <c r="EJ90" s="1"/>
  <c r="EI91"/>
  <c r="EJ91" s="1"/>
  <c r="EI92"/>
  <c r="EJ92" s="1"/>
  <c r="EI93"/>
  <c r="EJ93" s="1"/>
  <c r="EI94"/>
  <c r="EJ94" s="1"/>
  <c r="EI95"/>
  <c r="EJ95" s="1"/>
  <c r="EI96"/>
  <c r="EJ96" s="1"/>
  <c r="EI97"/>
  <c r="EJ97" s="1"/>
  <c r="EI98"/>
  <c r="EJ98" s="1"/>
  <c r="EI99"/>
  <c r="EJ99" s="1"/>
  <c r="EI100"/>
  <c r="EJ100" s="1"/>
  <c r="EI101"/>
  <c r="EJ101" s="1"/>
  <c r="EI102"/>
  <c r="EJ102" s="1"/>
  <c r="EI103"/>
  <c r="EJ103" s="1"/>
  <c r="EI104"/>
  <c r="EJ104" s="1"/>
  <c r="EI105"/>
  <c r="EJ105" s="1"/>
  <c r="EI106"/>
  <c r="EJ106" s="1"/>
  <c r="EI107"/>
  <c r="EJ107" s="1"/>
  <c r="EI108"/>
  <c r="EJ108" s="1"/>
  <c r="EI109"/>
  <c r="EJ109" s="1"/>
  <c r="EI110"/>
  <c r="EJ110" s="1"/>
  <c r="EI111"/>
  <c r="EK111" s="1"/>
  <c r="EI112"/>
  <c r="EJ112" s="1"/>
  <c r="EI113"/>
  <c r="EJ113" s="1"/>
  <c r="EI114"/>
  <c r="EJ114" s="1"/>
  <c r="EI115"/>
  <c r="EJ115" s="1"/>
  <c r="EI116"/>
  <c r="EJ116" s="1"/>
  <c r="EI117"/>
  <c r="EJ117" s="1"/>
  <c r="EI118"/>
  <c r="EJ118" s="1"/>
  <c r="EI119"/>
  <c r="EJ119" s="1"/>
  <c r="EI120"/>
  <c r="EJ120" s="1"/>
  <c r="EI121"/>
  <c r="EJ121" s="1"/>
  <c r="EI122"/>
  <c r="EJ122" s="1"/>
  <c r="EI123"/>
  <c r="EJ123" s="1"/>
  <c r="EI124"/>
  <c r="EJ124" s="1"/>
  <c r="EI125"/>
  <c r="EJ125" s="1"/>
  <c r="EI126"/>
  <c r="EJ126" s="1"/>
  <c r="EI127"/>
  <c r="EJ127" s="1"/>
  <c r="EI128"/>
  <c r="EJ128" s="1"/>
  <c r="EI129"/>
  <c r="EJ129" s="1"/>
  <c r="EI130"/>
  <c r="EJ130" s="1"/>
  <c r="EI131"/>
  <c r="EK131" s="1"/>
  <c r="EI132"/>
  <c r="EJ132" s="1"/>
  <c r="EI133"/>
  <c r="EJ133" s="1"/>
  <c r="EI134"/>
  <c r="EJ134" s="1"/>
  <c r="EI135"/>
  <c r="EJ135" s="1"/>
  <c r="EI136"/>
  <c r="EJ136" s="1"/>
  <c r="EI137"/>
  <c r="EJ137" s="1"/>
  <c r="EI138"/>
  <c r="EJ138" s="1"/>
  <c r="EI139"/>
  <c r="EJ139" s="1"/>
  <c r="EI140"/>
  <c r="EJ140" s="1"/>
  <c r="EI141"/>
  <c r="EJ141" s="1"/>
  <c r="EI142"/>
  <c r="EJ142" s="1"/>
  <c r="EI143"/>
  <c r="EJ143" s="1"/>
  <c r="EI144"/>
  <c r="EJ144" s="1"/>
  <c r="EI145"/>
  <c r="EJ145" s="1"/>
  <c r="EI146"/>
  <c r="EJ146" s="1"/>
  <c r="EI147"/>
  <c r="EJ147" s="1"/>
  <c r="EI148"/>
  <c r="EJ148" s="1"/>
  <c r="EI149"/>
  <c r="EJ149" s="1"/>
  <c r="EI150"/>
  <c r="EJ150" s="1"/>
  <c r="EI151"/>
  <c r="EJ151" s="1"/>
  <c r="EI152"/>
  <c r="EJ152" s="1"/>
  <c r="EI153"/>
  <c r="EJ153" s="1"/>
  <c r="EI154"/>
  <c r="EJ154" s="1"/>
  <c r="EI155"/>
  <c r="EJ155" s="1"/>
  <c r="EI156"/>
  <c r="EJ156" s="1"/>
  <c r="EI157"/>
  <c r="EJ157" s="1"/>
  <c r="EI158"/>
  <c r="EJ158" s="1"/>
  <c r="EI159"/>
  <c r="EJ159" s="1"/>
  <c r="EI160"/>
  <c r="EJ160" s="1"/>
  <c r="EI161"/>
  <c r="EJ161" s="1"/>
  <c r="EI162"/>
  <c r="EJ162" s="1"/>
  <c r="EI163"/>
  <c r="EJ163" s="1"/>
  <c r="EI164"/>
  <c r="EJ164" s="1"/>
  <c r="EI165"/>
  <c r="EJ165" s="1"/>
  <c r="EI166"/>
  <c r="EJ166" s="1"/>
  <c r="EI167"/>
  <c r="EJ167" s="1"/>
  <c r="EI168"/>
  <c r="EJ168" s="1"/>
  <c r="EI169"/>
  <c r="EJ169" s="1"/>
  <c r="EI170"/>
  <c r="EJ170" s="1"/>
  <c r="EI171"/>
  <c r="EJ171" s="1"/>
  <c r="EI172"/>
  <c r="EJ172" s="1"/>
  <c r="EI173"/>
  <c r="EJ173" s="1"/>
  <c r="EI174"/>
  <c r="EJ174" s="1"/>
  <c r="EI175"/>
  <c r="EJ175" s="1"/>
  <c r="EI176"/>
  <c r="EJ176" s="1"/>
  <c r="EI177"/>
  <c r="EJ177" s="1"/>
  <c r="EI178"/>
  <c r="EJ178" s="1"/>
  <c r="EI179"/>
  <c r="EJ179" s="1"/>
  <c r="EI180"/>
  <c r="EJ180" s="1"/>
  <c r="EI181"/>
  <c r="EJ181" s="1"/>
  <c r="EI182"/>
  <c r="EJ182" s="1"/>
  <c r="EI183"/>
  <c r="EJ183" s="1"/>
  <c r="EI184"/>
  <c r="EJ184" s="1"/>
  <c r="EI185"/>
  <c r="EJ185" s="1"/>
  <c r="EI186"/>
  <c r="EJ186" s="1"/>
  <c r="EI187"/>
  <c r="EJ187" s="1"/>
  <c r="EI188"/>
  <c r="EJ188" s="1"/>
  <c r="EI189"/>
  <c r="EJ189" s="1"/>
  <c r="EI190"/>
  <c r="EJ190" s="1"/>
  <c r="EI191"/>
  <c r="EJ191" s="1"/>
  <c r="EI192"/>
  <c r="EJ192" s="1"/>
  <c r="EI193"/>
  <c r="EJ193" s="1"/>
  <c r="EI194"/>
  <c r="EJ194" s="1"/>
  <c r="EI195"/>
  <c r="EJ195" s="1"/>
  <c r="EI196"/>
  <c r="EJ196" s="1"/>
  <c r="EI197"/>
  <c r="EJ197" s="1"/>
  <c r="EI198"/>
  <c r="EJ198" s="1"/>
  <c r="EI199"/>
  <c r="EJ199" s="1"/>
  <c r="EI200"/>
  <c r="EJ200" s="1"/>
  <c r="EI201"/>
  <c r="EJ201" s="1"/>
  <c r="EI202"/>
  <c r="EJ202" s="1"/>
  <c r="EI203"/>
  <c r="EJ203" s="1"/>
  <c r="EI204"/>
  <c r="EJ204" s="1"/>
  <c r="EI205"/>
  <c r="EJ205" s="1"/>
  <c r="EI206"/>
  <c r="EJ206" s="1"/>
  <c r="EI207"/>
  <c r="EJ207" s="1"/>
  <c r="EI208"/>
  <c r="EJ208" s="1"/>
  <c r="EI209"/>
  <c r="EJ209" s="1"/>
  <c r="EI210"/>
  <c r="EJ210" s="1"/>
  <c r="EI211"/>
  <c r="EJ211" s="1"/>
  <c r="EI212"/>
  <c r="EJ212" s="1"/>
  <c r="EI213"/>
  <c r="EJ213" s="1"/>
  <c r="EI214"/>
  <c r="EJ214" s="1"/>
  <c r="EI215"/>
  <c r="EJ215" s="1"/>
  <c r="EI216"/>
  <c r="EJ216" s="1"/>
  <c r="EI217"/>
  <c r="EJ217" s="1"/>
  <c r="EI218"/>
  <c r="EJ218" s="1"/>
  <c r="EI219"/>
  <c r="EJ219" s="1"/>
  <c r="EI220"/>
  <c r="EJ220" s="1"/>
  <c r="EI221"/>
  <c r="EJ221" s="1"/>
  <c r="EI222"/>
  <c r="EJ222" s="1"/>
  <c r="EI223"/>
  <c r="EJ223" s="1"/>
  <c r="EI224"/>
  <c r="EJ224" s="1"/>
  <c r="EI225"/>
  <c r="EJ225" s="1"/>
  <c r="EI226"/>
  <c r="EJ226" s="1"/>
  <c r="EI227"/>
  <c r="EJ227" s="1"/>
  <c r="EI228"/>
  <c r="EJ228" s="1"/>
  <c r="EI229"/>
  <c r="EJ229" s="1"/>
  <c r="EI230"/>
  <c r="EJ230" s="1"/>
  <c r="EI231"/>
  <c r="EJ231" s="1"/>
  <c r="EI232"/>
  <c r="EJ232" s="1"/>
  <c r="EI233"/>
  <c r="EJ233" s="1"/>
  <c r="EI234"/>
  <c r="EJ234" s="1"/>
  <c r="EI235"/>
  <c r="EJ235" s="1"/>
  <c r="EI236"/>
  <c r="EJ236" s="1"/>
  <c r="EI237"/>
  <c r="EJ237" s="1"/>
  <c r="EI238"/>
  <c r="EJ238" s="1"/>
  <c r="EI239"/>
  <c r="EJ239" s="1"/>
  <c r="EI240"/>
  <c r="EJ240" s="1"/>
  <c r="EI241"/>
  <c r="EJ241" s="1"/>
  <c r="EI242"/>
  <c r="EJ242" s="1"/>
  <c r="EI243"/>
  <c r="EJ243" s="1"/>
  <c r="EI244"/>
  <c r="EJ244" s="1"/>
  <c r="EI245"/>
  <c r="EJ245" s="1"/>
  <c r="EI246"/>
  <c r="EJ246" s="1"/>
  <c r="EI247"/>
  <c r="EJ247" s="1"/>
  <c r="EI248"/>
  <c r="EJ248" s="1"/>
  <c r="EI249"/>
  <c r="EJ249" s="1"/>
  <c r="EI250"/>
  <c r="EJ250" s="1"/>
  <c r="EI251"/>
  <c r="EJ251" s="1"/>
  <c r="EI252"/>
  <c r="EJ252" s="1"/>
  <c r="EI253"/>
  <c r="EJ253" s="1"/>
  <c r="EI254"/>
  <c r="EJ254" s="1"/>
  <c r="EI255"/>
  <c r="EJ255" s="1"/>
  <c r="EI256"/>
  <c r="EJ256" s="1"/>
  <c r="EI257"/>
  <c r="EJ257" s="1"/>
  <c r="EI258"/>
  <c r="EJ258" s="1"/>
  <c r="EI259"/>
  <c r="EJ259" s="1"/>
  <c r="EI260"/>
  <c r="EJ260" s="1"/>
  <c r="EI261"/>
  <c r="EJ261" s="1"/>
  <c r="EI262"/>
  <c r="EJ262" s="1"/>
  <c r="EI263"/>
  <c r="EJ263" s="1"/>
  <c r="EI264"/>
  <c r="EJ264" s="1"/>
  <c r="EI265"/>
  <c r="EJ265" s="1"/>
  <c r="EI266"/>
  <c r="EJ266" s="1"/>
  <c r="EI267"/>
  <c r="EJ267" s="1"/>
  <c r="EI268"/>
  <c r="EJ268" s="1"/>
  <c r="EI269"/>
  <c r="EJ269" s="1"/>
  <c r="EI270"/>
  <c r="EJ270" s="1"/>
  <c r="EI271"/>
  <c r="EJ271" s="1"/>
  <c r="EI272"/>
  <c r="EJ272" s="1"/>
  <c r="EI273"/>
  <c r="EJ273" s="1"/>
  <c r="EI274"/>
  <c r="EJ274" s="1"/>
  <c r="EI275"/>
  <c r="EJ275" s="1"/>
  <c r="EI276"/>
  <c r="EJ276" s="1"/>
  <c r="EI277"/>
  <c r="EJ277" s="1"/>
  <c r="EI278"/>
  <c r="EJ278" s="1"/>
  <c r="EI279"/>
  <c r="EJ279" s="1"/>
  <c r="EI280"/>
  <c r="EJ280" s="1"/>
  <c r="EI281"/>
  <c r="EJ281" s="1"/>
  <c r="EI282"/>
  <c r="EJ282" s="1"/>
  <c r="EI283"/>
  <c r="EJ283" s="1"/>
  <c r="EI284"/>
  <c r="EJ284" s="1"/>
  <c r="EI285"/>
  <c r="EJ285" s="1"/>
  <c r="EI286"/>
  <c r="EJ286" s="1"/>
  <c r="EI287"/>
  <c r="EJ287" s="1"/>
  <c r="EI288"/>
  <c r="EJ288" s="1"/>
  <c r="EI289"/>
  <c r="EJ289" s="1"/>
  <c r="EI290"/>
  <c r="EJ290" s="1"/>
  <c r="EI291"/>
  <c r="EJ291" s="1"/>
  <c r="EI292"/>
  <c r="EJ292" s="1"/>
  <c r="EA2"/>
  <c r="EB2" s="1"/>
  <c r="EA3"/>
  <c r="EB3" s="1"/>
  <c r="EA4"/>
  <c r="EB4" s="1"/>
  <c r="EA5"/>
  <c r="EB5" s="1"/>
  <c r="EA6"/>
  <c r="EB6" s="1"/>
  <c r="EA7"/>
  <c r="EB7" s="1"/>
  <c r="EA8"/>
  <c r="EB8" s="1"/>
  <c r="EA9"/>
  <c r="EB9" s="1"/>
  <c r="EA10"/>
  <c r="EB10" s="1"/>
  <c r="EA11"/>
  <c r="EB11" s="1"/>
  <c r="EA12"/>
  <c r="EB12" s="1"/>
  <c r="EA13"/>
  <c r="EB13" s="1"/>
  <c r="EA14"/>
  <c r="EB14" s="1"/>
  <c r="EA15"/>
  <c r="EB15" s="1"/>
  <c r="EA16"/>
  <c r="EB16" s="1"/>
  <c r="EA17"/>
  <c r="EB17" s="1"/>
  <c r="EA18"/>
  <c r="EB18" s="1"/>
  <c r="EA19"/>
  <c r="EB19" s="1"/>
  <c r="EA20"/>
  <c r="EB20" s="1"/>
  <c r="EA21"/>
  <c r="EB21" s="1"/>
  <c r="EA22"/>
  <c r="EB22" s="1"/>
  <c r="EA23"/>
  <c r="EB23" s="1"/>
  <c r="EA24"/>
  <c r="EB24" s="1"/>
  <c r="EA25"/>
  <c r="EB25" s="1"/>
  <c r="EA26"/>
  <c r="EB26" s="1"/>
  <c r="EA27"/>
  <c r="EB27" s="1"/>
  <c r="EA28"/>
  <c r="EB28" s="1"/>
  <c r="EA29"/>
  <c r="EB29" s="1"/>
  <c r="EA30"/>
  <c r="EB30" s="1"/>
  <c r="EA31"/>
  <c r="EB31" s="1"/>
  <c r="EA32"/>
  <c r="EB32" s="1"/>
  <c r="EA33"/>
  <c r="EB33" s="1"/>
  <c r="EA34"/>
  <c r="EB34" s="1"/>
  <c r="EA35"/>
  <c r="EB35" s="1"/>
  <c r="EA36"/>
  <c r="EB36" s="1"/>
  <c r="EA37"/>
  <c r="EB37" s="1"/>
  <c r="EA38"/>
  <c r="EB38" s="1"/>
  <c r="EA39"/>
  <c r="EB39" s="1"/>
  <c r="EA40"/>
  <c r="EB40" s="1"/>
  <c r="EA41"/>
  <c r="EB41" s="1"/>
  <c r="EA42"/>
  <c r="EB42" s="1"/>
  <c r="EA43"/>
  <c r="EB43" s="1"/>
  <c r="EA44"/>
  <c r="EB44" s="1"/>
  <c r="EA45"/>
  <c r="EB45" s="1"/>
  <c r="EA46"/>
  <c r="EB46" s="1"/>
  <c r="EA47"/>
  <c r="EB47" s="1"/>
  <c r="EA48"/>
  <c r="EB48" s="1"/>
  <c r="EA49"/>
  <c r="EB49" s="1"/>
  <c r="EA50"/>
  <c r="EB50" s="1"/>
  <c r="EA51"/>
  <c r="EB51" s="1"/>
  <c r="EA52"/>
  <c r="EB52" s="1"/>
  <c r="EA53"/>
  <c r="EB53" s="1"/>
  <c r="EA54"/>
  <c r="EB54" s="1"/>
  <c r="EA55"/>
  <c r="EB55" s="1"/>
  <c r="EA56"/>
  <c r="EB56" s="1"/>
  <c r="EA57"/>
  <c r="EB57" s="1"/>
  <c r="EA58"/>
  <c r="EB58" s="1"/>
  <c r="EA59"/>
  <c r="EB59" s="1"/>
  <c r="EA60"/>
  <c r="EB60" s="1"/>
  <c r="EA61"/>
  <c r="EB61" s="1"/>
  <c r="EA62"/>
  <c r="EB62" s="1"/>
  <c r="EA63"/>
  <c r="EB63" s="1"/>
  <c r="EA64"/>
  <c r="EB64" s="1"/>
  <c r="EA65"/>
  <c r="EB65" s="1"/>
  <c r="EA66"/>
  <c r="EB66" s="1"/>
  <c r="EA67"/>
  <c r="EB67" s="1"/>
  <c r="EA68"/>
  <c r="EB68" s="1"/>
  <c r="EA69"/>
  <c r="EB69" s="1"/>
  <c r="EA70"/>
  <c r="EB70" s="1"/>
  <c r="EA71"/>
  <c r="EB71" s="1"/>
  <c r="EA72"/>
  <c r="EB72" s="1"/>
  <c r="EA73"/>
  <c r="EB73" s="1"/>
  <c r="EA74"/>
  <c r="EB74" s="1"/>
  <c r="EA75"/>
  <c r="EB75" s="1"/>
  <c r="EA76"/>
  <c r="EB76" s="1"/>
  <c r="EA77"/>
  <c r="EB77" s="1"/>
  <c r="EA78"/>
  <c r="EB78" s="1"/>
  <c r="EA79"/>
  <c r="EB79" s="1"/>
  <c r="EA80"/>
  <c r="EB80" s="1"/>
  <c r="EA81"/>
  <c r="EB81" s="1"/>
  <c r="EA82"/>
  <c r="EB82" s="1"/>
  <c r="EA83"/>
  <c r="EB83" s="1"/>
  <c r="EA84"/>
  <c r="EB84" s="1"/>
  <c r="EA85"/>
  <c r="EB85" s="1"/>
  <c r="EA86"/>
  <c r="EB86" s="1"/>
  <c r="EA87"/>
  <c r="EB87" s="1"/>
  <c r="EA88"/>
  <c r="EB88" s="1"/>
  <c r="EA89"/>
  <c r="EB89" s="1"/>
  <c r="EA90"/>
  <c r="EB90" s="1"/>
  <c r="EA91"/>
  <c r="EB91" s="1"/>
  <c r="EA92"/>
  <c r="EB92" s="1"/>
  <c r="EA93"/>
  <c r="EB93" s="1"/>
  <c r="EA94"/>
  <c r="EB94" s="1"/>
  <c r="EA95"/>
  <c r="EB95" s="1"/>
  <c r="EA96"/>
  <c r="EB96" s="1"/>
  <c r="EA97"/>
  <c r="EB97" s="1"/>
  <c r="EA98"/>
  <c r="EB98" s="1"/>
  <c r="EA99"/>
  <c r="EB99" s="1"/>
  <c r="EA100"/>
  <c r="EB100" s="1"/>
  <c r="EA101"/>
  <c r="EB101" s="1"/>
  <c r="EA102"/>
  <c r="EB102" s="1"/>
  <c r="EA103"/>
  <c r="EB103" s="1"/>
  <c r="EA104"/>
  <c r="EB104" s="1"/>
  <c r="EA105"/>
  <c r="EB105" s="1"/>
  <c r="EA106"/>
  <c r="EB106" s="1"/>
  <c r="EA107"/>
  <c r="EB107" s="1"/>
  <c r="EA108"/>
  <c r="EB108" s="1"/>
  <c r="EA109"/>
  <c r="EB109" s="1"/>
  <c r="EA110"/>
  <c r="EB110" s="1"/>
  <c r="EA111"/>
  <c r="EC111" s="1"/>
  <c r="EA112"/>
  <c r="EB112" s="1"/>
  <c r="EA113"/>
  <c r="EB113" s="1"/>
  <c r="EA114"/>
  <c r="EB114" s="1"/>
  <c r="EA115"/>
  <c r="EB115" s="1"/>
  <c r="EA116"/>
  <c r="EB116" s="1"/>
  <c r="EA117"/>
  <c r="EB117" s="1"/>
  <c r="EA118"/>
  <c r="EB118" s="1"/>
  <c r="EA119"/>
  <c r="EB119" s="1"/>
  <c r="EA120"/>
  <c r="EB120" s="1"/>
  <c r="EA121"/>
  <c r="EB121" s="1"/>
  <c r="EA122"/>
  <c r="EB122" s="1"/>
  <c r="EA123"/>
  <c r="EB123" s="1"/>
  <c r="EA124"/>
  <c r="EB124" s="1"/>
  <c r="EA125"/>
  <c r="EB125" s="1"/>
  <c r="EA126"/>
  <c r="EB126" s="1"/>
  <c r="EA127"/>
  <c r="EB127" s="1"/>
  <c r="EA128"/>
  <c r="EB128" s="1"/>
  <c r="EA129"/>
  <c r="EB129" s="1"/>
  <c r="EA130"/>
  <c r="EB130" s="1"/>
  <c r="EA131"/>
  <c r="EC131" s="1"/>
  <c r="EA132"/>
  <c r="EB132" s="1"/>
  <c r="EA133"/>
  <c r="EB133" s="1"/>
  <c r="EA134"/>
  <c r="EB134" s="1"/>
  <c r="EA135"/>
  <c r="EB135" s="1"/>
  <c r="EA136"/>
  <c r="EB136" s="1"/>
  <c r="EA137"/>
  <c r="EB137" s="1"/>
  <c r="EA138"/>
  <c r="EB138" s="1"/>
  <c r="EA139"/>
  <c r="EB139" s="1"/>
  <c r="EA140"/>
  <c r="EB140" s="1"/>
  <c r="EA141"/>
  <c r="EB141" s="1"/>
  <c r="EA142"/>
  <c r="EB142" s="1"/>
  <c r="EA143"/>
  <c r="EB143" s="1"/>
  <c r="EA144"/>
  <c r="EB144" s="1"/>
  <c r="EA145"/>
  <c r="EB145" s="1"/>
  <c r="EA146"/>
  <c r="EB146" s="1"/>
  <c r="EA147"/>
  <c r="EB147" s="1"/>
  <c r="EA148"/>
  <c r="EB148" s="1"/>
  <c r="EA149"/>
  <c r="EB149" s="1"/>
  <c r="EA150"/>
  <c r="EB150" s="1"/>
  <c r="EA151"/>
  <c r="EB151" s="1"/>
  <c r="EA152"/>
  <c r="EB152" s="1"/>
  <c r="EA153"/>
  <c r="EB153" s="1"/>
  <c r="EA154"/>
  <c r="EB154" s="1"/>
  <c r="EA155"/>
  <c r="EB155" s="1"/>
  <c r="EA156"/>
  <c r="EB156" s="1"/>
  <c r="EA157"/>
  <c r="EB157" s="1"/>
  <c r="EA158"/>
  <c r="EB158" s="1"/>
  <c r="EA159"/>
  <c r="EB159" s="1"/>
  <c r="EA160"/>
  <c r="EB160" s="1"/>
  <c r="EA161"/>
  <c r="EB161" s="1"/>
  <c r="EA162"/>
  <c r="EB162" s="1"/>
  <c r="EA163"/>
  <c r="EB163" s="1"/>
  <c r="EA164"/>
  <c r="EB164" s="1"/>
  <c r="EA165"/>
  <c r="EB165" s="1"/>
  <c r="EA166"/>
  <c r="EB166" s="1"/>
  <c r="EA167"/>
  <c r="EB167" s="1"/>
  <c r="EA168"/>
  <c r="EB168" s="1"/>
  <c r="EA169"/>
  <c r="EB169" s="1"/>
  <c r="EA170"/>
  <c r="EB170" s="1"/>
  <c r="EA171"/>
  <c r="EB171" s="1"/>
  <c r="EA172"/>
  <c r="EB172" s="1"/>
  <c r="EA173"/>
  <c r="EB173" s="1"/>
  <c r="EA174"/>
  <c r="EB174" s="1"/>
  <c r="EA175"/>
  <c r="EB175" s="1"/>
  <c r="EA176"/>
  <c r="EB176" s="1"/>
  <c r="EA177"/>
  <c r="EB177" s="1"/>
  <c r="EA178"/>
  <c r="EB178" s="1"/>
  <c r="EA179"/>
  <c r="EB179" s="1"/>
  <c r="EA180"/>
  <c r="EB180" s="1"/>
  <c r="EA181"/>
  <c r="EB181" s="1"/>
  <c r="EA182"/>
  <c r="EB182" s="1"/>
  <c r="EA183"/>
  <c r="EB183" s="1"/>
  <c r="EA184"/>
  <c r="EB184" s="1"/>
  <c r="EA185"/>
  <c r="EB185" s="1"/>
  <c r="EA186"/>
  <c r="EB186" s="1"/>
  <c r="EA187"/>
  <c r="EB187" s="1"/>
  <c r="EA188"/>
  <c r="EB188" s="1"/>
  <c r="EA189"/>
  <c r="EB189" s="1"/>
  <c r="EA190"/>
  <c r="EB190" s="1"/>
  <c r="EA191"/>
  <c r="EB191" s="1"/>
  <c r="EA192"/>
  <c r="EB192" s="1"/>
  <c r="EA193"/>
  <c r="EB193" s="1"/>
  <c r="EA194"/>
  <c r="EB194" s="1"/>
  <c r="EA195"/>
  <c r="EB195" s="1"/>
  <c r="EA196"/>
  <c r="EB196" s="1"/>
  <c r="EA197"/>
  <c r="EB197" s="1"/>
  <c r="EA198"/>
  <c r="EB198" s="1"/>
  <c r="EA199"/>
  <c r="EB199" s="1"/>
  <c r="EA200"/>
  <c r="EB200" s="1"/>
  <c r="EA201"/>
  <c r="EB201" s="1"/>
  <c r="EA202"/>
  <c r="EB202" s="1"/>
  <c r="EA203"/>
  <c r="EB203" s="1"/>
  <c r="EA204"/>
  <c r="EB204" s="1"/>
  <c r="EA205"/>
  <c r="EB205" s="1"/>
  <c r="EA206"/>
  <c r="EB206" s="1"/>
  <c r="EA207"/>
  <c r="EB207" s="1"/>
  <c r="EA208"/>
  <c r="EB208" s="1"/>
  <c r="EA209"/>
  <c r="EB209" s="1"/>
  <c r="EA210"/>
  <c r="EB210" s="1"/>
  <c r="EA211"/>
  <c r="EB211" s="1"/>
  <c r="EA212"/>
  <c r="EB212" s="1"/>
  <c r="EA213"/>
  <c r="EB213" s="1"/>
  <c r="EA214"/>
  <c r="EB214" s="1"/>
  <c r="EA215"/>
  <c r="EB215" s="1"/>
  <c r="EA216"/>
  <c r="EB216" s="1"/>
  <c r="EA217"/>
  <c r="EB217" s="1"/>
  <c r="EA218"/>
  <c r="EB218" s="1"/>
  <c r="EA219"/>
  <c r="EB219" s="1"/>
  <c r="EA220"/>
  <c r="EB220" s="1"/>
  <c r="EA221"/>
  <c r="EB221" s="1"/>
  <c r="EA222"/>
  <c r="EB222" s="1"/>
  <c r="EA223"/>
  <c r="EB223" s="1"/>
  <c r="EA224"/>
  <c r="EB224" s="1"/>
  <c r="EA225"/>
  <c r="EB225" s="1"/>
  <c r="EA226"/>
  <c r="EB226" s="1"/>
  <c r="EA227"/>
  <c r="EB227" s="1"/>
  <c r="EA228"/>
  <c r="EB228" s="1"/>
  <c r="EA229"/>
  <c r="EB229" s="1"/>
  <c r="EA230"/>
  <c r="EB230" s="1"/>
  <c r="EA231"/>
  <c r="EB231" s="1"/>
  <c r="EA232"/>
  <c r="EB232" s="1"/>
  <c r="EA233"/>
  <c r="EB233" s="1"/>
  <c r="EA234"/>
  <c r="EB234" s="1"/>
  <c r="EA235"/>
  <c r="EB235" s="1"/>
  <c r="EA236"/>
  <c r="EB236" s="1"/>
  <c r="EA237"/>
  <c r="EB237" s="1"/>
  <c r="EA238"/>
  <c r="EB238" s="1"/>
  <c r="EA239"/>
  <c r="EB239" s="1"/>
  <c r="EA240"/>
  <c r="EB240" s="1"/>
  <c r="EA241"/>
  <c r="EB241" s="1"/>
  <c r="EA242"/>
  <c r="EB242" s="1"/>
  <c r="EA243"/>
  <c r="EB243" s="1"/>
  <c r="EA244"/>
  <c r="EB244" s="1"/>
  <c r="EA245"/>
  <c r="EB245" s="1"/>
  <c r="EA246"/>
  <c r="EB246" s="1"/>
  <c r="EA247"/>
  <c r="EB247" s="1"/>
  <c r="EA248"/>
  <c r="EB248" s="1"/>
  <c r="EA249"/>
  <c r="EB249" s="1"/>
  <c r="EA250"/>
  <c r="EB250" s="1"/>
  <c r="EA251"/>
  <c r="EB251" s="1"/>
  <c r="EA252"/>
  <c r="EB252" s="1"/>
  <c r="EA253"/>
  <c r="EB253" s="1"/>
  <c r="EA254"/>
  <c r="EB254" s="1"/>
  <c r="EA255"/>
  <c r="EB255" s="1"/>
  <c r="EA256"/>
  <c r="EB256" s="1"/>
  <c r="EA257"/>
  <c r="EB257" s="1"/>
  <c r="EA258"/>
  <c r="EB258" s="1"/>
  <c r="EA259"/>
  <c r="EB259" s="1"/>
  <c r="EA260"/>
  <c r="EB260" s="1"/>
  <c r="EA261"/>
  <c r="EB261" s="1"/>
  <c r="EA262"/>
  <c r="EB262" s="1"/>
  <c r="EA263"/>
  <c r="EB263" s="1"/>
  <c r="EA264"/>
  <c r="EB264" s="1"/>
  <c r="EA265"/>
  <c r="EB265" s="1"/>
  <c r="EA266"/>
  <c r="EB266" s="1"/>
  <c r="EA267"/>
  <c r="EB267" s="1"/>
  <c r="EA268"/>
  <c r="EB268" s="1"/>
  <c r="EA269"/>
  <c r="EB269" s="1"/>
  <c r="EA270"/>
  <c r="EB270" s="1"/>
  <c r="EA271"/>
  <c r="EB271" s="1"/>
  <c r="EA272"/>
  <c r="EB272" s="1"/>
  <c r="EA273"/>
  <c r="EB273" s="1"/>
  <c r="EA274"/>
  <c r="EB274" s="1"/>
  <c r="EA275"/>
  <c r="EB275" s="1"/>
  <c r="EA276"/>
  <c r="EB276" s="1"/>
  <c r="EA277"/>
  <c r="EB277" s="1"/>
  <c r="EA278"/>
  <c r="EB278" s="1"/>
  <c r="EA279"/>
  <c r="EB279" s="1"/>
  <c r="EA280"/>
  <c r="EB280" s="1"/>
  <c r="EA281"/>
  <c r="EB281" s="1"/>
  <c r="EA282"/>
  <c r="EB282" s="1"/>
  <c r="EA283"/>
  <c r="EB283" s="1"/>
  <c r="EA284"/>
  <c r="EB284" s="1"/>
  <c r="EA285"/>
  <c r="EB285" s="1"/>
  <c r="EA286"/>
  <c r="EB286" s="1"/>
  <c r="EA287"/>
  <c r="EB287" s="1"/>
  <c r="EA288"/>
  <c r="EB288" s="1"/>
  <c r="EA289"/>
  <c r="EB289" s="1"/>
  <c r="EA290"/>
  <c r="EB290" s="1"/>
  <c r="EA291"/>
  <c r="EB291" s="1"/>
  <c r="EA292"/>
  <c r="EB292" s="1"/>
  <c r="DS2"/>
  <c r="DT2" s="1"/>
  <c r="DS3"/>
  <c r="DT3" s="1"/>
  <c r="DS4"/>
  <c r="DT4" s="1"/>
  <c r="DS5"/>
  <c r="DT5" s="1"/>
  <c r="DS6"/>
  <c r="DT6" s="1"/>
  <c r="DS7"/>
  <c r="DT7" s="1"/>
  <c r="DS8"/>
  <c r="DT8" s="1"/>
  <c r="DS9"/>
  <c r="DT9" s="1"/>
  <c r="DS10"/>
  <c r="DT10" s="1"/>
  <c r="DS11"/>
  <c r="DT11" s="1"/>
  <c r="DS12"/>
  <c r="DT12" s="1"/>
  <c r="DS13"/>
  <c r="DT13" s="1"/>
  <c r="DS14"/>
  <c r="DT14" s="1"/>
  <c r="DS15"/>
  <c r="DT15" s="1"/>
  <c r="DS16"/>
  <c r="DT16" s="1"/>
  <c r="DS17"/>
  <c r="DT17" s="1"/>
  <c r="DS18"/>
  <c r="DT18" s="1"/>
  <c r="DS19"/>
  <c r="DT19" s="1"/>
  <c r="DS20"/>
  <c r="DT20" s="1"/>
  <c r="DS21"/>
  <c r="DT21" s="1"/>
  <c r="DS22"/>
  <c r="DT22" s="1"/>
  <c r="DS23"/>
  <c r="DT23" s="1"/>
  <c r="DS24"/>
  <c r="DT24" s="1"/>
  <c r="DS25"/>
  <c r="DT25" s="1"/>
  <c r="DS26"/>
  <c r="DT26" s="1"/>
  <c r="DS27"/>
  <c r="DT27" s="1"/>
  <c r="DS28"/>
  <c r="DT28" s="1"/>
  <c r="DS29"/>
  <c r="DT29" s="1"/>
  <c r="DS30"/>
  <c r="DT30" s="1"/>
  <c r="DS31"/>
  <c r="DT31" s="1"/>
  <c r="DS32"/>
  <c r="DT32" s="1"/>
  <c r="DS33"/>
  <c r="DT33" s="1"/>
  <c r="DS34"/>
  <c r="DT34" s="1"/>
  <c r="DS35"/>
  <c r="DT35" s="1"/>
  <c r="DS36"/>
  <c r="DT36" s="1"/>
  <c r="DS37"/>
  <c r="DT37" s="1"/>
  <c r="DS38"/>
  <c r="DT38" s="1"/>
  <c r="DS39"/>
  <c r="DT39" s="1"/>
  <c r="DS40"/>
  <c r="DT40" s="1"/>
  <c r="DS41"/>
  <c r="DT41" s="1"/>
  <c r="DS42"/>
  <c r="DT42" s="1"/>
  <c r="DS43"/>
  <c r="DT43" s="1"/>
  <c r="DS44"/>
  <c r="DT44" s="1"/>
  <c r="DS45"/>
  <c r="DT45" s="1"/>
  <c r="DS46"/>
  <c r="DT46" s="1"/>
  <c r="DS47"/>
  <c r="DT47" s="1"/>
  <c r="DS48"/>
  <c r="DT48" s="1"/>
  <c r="DS49"/>
  <c r="DT49" s="1"/>
  <c r="DS50"/>
  <c r="DT50" s="1"/>
  <c r="DS51"/>
  <c r="DT51" s="1"/>
  <c r="DS52"/>
  <c r="DT52" s="1"/>
  <c r="DS53"/>
  <c r="DT53" s="1"/>
  <c r="DS54"/>
  <c r="DT54" s="1"/>
  <c r="DS55"/>
  <c r="DT55" s="1"/>
  <c r="DS56"/>
  <c r="DT56" s="1"/>
  <c r="DS57"/>
  <c r="DT57" s="1"/>
  <c r="DS58"/>
  <c r="DT58" s="1"/>
  <c r="DS59"/>
  <c r="DT59" s="1"/>
  <c r="DS60"/>
  <c r="DT60" s="1"/>
  <c r="DS61"/>
  <c r="DT61" s="1"/>
  <c r="DS62"/>
  <c r="DT62" s="1"/>
  <c r="DS63"/>
  <c r="DT63" s="1"/>
  <c r="DS64"/>
  <c r="DT64" s="1"/>
  <c r="DS65"/>
  <c r="DT65" s="1"/>
  <c r="DS66"/>
  <c r="DT66" s="1"/>
  <c r="DS67"/>
  <c r="DT67" s="1"/>
  <c r="DS68"/>
  <c r="DT68" s="1"/>
  <c r="DS69"/>
  <c r="DT69" s="1"/>
  <c r="DS70"/>
  <c r="DT70" s="1"/>
  <c r="DS71"/>
  <c r="DT71" s="1"/>
  <c r="DS72"/>
  <c r="DT72" s="1"/>
  <c r="DS73"/>
  <c r="DT73" s="1"/>
  <c r="DS74"/>
  <c r="DT74" s="1"/>
  <c r="DS75"/>
  <c r="DT75" s="1"/>
  <c r="DS76"/>
  <c r="DT76" s="1"/>
  <c r="DS77"/>
  <c r="DT77" s="1"/>
  <c r="DS78"/>
  <c r="DT78" s="1"/>
  <c r="DS79"/>
  <c r="DT79" s="1"/>
  <c r="DS80"/>
  <c r="DT80" s="1"/>
  <c r="DS81"/>
  <c r="DT81" s="1"/>
  <c r="DS82"/>
  <c r="DT82" s="1"/>
  <c r="DS83"/>
  <c r="DT83" s="1"/>
  <c r="DS84"/>
  <c r="DT84" s="1"/>
  <c r="DS85"/>
  <c r="DT85" s="1"/>
  <c r="DS86"/>
  <c r="DT86" s="1"/>
  <c r="DS87"/>
  <c r="DT87" s="1"/>
  <c r="DS88"/>
  <c r="DT88" s="1"/>
  <c r="DS89"/>
  <c r="DT89" s="1"/>
  <c r="DS90"/>
  <c r="DT90" s="1"/>
  <c r="DS91"/>
  <c r="DT91" s="1"/>
  <c r="DS92"/>
  <c r="DT92" s="1"/>
  <c r="DS93"/>
  <c r="DT93" s="1"/>
  <c r="DS94"/>
  <c r="DT94" s="1"/>
  <c r="DS95"/>
  <c r="DT95" s="1"/>
  <c r="DS96"/>
  <c r="DT96" s="1"/>
  <c r="DS97"/>
  <c r="DT97" s="1"/>
  <c r="DS98"/>
  <c r="DT98" s="1"/>
  <c r="DS99"/>
  <c r="DT99" s="1"/>
  <c r="DS100"/>
  <c r="DT100" s="1"/>
  <c r="DS101"/>
  <c r="DT101" s="1"/>
  <c r="DS102"/>
  <c r="DT102" s="1"/>
  <c r="DS103"/>
  <c r="DT103" s="1"/>
  <c r="DS104"/>
  <c r="DT104" s="1"/>
  <c r="DS105"/>
  <c r="DT105" s="1"/>
  <c r="DS106"/>
  <c r="DT106" s="1"/>
  <c r="DS107"/>
  <c r="DT107" s="1"/>
  <c r="DS108"/>
  <c r="DT108" s="1"/>
  <c r="DS109"/>
  <c r="DT109" s="1"/>
  <c r="DS110"/>
  <c r="DT110" s="1"/>
  <c r="DS111"/>
  <c r="DU111" s="1"/>
  <c r="DS112"/>
  <c r="DT112" s="1"/>
  <c r="DS113"/>
  <c r="DT113" s="1"/>
  <c r="DS114"/>
  <c r="DT114" s="1"/>
  <c r="DS115"/>
  <c r="DT115" s="1"/>
  <c r="DS116"/>
  <c r="DT116" s="1"/>
  <c r="DS117"/>
  <c r="DT117" s="1"/>
  <c r="DS118"/>
  <c r="DT118" s="1"/>
  <c r="DS119"/>
  <c r="DT119" s="1"/>
  <c r="DS120"/>
  <c r="DT120" s="1"/>
  <c r="DS121"/>
  <c r="DT121" s="1"/>
  <c r="DS122"/>
  <c r="DT122" s="1"/>
  <c r="DS123"/>
  <c r="DT123" s="1"/>
  <c r="DS124"/>
  <c r="DT124" s="1"/>
  <c r="DS125"/>
  <c r="DT125" s="1"/>
  <c r="DS126"/>
  <c r="DT126" s="1"/>
  <c r="DS127"/>
  <c r="DT127" s="1"/>
  <c r="DS128"/>
  <c r="DT128" s="1"/>
  <c r="DS129"/>
  <c r="DT129" s="1"/>
  <c r="DS130"/>
  <c r="DT130" s="1"/>
  <c r="DS131"/>
  <c r="DU131" s="1"/>
  <c r="DS132"/>
  <c r="DT132" s="1"/>
  <c r="DS133"/>
  <c r="DT133" s="1"/>
  <c r="DS134"/>
  <c r="DT134" s="1"/>
  <c r="DS135"/>
  <c r="DT135" s="1"/>
  <c r="DS136"/>
  <c r="DT136" s="1"/>
  <c r="DS137"/>
  <c r="DT137" s="1"/>
  <c r="DS138"/>
  <c r="DT138" s="1"/>
  <c r="DS139"/>
  <c r="DT139" s="1"/>
  <c r="DS140"/>
  <c r="DT140" s="1"/>
  <c r="DS141"/>
  <c r="DT141" s="1"/>
  <c r="DS142"/>
  <c r="DT142" s="1"/>
  <c r="DS143"/>
  <c r="DT143" s="1"/>
  <c r="DS144"/>
  <c r="DT144" s="1"/>
  <c r="DS145"/>
  <c r="DT145" s="1"/>
  <c r="DS146"/>
  <c r="DT146" s="1"/>
  <c r="DS147"/>
  <c r="DT147" s="1"/>
  <c r="DS148"/>
  <c r="DT148" s="1"/>
  <c r="DS149"/>
  <c r="DT149" s="1"/>
  <c r="DS150"/>
  <c r="DT150" s="1"/>
  <c r="DS151"/>
  <c r="DT151" s="1"/>
  <c r="DS152"/>
  <c r="DT152" s="1"/>
  <c r="DS153"/>
  <c r="DT153" s="1"/>
  <c r="DS154"/>
  <c r="DT154" s="1"/>
  <c r="DS155"/>
  <c r="DT155" s="1"/>
  <c r="DS156"/>
  <c r="DT156" s="1"/>
  <c r="DS157"/>
  <c r="DT157" s="1"/>
  <c r="DS158"/>
  <c r="DT158" s="1"/>
  <c r="DS159"/>
  <c r="DT159" s="1"/>
  <c r="DS160"/>
  <c r="DT160" s="1"/>
  <c r="DS161"/>
  <c r="DT161" s="1"/>
  <c r="DS162"/>
  <c r="DT162" s="1"/>
  <c r="DS163"/>
  <c r="DT163" s="1"/>
  <c r="DS164"/>
  <c r="DT164" s="1"/>
  <c r="DS165"/>
  <c r="DT165" s="1"/>
  <c r="DS166"/>
  <c r="DT166" s="1"/>
  <c r="DS167"/>
  <c r="DT167" s="1"/>
  <c r="DS168"/>
  <c r="DT168" s="1"/>
  <c r="DS169"/>
  <c r="DT169" s="1"/>
  <c r="DS170"/>
  <c r="DT170" s="1"/>
  <c r="DS171"/>
  <c r="DT171" s="1"/>
  <c r="DS172"/>
  <c r="DT172" s="1"/>
  <c r="DS173"/>
  <c r="DT173" s="1"/>
  <c r="DS174"/>
  <c r="DT174" s="1"/>
  <c r="DS175"/>
  <c r="DT175" s="1"/>
  <c r="DS176"/>
  <c r="DT176" s="1"/>
  <c r="DS177"/>
  <c r="DT177" s="1"/>
  <c r="DS178"/>
  <c r="DT178" s="1"/>
  <c r="DS179"/>
  <c r="DT179" s="1"/>
  <c r="DS180"/>
  <c r="DT180" s="1"/>
  <c r="DS181"/>
  <c r="DT181" s="1"/>
  <c r="DS182"/>
  <c r="DT182" s="1"/>
  <c r="DS183"/>
  <c r="DT183" s="1"/>
  <c r="DS184"/>
  <c r="DT184" s="1"/>
  <c r="DS185"/>
  <c r="DT185" s="1"/>
  <c r="DS186"/>
  <c r="DT186" s="1"/>
  <c r="DS187"/>
  <c r="DT187" s="1"/>
  <c r="DS188"/>
  <c r="DT188" s="1"/>
  <c r="DS189"/>
  <c r="DT189" s="1"/>
  <c r="DS190"/>
  <c r="DT190" s="1"/>
  <c r="DS191"/>
  <c r="DT191" s="1"/>
  <c r="DS192"/>
  <c r="DT192" s="1"/>
  <c r="DS193"/>
  <c r="DT193" s="1"/>
  <c r="DS194"/>
  <c r="DT194" s="1"/>
  <c r="DS195"/>
  <c r="DT195" s="1"/>
  <c r="DS196"/>
  <c r="DT196" s="1"/>
  <c r="DS197"/>
  <c r="DT197" s="1"/>
  <c r="DS198"/>
  <c r="DT198" s="1"/>
  <c r="DS199"/>
  <c r="DT199" s="1"/>
  <c r="DS200"/>
  <c r="DT200" s="1"/>
  <c r="DS201"/>
  <c r="DT201" s="1"/>
  <c r="DS202"/>
  <c r="DT202" s="1"/>
  <c r="DS203"/>
  <c r="DT203" s="1"/>
  <c r="DS204"/>
  <c r="DT204" s="1"/>
  <c r="DS205"/>
  <c r="DT205" s="1"/>
  <c r="DS206"/>
  <c r="DT206" s="1"/>
  <c r="DS207"/>
  <c r="DT207" s="1"/>
  <c r="DS208"/>
  <c r="DT208" s="1"/>
  <c r="DS209"/>
  <c r="DT209" s="1"/>
  <c r="DS210"/>
  <c r="DT210" s="1"/>
  <c r="DS211"/>
  <c r="DT211" s="1"/>
  <c r="DS212"/>
  <c r="DT212" s="1"/>
  <c r="DS213"/>
  <c r="DT213" s="1"/>
  <c r="DS214"/>
  <c r="DT214" s="1"/>
  <c r="DS215"/>
  <c r="DT215" s="1"/>
  <c r="DS216"/>
  <c r="DT216" s="1"/>
  <c r="DS217"/>
  <c r="DT217" s="1"/>
  <c r="DS218"/>
  <c r="DT218" s="1"/>
  <c r="DS219"/>
  <c r="DT219" s="1"/>
  <c r="DS220"/>
  <c r="DT220" s="1"/>
  <c r="DS221"/>
  <c r="DT221" s="1"/>
  <c r="DS222"/>
  <c r="DT222" s="1"/>
  <c r="DS223"/>
  <c r="DT223" s="1"/>
  <c r="DS224"/>
  <c r="DT224" s="1"/>
  <c r="DS225"/>
  <c r="DT225" s="1"/>
  <c r="DS226"/>
  <c r="DT226" s="1"/>
  <c r="DS227"/>
  <c r="DT227" s="1"/>
  <c r="DS228"/>
  <c r="DT228" s="1"/>
  <c r="DS229"/>
  <c r="DT229" s="1"/>
  <c r="DS230"/>
  <c r="DT230" s="1"/>
  <c r="DS231"/>
  <c r="DT231" s="1"/>
  <c r="DS232"/>
  <c r="DT232" s="1"/>
  <c r="DS233"/>
  <c r="DT233" s="1"/>
  <c r="DS234"/>
  <c r="DT234" s="1"/>
  <c r="DS235"/>
  <c r="DT235" s="1"/>
  <c r="DS236"/>
  <c r="DT236" s="1"/>
  <c r="DS237"/>
  <c r="DT237" s="1"/>
  <c r="DS238"/>
  <c r="DT238" s="1"/>
  <c r="DS239"/>
  <c r="DT239" s="1"/>
  <c r="DS240"/>
  <c r="DT240" s="1"/>
  <c r="DS241"/>
  <c r="DT241" s="1"/>
  <c r="DS242"/>
  <c r="DT242" s="1"/>
  <c r="DS243"/>
  <c r="DT243" s="1"/>
  <c r="DS244"/>
  <c r="DT244" s="1"/>
  <c r="DS245"/>
  <c r="DT245" s="1"/>
  <c r="DS246"/>
  <c r="DT246" s="1"/>
  <c r="DS247"/>
  <c r="DT247" s="1"/>
  <c r="DS248"/>
  <c r="DT248" s="1"/>
  <c r="DS249"/>
  <c r="DT249" s="1"/>
  <c r="DS250"/>
  <c r="DT250" s="1"/>
  <c r="DS251"/>
  <c r="DT251" s="1"/>
  <c r="DS252"/>
  <c r="DT252" s="1"/>
  <c r="DS253"/>
  <c r="DT253" s="1"/>
  <c r="DS254"/>
  <c r="DT254" s="1"/>
  <c r="DS255"/>
  <c r="DT255" s="1"/>
  <c r="DS256"/>
  <c r="DT256" s="1"/>
  <c r="DS257"/>
  <c r="DT257" s="1"/>
  <c r="DS258"/>
  <c r="DT258" s="1"/>
  <c r="DS259"/>
  <c r="DT259" s="1"/>
  <c r="DS260"/>
  <c r="DT260" s="1"/>
  <c r="DS261"/>
  <c r="DT261" s="1"/>
  <c r="DS262"/>
  <c r="DT262" s="1"/>
  <c r="DS263"/>
  <c r="DT263" s="1"/>
  <c r="DS264"/>
  <c r="DT264" s="1"/>
  <c r="DS265"/>
  <c r="DT265" s="1"/>
  <c r="DS266"/>
  <c r="DT266" s="1"/>
  <c r="DS267"/>
  <c r="DT267" s="1"/>
  <c r="DS268"/>
  <c r="DT268" s="1"/>
  <c r="DS269"/>
  <c r="DT269" s="1"/>
  <c r="DS270"/>
  <c r="DT270" s="1"/>
  <c r="DS271"/>
  <c r="DT271" s="1"/>
  <c r="DS272"/>
  <c r="DT272" s="1"/>
  <c r="DS273"/>
  <c r="DT273" s="1"/>
  <c r="DS274"/>
  <c r="DT274" s="1"/>
  <c r="DS275"/>
  <c r="DT275" s="1"/>
  <c r="DS276"/>
  <c r="DT276" s="1"/>
  <c r="DS277"/>
  <c r="DT277" s="1"/>
  <c r="DS278"/>
  <c r="DT278" s="1"/>
  <c r="DS279"/>
  <c r="DT279" s="1"/>
  <c r="DS280"/>
  <c r="DT280" s="1"/>
  <c r="DS281"/>
  <c r="DT281" s="1"/>
  <c r="DS282"/>
  <c r="DT282" s="1"/>
  <c r="DS283"/>
  <c r="DT283" s="1"/>
  <c r="DS284"/>
  <c r="DT284" s="1"/>
  <c r="DS285"/>
  <c r="DT285" s="1"/>
  <c r="DS286"/>
  <c r="DT286" s="1"/>
  <c r="DS287"/>
  <c r="DT287" s="1"/>
  <c r="DS288"/>
  <c r="DT288" s="1"/>
  <c r="DS289"/>
  <c r="DT289" s="1"/>
  <c r="DS290"/>
  <c r="DT290" s="1"/>
  <c r="DS291"/>
  <c r="DT291" s="1"/>
  <c r="DS292"/>
  <c r="DT292" s="1"/>
  <c r="DK2"/>
  <c r="DL2" s="1"/>
  <c r="DK3"/>
  <c r="DL3" s="1"/>
  <c r="DK4"/>
  <c r="DL4" s="1"/>
  <c r="DK5"/>
  <c r="DL5" s="1"/>
  <c r="DK6"/>
  <c r="DL6" s="1"/>
  <c r="DK7"/>
  <c r="DL7" s="1"/>
  <c r="DK8"/>
  <c r="DL8" s="1"/>
  <c r="DK9"/>
  <c r="DL9" s="1"/>
  <c r="DK10"/>
  <c r="DL10" s="1"/>
  <c r="DK11"/>
  <c r="DL11" s="1"/>
  <c r="DK12"/>
  <c r="DL12" s="1"/>
  <c r="DK13"/>
  <c r="DL13" s="1"/>
  <c r="DK14"/>
  <c r="DL14" s="1"/>
  <c r="DK15"/>
  <c r="DL15" s="1"/>
  <c r="DK16"/>
  <c r="DL16" s="1"/>
  <c r="DK17"/>
  <c r="DL17" s="1"/>
  <c r="DK18"/>
  <c r="DL18" s="1"/>
  <c r="DK19"/>
  <c r="DL19" s="1"/>
  <c r="DK20"/>
  <c r="DL20" s="1"/>
  <c r="DK21"/>
  <c r="DL21" s="1"/>
  <c r="DK22"/>
  <c r="DL22" s="1"/>
  <c r="DK23"/>
  <c r="DL23" s="1"/>
  <c r="DK24"/>
  <c r="DL24" s="1"/>
  <c r="DK25"/>
  <c r="DL25" s="1"/>
  <c r="DK26"/>
  <c r="DL26" s="1"/>
  <c r="DK27"/>
  <c r="DL27" s="1"/>
  <c r="DK28"/>
  <c r="DL28" s="1"/>
  <c r="DK29"/>
  <c r="DL29" s="1"/>
  <c r="DK30"/>
  <c r="DL30" s="1"/>
  <c r="DK31"/>
  <c r="DL31" s="1"/>
  <c r="DK32"/>
  <c r="DL32" s="1"/>
  <c r="DK33"/>
  <c r="DL33" s="1"/>
  <c r="DK34"/>
  <c r="DL34" s="1"/>
  <c r="DK35"/>
  <c r="DL35" s="1"/>
  <c r="DK36"/>
  <c r="DL36" s="1"/>
  <c r="DK37"/>
  <c r="DL37" s="1"/>
  <c r="DK38"/>
  <c r="DL38" s="1"/>
  <c r="DK39"/>
  <c r="DL39" s="1"/>
  <c r="DK40"/>
  <c r="DL40" s="1"/>
  <c r="DK41"/>
  <c r="DL41" s="1"/>
  <c r="DK42"/>
  <c r="DL42" s="1"/>
  <c r="DK43"/>
  <c r="DL43" s="1"/>
  <c r="DK44"/>
  <c r="DL44" s="1"/>
  <c r="DK45"/>
  <c r="DL45" s="1"/>
  <c r="DK46"/>
  <c r="DL46" s="1"/>
  <c r="DK47"/>
  <c r="DL47" s="1"/>
  <c r="DK48"/>
  <c r="DL48" s="1"/>
  <c r="DK49"/>
  <c r="DL49" s="1"/>
  <c r="DK50"/>
  <c r="DL50" s="1"/>
  <c r="DK51"/>
  <c r="DL51" s="1"/>
  <c r="DK52"/>
  <c r="DL52" s="1"/>
  <c r="DK53"/>
  <c r="DL53" s="1"/>
  <c r="DK54"/>
  <c r="DL54" s="1"/>
  <c r="DK55"/>
  <c r="DL55" s="1"/>
  <c r="DK56"/>
  <c r="DL56" s="1"/>
  <c r="DK57"/>
  <c r="DL57" s="1"/>
  <c r="DK58"/>
  <c r="DL58" s="1"/>
  <c r="DK59"/>
  <c r="DL59" s="1"/>
  <c r="DK60"/>
  <c r="DL60" s="1"/>
  <c r="DK61"/>
  <c r="DL61" s="1"/>
  <c r="DK62"/>
  <c r="DL62" s="1"/>
  <c r="DK63"/>
  <c r="DL63" s="1"/>
  <c r="DK64"/>
  <c r="DL64" s="1"/>
  <c r="DK65"/>
  <c r="DL65" s="1"/>
  <c r="DK66"/>
  <c r="DL66" s="1"/>
  <c r="DK67"/>
  <c r="DL67" s="1"/>
  <c r="DK68"/>
  <c r="DL68" s="1"/>
  <c r="DK69"/>
  <c r="DL69" s="1"/>
  <c r="DK70"/>
  <c r="DL70" s="1"/>
  <c r="DK71"/>
  <c r="DL71" s="1"/>
  <c r="DK72"/>
  <c r="DL72" s="1"/>
  <c r="DK73"/>
  <c r="DL73" s="1"/>
  <c r="DK74"/>
  <c r="DL74" s="1"/>
  <c r="DK75"/>
  <c r="DL75" s="1"/>
  <c r="DK76"/>
  <c r="DL76" s="1"/>
  <c r="DK77"/>
  <c r="DL77" s="1"/>
  <c r="DK78"/>
  <c r="DL78" s="1"/>
  <c r="DK79"/>
  <c r="DL79" s="1"/>
  <c r="DK80"/>
  <c r="DL80" s="1"/>
  <c r="DK81"/>
  <c r="DL81" s="1"/>
  <c r="DK82"/>
  <c r="DL82" s="1"/>
  <c r="DK83"/>
  <c r="DL83" s="1"/>
  <c r="DK84"/>
  <c r="DL84" s="1"/>
  <c r="DK85"/>
  <c r="DL85" s="1"/>
  <c r="DK86"/>
  <c r="DL86" s="1"/>
  <c r="DK87"/>
  <c r="DL87" s="1"/>
  <c r="DK88"/>
  <c r="DL88" s="1"/>
  <c r="DK89"/>
  <c r="DL89" s="1"/>
  <c r="DK90"/>
  <c r="DL90" s="1"/>
  <c r="DK91"/>
  <c r="DL91" s="1"/>
  <c r="DK92"/>
  <c r="DL92" s="1"/>
  <c r="DK93"/>
  <c r="DL93" s="1"/>
  <c r="DK94"/>
  <c r="DL94" s="1"/>
  <c r="DK95"/>
  <c r="DL95" s="1"/>
  <c r="DK96"/>
  <c r="DL96" s="1"/>
  <c r="DK97"/>
  <c r="DL97" s="1"/>
  <c r="DK98"/>
  <c r="DL98" s="1"/>
  <c r="DK99"/>
  <c r="DL99" s="1"/>
  <c r="DK100"/>
  <c r="DL100" s="1"/>
  <c r="DK101"/>
  <c r="DL101" s="1"/>
  <c r="DK102"/>
  <c r="DL102" s="1"/>
  <c r="DK103"/>
  <c r="DL103" s="1"/>
  <c r="DK104"/>
  <c r="DL104" s="1"/>
  <c r="DK105"/>
  <c r="DL105" s="1"/>
  <c r="DK106"/>
  <c r="DL106" s="1"/>
  <c r="DK107"/>
  <c r="DL107" s="1"/>
  <c r="DK108"/>
  <c r="DL108" s="1"/>
  <c r="DK109"/>
  <c r="DL109" s="1"/>
  <c r="DK110"/>
  <c r="DL110" s="1"/>
  <c r="DK111"/>
  <c r="DM111" s="1"/>
  <c r="DK112"/>
  <c r="DL112" s="1"/>
  <c r="DK113"/>
  <c r="DL113" s="1"/>
  <c r="DK114"/>
  <c r="DL114" s="1"/>
  <c r="DK115"/>
  <c r="DL115" s="1"/>
  <c r="DK116"/>
  <c r="DL116" s="1"/>
  <c r="DK117"/>
  <c r="DL117" s="1"/>
  <c r="DK118"/>
  <c r="DL118" s="1"/>
  <c r="DK119"/>
  <c r="DL119" s="1"/>
  <c r="DK120"/>
  <c r="DL120" s="1"/>
  <c r="DK121"/>
  <c r="DL121" s="1"/>
  <c r="DK122"/>
  <c r="DL122" s="1"/>
  <c r="DK123"/>
  <c r="DL123" s="1"/>
  <c r="DK124"/>
  <c r="DL124" s="1"/>
  <c r="DK125"/>
  <c r="DL125" s="1"/>
  <c r="DK126"/>
  <c r="DL126" s="1"/>
  <c r="DK127"/>
  <c r="DL127" s="1"/>
  <c r="DK128"/>
  <c r="DL128" s="1"/>
  <c r="DK129"/>
  <c r="DL129" s="1"/>
  <c r="DK130"/>
  <c r="DL130" s="1"/>
  <c r="DK131"/>
  <c r="DM131" s="1"/>
  <c r="DK132"/>
  <c r="DL132" s="1"/>
  <c r="DK133"/>
  <c r="DL133" s="1"/>
  <c r="DK134"/>
  <c r="DL134" s="1"/>
  <c r="DK135"/>
  <c r="DL135" s="1"/>
  <c r="DK136"/>
  <c r="DL136" s="1"/>
  <c r="DK137"/>
  <c r="DL137" s="1"/>
  <c r="DK138"/>
  <c r="DL138" s="1"/>
  <c r="DK139"/>
  <c r="DL139" s="1"/>
  <c r="DK140"/>
  <c r="DL140" s="1"/>
  <c r="DK141"/>
  <c r="DL141" s="1"/>
  <c r="DK142"/>
  <c r="DL142" s="1"/>
  <c r="DK143"/>
  <c r="DL143" s="1"/>
  <c r="DK144"/>
  <c r="DL144" s="1"/>
  <c r="DK145"/>
  <c r="DL145" s="1"/>
  <c r="DK146"/>
  <c r="DL146" s="1"/>
  <c r="DK147"/>
  <c r="DL147" s="1"/>
  <c r="DK148"/>
  <c r="DL148" s="1"/>
  <c r="DK149"/>
  <c r="DL149" s="1"/>
  <c r="DK150"/>
  <c r="DL150" s="1"/>
  <c r="DK151"/>
  <c r="DL151" s="1"/>
  <c r="DK152"/>
  <c r="DL152" s="1"/>
  <c r="DK153"/>
  <c r="DL153" s="1"/>
  <c r="DK154"/>
  <c r="DL154" s="1"/>
  <c r="DK155"/>
  <c r="DL155" s="1"/>
  <c r="DK156"/>
  <c r="DL156" s="1"/>
  <c r="DK157"/>
  <c r="DL157" s="1"/>
  <c r="DK158"/>
  <c r="DL158" s="1"/>
  <c r="DK159"/>
  <c r="DL159" s="1"/>
  <c r="DK160"/>
  <c r="DL160" s="1"/>
  <c r="DK161"/>
  <c r="DL161" s="1"/>
  <c r="DK162"/>
  <c r="DL162" s="1"/>
  <c r="DK163"/>
  <c r="DL163" s="1"/>
  <c r="DK164"/>
  <c r="DL164" s="1"/>
  <c r="DK165"/>
  <c r="DL165" s="1"/>
  <c r="DK166"/>
  <c r="DL166" s="1"/>
  <c r="DK167"/>
  <c r="DL167" s="1"/>
  <c r="DK168"/>
  <c r="DL168" s="1"/>
  <c r="DK169"/>
  <c r="DL169" s="1"/>
  <c r="DK170"/>
  <c r="DL170" s="1"/>
  <c r="DK171"/>
  <c r="DL171" s="1"/>
  <c r="DK172"/>
  <c r="DL172" s="1"/>
  <c r="DK173"/>
  <c r="DL173" s="1"/>
  <c r="DK174"/>
  <c r="DL174" s="1"/>
  <c r="DK175"/>
  <c r="DL175" s="1"/>
  <c r="DK176"/>
  <c r="DL176" s="1"/>
  <c r="DK177"/>
  <c r="DL177" s="1"/>
  <c r="DK178"/>
  <c r="DL178" s="1"/>
  <c r="DK179"/>
  <c r="DL179" s="1"/>
  <c r="DK180"/>
  <c r="DL180" s="1"/>
  <c r="DK181"/>
  <c r="DL181" s="1"/>
  <c r="DK182"/>
  <c r="DL182" s="1"/>
  <c r="DK183"/>
  <c r="DL183" s="1"/>
  <c r="DK184"/>
  <c r="DL184" s="1"/>
  <c r="DK185"/>
  <c r="DL185" s="1"/>
  <c r="DK186"/>
  <c r="DL186" s="1"/>
  <c r="DK187"/>
  <c r="DL187" s="1"/>
  <c r="DK188"/>
  <c r="DL188" s="1"/>
  <c r="DK189"/>
  <c r="DL189" s="1"/>
  <c r="DK190"/>
  <c r="DL190" s="1"/>
  <c r="DK191"/>
  <c r="DL191" s="1"/>
  <c r="DK192"/>
  <c r="DL192" s="1"/>
  <c r="DK193"/>
  <c r="DL193" s="1"/>
  <c r="DK194"/>
  <c r="DL194" s="1"/>
  <c r="DK195"/>
  <c r="DL195" s="1"/>
  <c r="DK196"/>
  <c r="DL196" s="1"/>
  <c r="DK197"/>
  <c r="DL197" s="1"/>
  <c r="DK198"/>
  <c r="DL198" s="1"/>
  <c r="DK199"/>
  <c r="DL199" s="1"/>
  <c r="DK200"/>
  <c r="DL200" s="1"/>
  <c r="DK201"/>
  <c r="DL201" s="1"/>
  <c r="DK202"/>
  <c r="DL202" s="1"/>
  <c r="DK203"/>
  <c r="DL203" s="1"/>
  <c r="DK204"/>
  <c r="DL204" s="1"/>
  <c r="DK205"/>
  <c r="DL205" s="1"/>
  <c r="DK206"/>
  <c r="DL206" s="1"/>
  <c r="DK207"/>
  <c r="DL207" s="1"/>
  <c r="DK208"/>
  <c r="DL208" s="1"/>
  <c r="DK209"/>
  <c r="DL209" s="1"/>
  <c r="DK210"/>
  <c r="DL210" s="1"/>
  <c r="DK211"/>
  <c r="DL211" s="1"/>
  <c r="DK212"/>
  <c r="DL212" s="1"/>
  <c r="DK213"/>
  <c r="DL213" s="1"/>
  <c r="DK214"/>
  <c r="DL214" s="1"/>
  <c r="DK215"/>
  <c r="DL215" s="1"/>
  <c r="DK216"/>
  <c r="DL216" s="1"/>
  <c r="DK217"/>
  <c r="DL217" s="1"/>
  <c r="DK218"/>
  <c r="DL218" s="1"/>
  <c r="DK219"/>
  <c r="DL219" s="1"/>
  <c r="DK220"/>
  <c r="DL220" s="1"/>
  <c r="DK221"/>
  <c r="DL221" s="1"/>
  <c r="DK222"/>
  <c r="DL222" s="1"/>
  <c r="DK223"/>
  <c r="DL223" s="1"/>
  <c r="DK224"/>
  <c r="DL224" s="1"/>
  <c r="DK225"/>
  <c r="DL225" s="1"/>
  <c r="DK226"/>
  <c r="DL226" s="1"/>
  <c r="DK227"/>
  <c r="DL227" s="1"/>
  <c r="DK228"/>
  <c r="DL228" s="1"/>
  <c r="DK229"/>
  <c r="DL229" s="1"/>
  <c r="DK230"/>
  <c r="DL230" s="1"/>
  <c r="DK231"/>
  <c r="DL231" s="1"/>
  <c r="DK232"/>
  <c r="DL232" s="1"/>
  <c r="DK233"/>
  <c r="DL233" s="1"/>
  <c r="DK234"/>
  <c r="DL234" s="1"/>
  <c r="DK235"/>
  <c r="DL235" s="1"/>
  <c r="DK236"/>
  <c r="DL236" s="1"/>
  <c r="DK237"/>
  <c r="DL237" s="1"/>
  <c r="DK238"/>
  <c r="DL238" s="1"/>
  <c r="DK239"/>
  <c r="DL239" s="1"/>
  <c r="DK240"/>
  <c r="DL240" s="1"/>
  <c r="DK241"/>
  <c r="DL241" s="1"/>
  <c r="DK242"/>
  <c r="DL242" s="1"/>
  <c r="DK243"/>
  <c r="DL243" s="1"/>
  <c r="DK244"/>
  <c r="DL244" s="1"/>
  <c r="DK245"/>
  <c r="DL245" s="1"/>
  <c r="DK246"/>
  <c r="DL246" s="1"/>
  <c r="DK247"/>
  <c r="DL247" s="1"/>
  <c r="DK248"/>
  <c r="DL248" s="1"/>
  <c r="DK249"/>
  <c r="DL249" s="1"/>
  <c r="DK250"/>
  <c r="DL250" s="1"/>
  <c r="DK251"/>
  <c r="DL251" s="1"/>
  <c r="DK252"/>
  <c r="DL252" s="1"/>
  <c r="DK253"/>
  <c r="DL253" s="1"/>
  <c r="DK254"/>
  <c r="DL254" s="1"/>
  <c r="DK255"/>
  <c r="DL255" s="1"/>
  <c r="DK256"/>
  <c r="DL256" s="1"/>
  <c r="DK257"/>
  <c r="DL257" s="1"/>
  <c r="DK258"/>
  <c r="DL258" s="1"/>
  <c r="DK259"/>
  <c r="DL259" s="1"/>
  <c r="DK260"/>
  <c r="DL260" s="1"/>
  <c r="DK261"/>
  <c r="DL261" s="1"/>
  <c r="DK262"/>
  <c r="DL262" s="1"/>
  <c r="DK263"/>
  <c r="DL263" s="1"/>
  <c r="DK264"/>
  <c r="DL264" s="1"/>
  <c r="DK265"/>
  <c r="DL265" s="1"/>
  <c r="DK266"/>
  <c r="DL266" s="1"/>
  <c r="DK267"/>
  <c r="DL267" s="1"/>
  <c r="DK268"/>
  <c r="DL268" s="1"/>
  <c r="DK269"/>
  <c r="DL269" s="1"/>
  <c r="DK270"/>
  <c r="DL270" s="1"/>
  <c r="DK271"/>
  <c r="DL271" s="1"/>
  <c r="DK272"/>
  <c r="DL272" s="1"/>
  <c r="DK273"/>
  <c r="DL273" s="1"/>
  <c r="DK274"/>
  <c r="DL274" s="1"/>
  <c r="DK275"/>
  <c r="DL275" s="1"/>
  <c r="DK276"/>
  <c r="DL276" s="1"/>
  <c r="DK277"/>
  <c r="DL277" s="1"/>
  <c r="DK278"/>
  <c r="DL278" s="1"/>
  <c r="DK279"/>
  <c r="DL279" s="1"/>
  <c r="DK280"/>
  <c r="DL280" s="1"/>
  <c r="DK281"/>
  <c r="DL281" s="1"/>
  <c r="DK282"/>
  <c r="DL282" s="1"/>
  <c r="DK283"/>
  <c r="DL283" s="1"/>
  <c r="DK284"/>
  <c r="DL284" s="1"/>
  <c r="DK285"/>
  <c r="DL285" s="1"/>
  <c r="DK286"/>
  <c r="DL286" s="1"/>
  <c r="DK287"/>
  <c r="DL287" s="1"/>
  <c r="DK288"/>
  <c r="DL288" s="1"/>
  <c r="DK289"/>
  <c r="DL289" s="1"/>
  <c r="DK290"/>
  <c r="DL290" s="1"/>
  <c r="DK291"/>
  <c r="DL291" s="1"/>
  <c r="DK292"/>
  <c r="DL292" s="1"/>
  <c r="DC2"/>
  <c r="DD2" s="1"/>
  <c r="DC3"/>
  <c r="DD3" s="1"/>
  <c r="DC4"/>
  <c r="DD4" s="1"/>
  <c r="DC5"/>
  <c r="DD5" s="1"/>
  <c r="DC6"/>
  <c r="DD6" s="1"/>
  <c r="DC7"/>
  <c r="DD7" s="1"/>
  <c r="DC8"/>
  <c r="DD8" s="1"/>
  <c r="DC9"/>
  <c r="DD9" s="1"/>
  <c r="DC10"/>
  <c r="DD10" s="1"/>
  <c r="DC11"/>
  <c r="DD11" s="1"/>
  <c r="DC12"/>
  <c r="DD12" s="1"/>
  <c r="DC13"/>
  <c r="DD13" s="1"/>
  <c r="DC14"/>
  <c r="DD14" s="1"/>
  <c r="DC15"/>
  <c r="DD15" s="1"/>
  <c r="DC16"/>
  <c r="DD16" s="1"/>
  <c r="DC17"/>
  <c r="DD17" s="1"/>
  <c r="DC18"/>
  <c r="DD18" s="1"/>
  <c r="DC19"/>
  <c r="DD19" s="1"/>
  <c r="DC20"/>
  <c r="DD20" s="1"/>
  <c r="DC21"/>
  <c r="DD21" s="1"/>
  <c r="DC22"/>
  <c r="DD22" s="1"/>
  <c r="DC23"/>
  <c r="DD23" s="1"/>
  <c r="DC24"/>
  <c r="DD24" s="1"/>
  <c r="DC25"/>
  <c r="DD25" s="1"/>
  <c r="DC26"/>
  <c r="DD26" s="1"/>
  <c r="DC27"/>
  <c r="DD27" s="1"/>
  <c r="DC28"/>
  <c r="DD28" s="1"/>
  <c r="DC29"/>
  <c r="DD29" s="1"/>
  <c r="DC30"/>
  <c r="DD30" s="1"/>
  <c r="DC31"/>
  <c r="DD31" s="1"/>
  <c r="DC32"/>
  <c r="DD32" s="1"/>
  <c r="DC33"/>
  <c r="DD33" s="1"/>
  <c r="DC34"/>
  <c r="DD34" s="1"/>
  <c r="DC35"/>
  <c r="DD35" s="1"/>
  <c r="DC36"/>
  <c r="DD36" s="1"/>
  <c r="DC37"/>
  <c r="DD37" s="1"/>
  <c r="DC38"/>
  <c r="DD38" s="1"/>
  <c r="DC39"/>
  <c r="DD39" s="1"/>
  <c r="DC40"/>
  <c r="DD40" s="1"/>
  <c r="DC41"/>
  <c r="DD41" s="1"/>
  <c r="DC42"/>
  <c r="DD42" s="1"/>
  <c r="DC43"/>
  <c r="DD43" s="1"/>
  <c r="DC44"/>
  <c r="DD44" s="1"/>
  <c r="DC45"/>
  <c r="DD45" s="1"/>
  <c r="DC46"/>
  <c r="DD46" s="1"/>
  <c r="DC47"/>
  <c r="DD47" s="1"/>
  <c r="DC48"/>
  <c r="DD48" s="1"/>
  <c r="DC49"/>
  <c r="DD49" s="1"/>
  <c r="DC50"/>
  <c r="DD50" s="1"/>
  <c r="DC51"/>
  <c r="DD51" s="1"/>
  <c r="DC52"/>
  <c r="DD52" s="1"/>
  <c r="DC53"/>
  <c r="DD53" s="1"/>
  <c r="DC54"/>
  <c r="DD54" s="1"/>
  <c r="DC55"/>
  <c r="DD55" s="1"/>
  <c r="DC56"/>
  <c r="DD56" s="1"/>
  <c r="DC57"/>
  <c r="DD57" s="1"/>
  <c r="DC58"/>
  <c r="DD58" s="1"/>
  <c r="DC59"/>
  <c r="DD59" s="1"/>
  <c r="DC60"/>
  <c r="DD60" s="1"/>
  <c r="DC61"/>
  <c r="DD61" s="1"/>
  <c r="DC62"/>
  <c r="DD62" s="1"/>
  <c r="DC63"/>
  <c r="DD63" s="1"/>
  <c r="DC64"/>
  <c r="DD64" s="1"/>
  <c r="DC65"/>
  <c r="DD65" s="1"/>
  <c r="DC66"/>
  <c r="DD66" s="1"/>
  <c r="DC67"/>
  <c r="DD67" s="1"/>
  <c r="DC68"/>
  <c r="DD68" s="1"/>
  <c r="DC69"/>
  <c r="DD69" s="1"/>
  <c r="DC70"/>
  <c r="DD70" s="1"/>
  <c r="DC71"/>
  <c r="DD71" s="1"/>
  <c r="DC72"/>
  <c r="DD72" s="1"/>
  <c r="DC73"/>
  <c r="DD73" s="1"/>
  <c r="DC74"/>
  <c r="DD74" s="1"/>
  <c r="DC75"/>
  <c r="DD75" s="1"/>
  <c r="DC76"/>
  <c r="DD76" s="1"/>
  <c r="DC77"/>
  <c r="DD77" s="1"/>
  <c r="DC78"/>
  <c r="DD78" s="1"/>
  <c r="DC79"/>
  <c r="DD79" s="1"/>
  <c r="DC80"/>
  <c r="DD80" s="1"/>
  <c r="DC81"/>
  <c r="DD81" s="1"/>
  <c r="DC82"/>
  <c r="DD82" s="1"/>
  <c r="DC83"/>
  <c r="DD83" s="1"/>
  <c r="DC84"/>
  <c r="DD84" s="1"/>
  <c r="DC85"/>
  <c r="DD85" s="1"/>
  <c r="DC86"/>
  <c r="DD86" s="1"/>
  <c r="DC87"/>
  <c r="DD87" s="1"/>
  <c r="DC88"/>
  <c r="DD88" s="1"/>
  <c r="DC89"/>
  <c r="DD89" s="1"/>
  <c r="DC90"/>
  <c r="DD90" s="1"/>
  <c r="DC91"/>
  <c r="DD91" s="1"/>
  <c r="DC92"/>
  <c r="DD92" s="1"/>
  <c r="DC93"/>
  <c r="DD93" s="1"/>
  <c r="DC94"/>
  <c r="DD94" s="1"/>
  <c r="DC95"/>
  <c r="DD95" s="1"/>
  <c r="DC96"/>
  <c r="DD96" s="1"/>
  <c r="DC97"/>
  <c r="DD97" s="1"/>
  <c r="DC98"/>
  <c r="DD98" s="1"/>
  <c r="DC99"/>
  <c r="DD99" s="1"/>
  <c r="DC100"/>
  <c r="DD100" s="1"/>
  <c r="DC101"/>
  <c r="DD101" s="1"/>
  <c r="DC102"/>
  <c r="DD102" s="1"/>
  <c r="DC103"/>
  <c r="DD103" s="1"/>
  <c r="DC104"/>
  <c r="DD104" s="1"/>
  <c r="DC105"/>
  <c r="DD105" s="1"/>
  <c r="DC106"/>
  <c r="DD106" s="1"/>
  <c r="DC107"/>
  <c r="DD107" s="1"/>
  <c r="DC108"/>
  <c r="DD108" s="1"/>
  <c r="DC109"/>
  <c r="DD109" s="1"/>
  <c r="DC110"/>
  <c r="DD110" s="1"/>
  <c r="DC111"/>
  <c r="DE111" s="1"/>
  <c r="DC112"/>
  <c r="DD112" s="1"/>
  <c r="DC113"/>
  <c r="DD113" s="1"/>
  <c r="DC114"/>
  <c r="DD114" s="1"/>
  <c r="DC115"/>
  <c r="DD115" s="1"/>
  <c r="DC116"/>
  <c r="DD116" s="1"/>
  <c r="DC117"/>
  <c r="DD117" s="1"/>
  <c r="DC118"/>
  <c r="DD118" s="1"/>
  <c r="DC119"/>
  <c r="DD119" s="1"/>
  <c r="DC120"/>
  <c r="DD120" s="1"/>
  <c r="DC121"/>
  <c r="DD121" s="1"/>
  <c r="DC122"/>
  <c r="DD122" s="1"/>
  <c r="DC123"/>
  <c r="DD123" s="1"/>
  <c r="DC124"/>
  <c r="DD124" s="1"/>
  <c r="DC125"/>
  <c r="DD125" s="1"/>
  <c r="DC126"/>
  <c r="DD126" s="1"/>
  <c r="DC127"/>
  <c r="DD127" s="1"/>
  <c r="DC128"/>
  <c r="DD128" s="1"/>
  <c r="DC129"/>
  <c r="DD129" s="1"/>
  <c r="DC130"/>
  <c r="DD130" s="1"/>
  <c r="DC131"/>
  <c r="DE131" s="1"/>
  <c r="DC132"/>
  <c r="DD132" s="1"/>
  <c r="DC133"/>
  <c r="DD133" s="1"/>
  <c r="DC134"/>
  <c r="DD134" s="1"/>
  <c r="DC135"/>
  <c r="DD135" s="1"/>
  <c r="DC136"/>
  <c r="DD136" s="1"/>
  <c r="DC137"/>
  <c r="DD137" s="1"/>
  <c r="DC138"/>
  <c r="DD138" s="1"/>
  <c r="DC139"/>
  <c r="DD139" s="1"/>
  <c r="DC140"/>
  <c r="DD140" s="1"/>
  <c r="DC141"/>
  <c r="DD141" s="1"/>
  <c r="DC142"/>
  <c r="DD142" s="1"/>
  <c r="DC143"/>
  <c r="DD143" s="1"/>
  <c r="DC144"/>
  <c r="DD144" s="1"/>
  <c r="DC145"/>
  <c r="DD145" s="1"/>
  <c r="DC146"/>
  <c r="DD146" s="1"/>
  <c r="DC147"/>
  <c r="DD147" s="1"/>
  <c r="DC148"/>
  <c r="DD148" s="1"/>
  <c r="DC149"/>
  <c r="DD149" s="1"/>
  <c r="DC150"/>
  <c r="DD150" s="1"/>
  <c r="DC151"/>
  <c r="DD151" s="1"/>
  <c r="DC152"/>
  <c r="DD152" s="1"/>
  <c r="DC153"/>
  <c r="DD153" s="1"/>
  <c r="DC154"/>
  <c r="DD154" s="1"/>
  <c r="DC155"/>
  <c r="DD155" s="1"/>
  <c r="DC156"/>
  <c r="DD156" s="1"/>
  <c r="DC157"/>
  <c r="DD157" s="1"/>
  <c r="DC158"/>
  <c r="DD158" s="1"/>
  <c r="DC159"/>
  <c r="DD159" s="1"/>
  <c r="DC160"/>
  <c r="DD160" s="1"/>
  <c r="DC161"/>
  <c r="DD161" s="1"/>
  <c r="DC162"/>
  <c r="DD162" s="1"/>
  <c r="DC163"/>
  <c r="DD163" s="1"/>
  <c r="DC164"/>
  <c r="DD164" s="1"/>
  <c r="DC165"/>
  <c r="DD165" s="1"/>
  <c r="DC166"/>
  <c r="DD166" s="1"/>
  <c r="DC167"/>
  <c r="DD167" s="1"/>
  <c r="DC168"/>
  <c r="DD168" s="1"/>
  <c r="DC169"/>
  <c r="DD169" s="1"/>
  <c r="DC170"/>
  <c r="DD170" s="1"/>
  <c r="DC171"/>
  <c r="DD171" s="1"/>
  <c r="DC172"/>
  <c r="DD172" s="1"/>
  <c r="DC173"/>
  <c r="DD173" s="1"/>
  <c r="DC174"/>
  <c r="DD174" s="1"/>
  <c r="DC175"/>
  <c r="DD175" s="1"/>
  <c r="DC176"/>
  <c r="DD176" s="1"/>
  <c r="DC177"/>
  <c r="DD177" s="1"/>
  <c r="DC178"/>
  <c r="DD178" s="1"/>
  <c r="DC179"/>
  <c r="DD179" s="1"/>
  <c r="DC180"/>
  <c r="DD180" s="1"/>
  <c r="DC181"/>
  <c r="DD181" s="1"/>
  <c r="DC182"/>
  <c r="DD182" s="1"/>
  <c r="DC183"/>
  <c r="DD183" s="1"/>
  <c r="DC184"/>
  <c r="DD184" s="1"/>
  <c r="DC185"/>
  <c r="DD185" s="1"/>
  <c r="DC186"/>
  <c r="DD186" s="1"/>
  <c r="DC187"/>
  <c r="DD187" s="1"/>
  <c r="DC188"/>
  <c r="DD188" s="1"/>
  <c r="DC189"/>
  <c r="DD189" s="1"/>
  <c r="DC190"/>
  <c r="DD190" s="1"/>
  <c r="DC191"/>
  <c r="DD191" s="1"/>
  <c r="DC192"/>
  <c r="DD192" s="1"/>
  <c r="DC193"/>
  <c r="DD193" s="1"/>
  <c r="DC194"/>
  <c r="DD194" s="1"/>
  <c r="DC195"/>
  <c r="DD195" s="1"/>
  <c r="DC196"/>
  <c r="DD196" s="1"/>
  <c r="DC197"/>
  <c r="DD197" s="1"/>
  <c r="DC198"/>
  <c r="DD198" s="1"/>
  <c r="DC199"/>
  <c r="DD199" s="1"/>
  <c r="DC200"/>
  <c r="DD200" s="1"/>
  <c r="DC201"/>
  <c r="DD201" s="1"/>
  <c r="DC202"/>
  <c r="DD202" s="1"/>
  <c r="DC203"/>
  <c r="DD203" s="1"/>
  <c r="DC204"/>
  <c r="DD204" s="1"/>
  <c r="DC205"/>
  <c r="DD205" s="1"/>
  <c r="DC206"/>
  <c r="DD206" s="1"/>
  <c r="DC207"/>
  <c r="DD207" s="1"/>
  <c r="DC208"/>
  <c r="DD208" s="1"/>
  <c r="DC209"/>
  <c r="DD209" s="1"/>
  <c r="DC210"/>
  <c r="DD210" s="1"/>
  <c r="DC211"/>
  <c r="DD211" s="1"/>
  <c r="DC212"/>
  <c r="DD212" s="1"/>
  <c r="DC213"/>
  <c r="DD213" s="1"/>
  <c r="DC214"/>
  <c r="DD214" s="1"/>
  <c r="DC215"/>
  <c r="DD215" s="1"/>
  <c r="DC216"/>
  <c r="DD216" s="1"/>
  <c r="DC217"/>
  <c r="DD217" s="1"/>
  <c r="DC218"/>
  <c r="DD218" s="1"/>
  <c r="DC219"/>
  <c r="DD219" s="1"/>
  <c r="DC220"/>
  <c r="DD220" s="1"/>
  <c r="DC221"/>
  <c r="DD221" s="1"/>
  <c r="DC222"/>
  <c r="DD222" s="1"/>
  <c r="DC223"/>
  <c r="DD223" s="1"/>
  <c r="DC224"/>
  <c r="DD224" s="1"/>
  <c r="DC225"/>
  <c r="DD225" s="1"/>
  <c r="DC226"/>
  <c r="DD226" s="1"/>
  <c r="DC227"/>
  <c r="DD227" s="1"/>
  <c r="DC228"/>
  <c r="DD228" s="1"/>
  <c r="DC229"/>
  <c r="DD229" s="1"/>
  <c r="DC230"/>
  <c r="DD230" s="1"/>
  <c r="DC231"/>
  <c r="DD231" s="1"/>
  <c r="DC232"/>
  <c r="DD232" s="1"/>
  <c r="DC233"/>
  <c r="DD233" s="1"/>
  <c r="DC234"/>
  <c r="DD234" s="1"/>
  <c r="DC235"/>
  <c r="DD235" s="1"/>
  <c r="DC236"/>
  <c r="DD236" s="1"/>
  <c r="DC237"/>
  <c r="DD237" s="1"/>
  <c r="DC238"/>
  <c r="DD238" s="1"/>
  <c r="DC239"/>
  <c r="DD239" s="1"/>
  <c r="DC240"/>
  <c r="DD240" s="1"/>
  <c r="DC241"/>
  <c r="DD241" s="1"/>
  <c r="DC242"/>
  <c r="DD242" s="1"/>
  <c r="DC243"/>
  <c r="DD243" s="1"/>
  <c r="DC244"/>
  <c r="DD244" s="1"/>
  <c r="DC245"/>
  <c r="DD245" s="1"/>
  <c r="DC246"/>
  <c r="DD246" s="1"/>
  <c r="DC247"/>
  <c r="DD247" s="1"/>
  <c r="DC248"/>
  <c r="DD248" s="1"/>
  <c r="DC249"/>
  <c r="DD249" s="1"/>
  <c r="DC250"/>
  <c r="DD250" s="1"/>
  <c r="DC251"/>
  <c r="DD251" s="1"/>
  <c r="DC252"/>
  <c r="DD252" s="1"/>
  <c r="DC253"/>
  <c r="DD253" s="1"/>
  <c r="DC254"/>
  <c r="DD254" s="1"/>
  <c r="DC255"/>
  <c r="DD255" s="1"/>
  <c r="DC256"/>
  <c r="DD256" s="1"/>
  <c r="DC257"/>
  <c r="DD257" s="1"/>
  <c r="DC258"/>
  <c r="DD258" s="1"/>
  <c r="DC259"/>
  <c r="DD259" s="1"/>
  <c r="DC260"/>
  <c r="DD260" s="1"/>
  <c r="DC261"/>
  <c r="DD261" s="1"/>
  <c r="DC262"/>
  <c r="DD262" s="1"/>
  <c r="DC263"/>
  <c r="DD263" s="1"/>
  <c r="DC264"/>
  <c r="DD264" s="1"/>
  <c r="DC265"/>
  <c r="DD265" s="1"/>
  <c r="DC266"/>
  <c r="DD266" s="1"/>
  <c r="DC267"/>
  <c r="DD267" s="1"/>
  <c r="DC268"/>
  <c r="DD268" s="1"/>
  <c r="DC269"/>
  <c r="DD269" s="1"/>
  <c r="DC270"/>
  <c r="DD270" s="1"/>
  <c r="DC271"/>
  <c r="DD271" s="1"/>
  <c r="DC272"/>
  <c r="DD272" s="1"/>
  <c r="DC273"/>
  <c r="DD273" s="1"/>
  <c r="DC274"/>
  <c r="DD274" s="1"/>
  <c r="DC275"/>
  <c r="DD275" s="1"/>
  <c r="DC276"/>
  <c r="DD276" s="1"/>
  <c r="DC277"/>
  <c r="DD277" s="1"/>
  <c r="DC278"/>
  <c r="DD278" s="1"/>
  <c r="DC279"/>
  <c r="DD279" s="1"/>
  <c r="DC280"/>
  <c r="DD280" s="1"/>
  <c r="DC281"/>
  <c r="DD281" s="1"/>
  <c r="DC282"/>
  <c r="DD282" s="1"/>
  <c r="DC283"/>
  <c r="DD283" s="1"/>
  <c r="DC284"/>
  <c r="DD284" s="1"/>
  <c r="DC285"/>
  <c r="DD285" s="1"/>
  <c r="DC286"/>
  <c r="DD286" s="1"/>
  <c r="DC287"/>
  <c r="DD287" s="1"/>
  <c r="DC288"/>
  <c r="DD288" s="1"/>
  <c r="DC289"/>
  <c r="DD289" s="1"/>
  <c r="DC290"/>
  <c r="DD290" s="1"/>
  <c r="DC291"/>
  <c r="DD291" s="1"/>
  <c r="DC292"/>
  <c r="DD292" s="1"/>
  <c r="CU2"/>
  <c r="CV2" s="1"/>
  <c r="CU3"/>
  <c r="CV3" s="1"/>
  <c r="CU4"/>
  <c r="CV4" s="1"/>
  <c r="CU5"/>
  <c r="CV5" s="1"/>
  <c r="CU6"/>
  <c r="CV6" s="1"/>
  <c r="CU7"/>
  <c r="CV7" s="1"/>
  <c r="CU8"/>
  <c r="CV8" s="1"/>
  <c r="CU9"/>
  <c r="CV9" s="1"/>
  <c r="CU10"/>
  <c r="CV10" s="1"/>
  <c r="CU11"/>
  <c r="CV11" s="1"/>
  <c r="CU12"/>
  <c r="CV12" s="1"/>
  <c r="CU13"/>
  <c r="CV13" s="1"/>
  <c r="CU14"/>
  <c r="CV14" s="1"/>
  <c r="CU15"/>
  <c r="CV15" s="1"/>
  <c r="CU16"/>
  <c r="CV16" s="1"/>
  <c r="CU17"/>
  <c r="CV17" s="1"/>
  <c r="CU18"/>
  <c r="CV18" s="1"/>
  <c r="CU19"/>
  <c r="CV19" s="1"/>
  <c r="CU20"/>
  <c r="CV20" s="1"/>
  <c r="CU21"/>
  <c r="CV21" s="1"/>
  <c r="CU22"/>
  <c r="CV22" s="1"/>
  <c r="CU23"/>
  <c r="CV23" s="1"/>
  <c r="CU24"/>
  <c r="CV24" s="1"/>
  <c r="CU25"/>
  <c r="CV25" s="1"/>
  <c r="CU26"/>
  <c r="CV26" s="1"/>
  <c r="CU27"/>
  <c r="CV27" s="1"/>
  <c r="CU28"/>
  <c r="CV28" s="1"/>
  <c r="CU29"/>
  <c r="CV29" s="1"/>
  <c r="CU30"/>
  <c r="CV30" s="1"/>
  <c r="CU31"/>
  <c r="CV31" s="1"/>
  <c r="CU32"/>
  <c r="CV32" s="1"/>
  <c r="CU33"/>
  <c r="CV33" s="1"/>
  <c r="CU34"/>
  <c r="CV34" s="1"/>
  <c r="CU35"/>
  <c r="CV35" s="1"/>
  <c r="CU36"/>
  <c r="CV36" s="1"/>
  <c r="CU37"/>
  <c r="CV37" s="1"/>
  <c r="CU38"/>
  <c r="CV38" s="1"/>
  <c r="CU39"/>
  <c r="CV39" s="1"/>
  <c r="CU40"/>
  <c r="CV40" s="1"/>
  <c r="CU41"/>
  <c r="CV41" s="1"/>
  <c r="CU42"/>
  <c r="CV42" s="1"/>
  <c r="CU43"/>
  <c r="CV43" s="1"/>
  <c r="CU44"/>
  <c r="CV44" s="1"/>
  <c r="CU45"/>
  <c r="CV45" s="1"/>
  <c r="CU46"/>
  <c r="CV46" s="1"/>
  <c r="CU47"/>
  <c r="CV47" s="1"/>
  <c r="CU48"/>
  <c r="CV48" s="1"/>
  <c r="CU49"/>
  <c r="CV49" s="1"/>
  <c r="CU50"/>
  <c r="CV50" s="1"/>
  <c r="CU51"/>
  <c r="CV51" s="1"/>
  <c r="CU52"/>
  <c r="CV52" s="1"/>
  <c r="CU53"/>
  <c r="CV53" s="1"/>
  <c r="CU54"/>
  <c r="CV54" s="1"/>
  <c r="CU55"/>
  <c r="CV55" s="1"/>
  <c r="CU56"/>
  <c r="CV56" s="1"/>
  <c r="CU57"/>
  <c r="CV57" s="1"/>
  <c r="CU58"/>
  <c r="CV58" s="1"/>
  <c r="CU59"/>
  <c r="CV59" s="1"/>
  <c r="CU60"/>
  <c r="CV60" s="1"/>
  <c r="CU61"/>
  <c r="CV61" s="1"/>
  <c r="CU62"/>
  <c r="CV62" s="1"/>
  <c r="CU63"/>
  <c r="CV63" s="1"/>
  <c r="CU64"/>
  <c r="CV64" s="1"/>
  <c r="CU65"/>
  <c r="CV65" s="1"/>
  <c r="CU66"/>
  <c r="CV66" s="1"/>
  <c r="CU67"/>
  <c r="CV67" s="1"/>
  <c r="CU68"/>
  <c r="CV68" s="1"/>
  <c r="CU69"/>
  <c r="CV69" s="1"/>
  <c r="CU70"/>
  <c r="CV70" s="1"/>
  <c r="CU71"/>
  <c r="CV71" s="1"/>
  <c r="CU72"/>
  <c r="CV72" s="1"/>
  <c r="CU73"/>
  <c r="CV73" s="1"/>
  <c r="CU74"/>
  <c r="CV74" s="1"/>
  <c r="CU75"/>
  <c r="CV75" s="1"/>
  <c r="CU76"/>
  <c r="CV76" s="1"/>
  <c r="CU77"/>
  <c r="CV77" s="1"/>
  <c r="CU78"/>
  <c r="CV78" s="1"/>
  <c r="CU79"/>
  <c r="CV79" s="1"/>
  <c r="CU80"/>
  <c r="CV80" s="1"/>
  <c r="CU81"/>
  <c r="CV81" s="1"/>
  <c r="CU82"/>
  <c r="CV82" s="1"/>
  <c r="CU83"/>
  <c r="CV83" s="1"/>
  <c r="CU84"/>
  <c r="CV84" s="1"/>
  <c r="CU85"/>
  <c r="CV85" s="1"/>
  <c r="CU86"/>
  <c r="CV86" s="1"/>
  <c r="CU87"/>
  <c r="CV87" s="1"/>
  <c r="CU88"/>
  <c r="CV88" s="1"/>
  <c r="CU89"/>
  <c r="CV89" s="1"/>
  <c r="CU90"/>
  <c r="CV90" s="1"/>
  <c r="CU91"/>
  <c r="CV91" s="1"/>
  <c r="CU92"/>
  <c r="CV92" s="1"/>
  <c r="CU93"/>
  <c r="CV93" s="1"/>
  <c r="CU94"/>
  <c r="CV94" s="1"/>
  <c r="CU95"/>
  <c r="CV95" s="1"/>
  <c r="CU96"/>
  <c r="CV96" s="1"/>
  <c r="CU97"/>
  <c r="CV97" s="1"/>
  <c r="CU98"/>
  <c r="CV98" s="1"/>
  <c r="CU99"/>
  <c r="CV99" s="1"/>
  <c r="CU100"/>
  <c r="CV100" s="1"/>
  <c r="CU101"/>
  <c r="CV101" s="1"/>
  <c r="CU102"/>
  <c r="CV102" s="1"/>
  <c r="CU103"/>
  <c r="CV103" s="1"/>
  <c r="CU104"/>
  <c r="CV104" s="1"/>
  <c r="CU105"/>
  <c r="CV105" s="1"/>
  <c r="CU106"/>
  <c r="CV106" s="1"/>
  <c r="CU107"/>
  <c r="CV107" s="1"/>
  <c r="CU108"/>
  <c r="CV108" s="1"/>
  <c r="CU109"/>
  <c r="CV109" s="1"/>
  <c r="CU110"/>
  <c r="CV110" s="1"/>
  <c r="CU111"/>
  <c r="CW111" s="1"/>
  <c r="CU112"/>
  <c r="CV112" s="1"/>
  <c r="CU113"/>
  <c r="CV113" s="1"/>
  <c r="CU114"/>
  <c r="CV114" s="1"/>
  <c r="CU115"/>
  <c r="CV115" s="1"/>
  <c r="CU116"/>
  <c r="CV116" s="1"/>
  <c r="CU117"/>
  <c r="CV117" s="1"/>
  <c r="CU118"/>
  <c r="CV118" s="1"/>
  <c r="CU119"/>
  <c r="CV119" s="1"/>
  <c r="CU120"/>
  <c r="CV120" s="1"/>
  <c r="CU121"/>
  <c r="CV121" s="1"/>
  <c r="CU122"/>
  <c r="CV122" s="1"/>
  <c r="CU123"/>
  <c r="CV123" s="1"/>
  <c r="CU124"/>
  <c r="CV124" s="1"/>
  <c r="CU125"/>
  <c r="CV125" s="1"/>
  <c r="CU126"/>
  <c r="CV126" s="1"/>
  <c r="CU127"/>
  <c r="CV127" s="1"/>
  <c r="CU128"/>
  <c r="CV128" s="1"/>
  <c r="CU129"/>
  <c r="CV129" s="1"/>
  <c r="CU130"/>
  <c r="CV130" s="1"/>
  <c r="CU131"/>
  <c r="CW131" s="1"/>
  <c r="CU132"/>
  <c r="CV132" s="1"/>
  <c r="CU133"/>
  <c r="CV133" s="1"/>
  <c r="CU134"/>
  <c r="CV134" s="1"/>
  <c r="CU135"/>
  <c r="CV135" s="1"/>
  <c r="CU136"/>
  <c r="CV136" s="1"/>
  <c r="CU137"/>
  <c r="CV137" s="1"/>
  <c r="CU138"/>
  <c r="CV138" s="1"/>
  <c r="CU139"/>
  <c r="CV139" s="1"/>
  <c r="CU140"/>
  <c r="CV140" s="1"/>
  <c r="CU141"/>
  <c r="CV141" s="1"/>
  <c r="CU142"/>
  <c r="CV142" s="1"/>
  <c r="CU143"/>
  <c r="CV143" s="1"/>
  <c r="CU144"/>
  <c r="CV144" s="1"/>
  <c r="CU145"/>
  <c r="CV145" s="1"/>
  <c r="CU146"/>
  <c r="CV146" s="1"/>
  <c r="CU147"/>
  <c r="CV147" s="1"/>
  <c r="CU148"/>
  <c r="CV148" s="1"/>
  <c r="CU149"/>
  <c r="CV149" s="1"/>
  <c r="CU150"/>
  <c r="CV150" s="1"/>
  <c r="CU151"/>
  <c r="CV151" s="1"/>
  <c r="CU152"/>
  <c r="CV152" s="1"/>
  <c r="CU153"/>
  <c r="CV153" s="1"/>
  <c r="CU154"/>
  <c r="CV154" s="1"/>
  <c r="CU155"/>
  <c r="CV155" s="1"/>
  <c r="CU156"/>
  <c r="CV156" s="1"/>
  <c r="CU157"/>
  <c r="CV157" s="1"/>
  <c r="CU158"/>
  <c r="CV158" s="1"/>
  <c r="CU159"/>
  <c r="CV159" s="1"/>
  <c r="CU160"/>
  <c r="CV160" s="1"/>
  <c r="CU161"/>
  <c r="CV161" s="1"/>
  <c r="CU162"/>
  <c r="CV162" s="1"/>
  <c r="CU163"/>
  <c r="CV163" s="1"/>
  <c r="CU164"/>
  <c r="CV164" s="1"/>
  <c r="CU165"/>
  <c r="CV165" s="1"/>
  <c r="CU166"/>
  <c r="CV166" s="1"/>
  <c r="CU167"/>
  <c r="CV167" s="1"/>
  <c r="CU168"/>
  <c r="CV168" s="1"/>
  <c r="CU169"/>
  <c r="CV169" s="1"/>
  <c r="CU170"/>
  <c r="CV170" s="1"/>
  <c r="CU171"/>
  <c r="CV171" s="1"/>
  <c r="CU172"/>
  <c r="CV172" s="1"/>
  <c r="CU173"/>
  <c r="CV173" s="1"/>
  <c r="CU174"/>
  <c r="CV174" s="1"/>
  <c r="CU175"/>
  <c r="CV175" s="1"/>
  <c r="CU176"/>
  <c r="CV176" s="1"/>
  <c r="CU177"/>
  <c r="CV177" s="1"/>
  <c r="CU178"/>
  <c r="CV178" s="1"/>
  <c r="CU179"/>
  <c r="CV179" s="1"/>
  <c r="CU180"/>
  <c r="CV180" s="1"/>
  <c r="CU181"/>
  <c r="CV181" s="1"/>
  <c r="CU182"/>
  <c r="CV182" s="1"/>
  <c r="CU183"/>
  <c r="CV183" s="1"/>
  <c r="CU184"/>
  <c r="CV184" s="1"/>
  <c r="CU185"/>
  <c r="CV185" s="1"/>
  <c r="CU186"/>
  <c r="CV186" s="1"/>
  <c r="CU187"/>
  <c r="CV187" s="1"/>
  <c r="CU188"/>
  <c r="CV188" s="1"/>
  <c r="CU189"/>
  <c r="CV189" s="1"/>
  <c r="CU190"/>
  <c r="CV190" s="1"/>
  <c r="CU191"/>
  <c r="CV191" s="1"/>
  <c r="CU192"/>
  <c r="CV192" s="1"/>
  <c r="CU193"/>
  <c r="CV193" s="1"/>
  <c r="CU194"/>
  <c r="CV194" s="1"/>
  <c r="CU195"/>
  <c r="CV195" s="1"/>
  <c r="CU196"/>
  <c r="CV196" s="1"/>
  <c r="CU197"/>
  <c r="CV197" s="1"/>
  <c r="CU198"/>
  <c r="CV198" s="1"/>
  <c r="CU199"/>
  <c r="CV199" s="1"/>
  <c r="CU200"/>
  <c r="CV200" s="1"/>
  <c r="CU201"/>
  <c r="CV201" s="1"/>
  <c r="CU202"/>
  <c r="CV202" s="1"/>
  <c r="CU203"/>
  <c r="CV203" s="1"/>
  <c r="CU204"/>
  <c r="CV204" s="1"/>
  <c r="CU205"/>
  <c r="CV205" s="1"/>
  <c r="CU206"/>
  <c r="CV206" s="1"/>
  <c r="CU207"/>
  <c r="CV207" s="1"/>
  <c r="CU208"/>
  <c r="CV208" s="1"/>
  <c r="CU209"/>
  <c r="CV209" s="1"/>
  <c r="CU210"/>
  <c r="CV210" s="1"/>
  <c r="CU211"/>
  <c r="CV211" s="1"/>
  <c r="CU212"/>
  <c r="CV212" s="1"/>
  <c r="CU213"/>
  <c r="CV213" s="1"/>
  <c r="CU214"/>
  <c r="CV214" s="1"/>
  <c r="CU215"/>
  <c r="CV215" s="1"/>
  <c r="CU216"/>
  <c r="CV216" s="1"/>
  <c r="CU217"/>
  <c r="CV217" s="1"/>
  <c r="CU218"/>
  <c r="CV218" s="1"/>
  <c r="CU219"/>
  <c r="CV219" s="1"/>
  <c r="CU220"/>
  <c r="CV220" s="1"/>
  <c r="CU221"/>
  <c r="CV221" s="1"/>
  <c r="CU222"/>
  <c r="CV222" s="1"/>
  <c r="CU223"/>
  <c r="CV223" s="1"/>
  <c r="CU224"/>
  <c r="CV224" s="1"/>
  <c r="CU225"/>
  <c r="CV225" s="1"/>
  <c r="CU226"/>
  <c r="CV226" s="1"/>
  <c r="CU227"/>
  <c r="CV227" s="1"/>
  <c r="CU228"/>
  <c r="CV228" s="1"/>
  <c r="CU229"/>
  <c r="CV229" s="1"/>
  <c r="CU230"/>
  <c r="CV230" s="1"/>
  <c r="CU231"/>
  <c r="CV231" s="1"/>
  <c r="CU232"/>
  <c r="CV232" s="1"/>
  <c r="CU233"/>
  <c r="CV233" s="1"/>
  <c r="CU234"/>
  <c r="CV234" s="1"/>
  <c r="CU235"/>
  <c r="CV235" s="1"/>
  <c r="CU236"/>
  <c r="CV236" s="1"/>
  <c r="CU237"/>
  <c r="CV237" s="1"/>
  <c r="CU238"/>
  <c r="CV238" s="1"/>
  <c r="CU239"/>
  <c r="CV239" s="1"/>
  <c r="CU240"/>
  <c r="CV240" s="1"/>
  <c r="CU241"/>
  <c r="CV241" s="1"/>
  <c r="CU242"/>
  <c r="CV242" s="1"/>
  <c r="CU243"/>
  <c r="CV243" s="1"/>
  <c r="CU244"/>
  <c r="CV244" s="1"/>
  <c r="CU245"/>
  <c r="CV245" s="1"/>
  <c r="CU246"/>
  <c r="CV246" s="1"/>
  <c r="CU247"/>
  <c r="CV247" s="1"/>
  <c r="CU248"/>
  <c r="CV248" s="1"/>
  <c r="CU249"/>
  <c r="CV249" s="1"/>
  <c r="CU250"/>
  <c r="CV250" s="1"/>
  <c r="CU251"/>
  <c r="CV251" s="1"/>
  <c r="CU252"/>
  <c r="CV252" s="1"/>
  <c r="CU253"/>
  <c r="CV253" s="1"/>
  <c r="CU254"/>
  <c r="CV254" s="1"/>
  <c r="CU255"/>
  <c r="CV255" s="1"/>
  <c r="CU256"/>
  <c r="CV256" s="1"/>
  <c r="CU257"/>
  <c r="CV257" s="1"/>
  <c r="CU258"/>
  <c r="CV258" s="1"/>
  <c r="CU259"/>
  <c r="CV259" s="1"/>
  <c r="CU260"/>
  <c r="CV260" s="1"/>
  <c r="CU261"/>
  <c r="CV261" s="1"/>
  <c r="CU262"/>
  <c r="CV262" s="1"/>
  <c r="CU263"/>
  <c r="CV263" s="1"/>
  <c r="CU264"/>
  <c r="CV264" s="1"/>
  <c r="CU265"/>
  <c r="CV265" s="1"/>
  <c r="CU266"/>
  <c r="CV266" s="1"/>
  <c r="CU267"/>
  <c r="CV267" s="1"/>
  <c r="CU268"/>
  <c r="CV268" s="1"/>
  <c r="CU269"/>
  <c r="CV269" s="1"/>
  <c r="CU270"/>
  <c r="CV270" s="1"/>
  <c r="CU271"/>
  <c r="CV271" s="1"/>
  <c r="CU272"/>
  <c r="CV272" s="1"/>
  <c r="CU273"/>
  <c r="CV273" s="1"/>
  <c r="CU274"/>
  <c r="CV274" s="1"/>
  <c r="CU275"/>
  <c r="CV275" s="1"/>
  <c r="CU276"/>
  <c r="CV276" s="1"/>
  <c r="CU277"/>
  <c r="CV277" s="1"/>
  <c r="CU278"/>
  <c r="CV278" s="1"/>
  <c r="CU279"/>
  <c r="CV279" s="1"/>
  <c r="CU280"/>
  <c r="CV280" s="1"/>
  <c r="CU281"/>
  <c r="CV281" s="1"/>
  <c r="CU282"/>
  <c r="CV282" s="1"/>
  <c r="CU283"/>
  <c r="CV283" s="1"/>
  <c r="CU284"/>
  <c r="CV284" s="1"/>
  <c r="CU285"/>
  <c r="CV285" s="1"/>
  <c r="CU286"/>
  <c r="CV286" s="1"/>
  <c r="CU287"/>
  <c r="CV287" s="1"/>
  <c r="CU288"/>
  <c r="CV288" s="1"/>
  <c r="CU289"/>
  <c r="CV289" s="1"/>
  <c r="CU290"/>
  <c r="CV290" s="1"/>
  <c r="CU291"/>
  <c r="CV291" s="1"/>
  <c r="CU292"/>
  <c r="CV292" s="1"/>
  <c r="CM2"/>
  <c r="CN2" s="1"/>
  <c r="CM3"/>
  <c r="CM4"/>
  <c r="CN4" s="1"/>
  <c r="CM5"/>
  <c r="CO5" s="1"/>
  <c r="CM6"/>
  <c r="CN6" s="1"/>
  <c r="CM7"/>
  <c r="CO7" s="1"/>
  <c r="CM8"/>
  <c r="CN8" s="1"/>
  <c r="CM9"/>
  <c r="CO9" s="1"/>
  <c r="CM10"/>
  <c r="CN10" s="1"/>
  <c r="CM11"/>
  <c r="CO11" s="1"/>
  <c r="CM12"/>
  <c r="CN12" s="1"/>
  <c r="CM13"/>
  <c r="CO13" s="1"/>
  <c r="CM14"/>
  <c r="CN14" s="1"/>
  <c r="CM15"/>
  <c r="CO15" s="1"/>
  <c r="CM16"/>
  <c r="CN16" s="1"/>
  <c r="CM17"/>
  <c r="CO17" s="1"/>
  <c r="CM18"/>
  <c r="CN18" s="1"/>
  <c r="CM19"/>
  <c r="CO19" s="1"/>
  <c r="CM20"/>
  <c r="CN20" s="1"/>
  <c r="CM21"/>
  <c r="CO21" s="1"/>
  <c r="CM22"/>
  <c r="CN22" s="1"/>
  <c r="CM23"/>
  <c r="CO23" s="1"/>
  <c r="CM24"/>
  <c r="CN24" s="1"/>
  <c r="CM25"/>
  <c r="CO25" s="1"/>
  <c r="CM26"/>
  <c r="CN26" s="1"/>
  <c r="CM27"/>
  <c r="CO27" s="1"/>
  <c r="CM28"/>
  <c r="CN28" s="1"/>
  <c r="CM29"/>
  <c r="CO29" s="1"/>
  <c r="CM30"/>
  <c r="CN30" s="1"/>
  <c r="CM31"/>
  <c r="CO31" s="1"/>
  <c r="CM32"/>
  <c r="CN32" s="1"/>
  <c r="CM33"/>
  <c r="CO33" s="1"/>
  <c r="CM34"/>
  <c r="CN34" s="1"/>
  <c r="CM35"/>
  <c r="CO35" s="1"/>
  <c r="CM36"/>
  <c r="CN36" s="1"/>
  <c r="CM37"/>
  <c r="CM38"/>
  <c r="CN38" s="1"/>
  <c r="CM39"/>
  <c r="CO39" s="1"/>
  <c r="CM40"/>
  <c r="CN40" s="1"/>
  <c r="CM41"/>
  <c r="CO41" s="1"/>
  <c r="CM42"/>
  <c r="CN42" s="1"/>
  <c r="CM43"/>
  <c r="CO43" s="1"/>
  <c r="CM44"/>
  <c r="CN44" s="1"/>
  <c r="CM45"/>
  <c r="CO45" s="1"/>
  <c r="CM46"/>
  <c r="CN46" s="1"/>
  <c r="CM47"/>
  <c r="CO47" s="1"/>
  <c r="CM48"/>
  <c r="CN48" s="1"/>
  <c r="CM49"/>
  <c r="CO49" s="1"/>
  <c r="CM50"/>
  <c r="CN50" s="1"/>
  <c r="CM51"/>
  <c r="CO51" s="1"/>
  <c r="CM52"/>
  <c r="CN52" s="1"/>
  <c r="CM53"/>
  <c r="CO53" s="1"/>
  <c r="CM54"/>
  <c r="CN54" s="1"/>
  <c r="CM55"/>
  <c r="CO55" s="1"/>
  <c r="CM56"/>
  <c r="CN56" s="1"/>
  <c r="CM57"/>
  <c r="CO57" s="1"/>
  <c r="CM58"/>
  <c r="CN58" s="1"/>
  <c r="CM59"/>
  <c r="CO59" s="1"/>
  <c r="CM60"/>
  <c r="CN60" s="1"/>
  <c r="CM61"/>
  <c r="CO61" s="1"/>
  <c r="CM62"/>
  <c r="CN62" s="1"/>
  <c r="CM63"/>
  <c r="CO63" s="1"/>
  <c r="CM64"/>
  <c r="CN64" s="1"/>
  <c r="CM65"/>
  <c r="CO65" s="1"/>
  <c r="CM66"/>
  <c r="CN66" s="1"/>
  <c r="CM67"/>
  <c r="CO67" s="1"/>
  <c r="CM68"/>
  <c r="CN68" s="1"/>
  <c r="CM69"/>
  <c r="CO69" s="1"/>
  <c r="CM70"/>
  <c r="CN70" s="1"/>
  <c r="CM71"/>
  <c r="CO71" s="1"/>
  <c r="CM72"/>
  <c r="CN72" s="1"/>
  <c r="CM73"/>
  <c r="CO73" s="1"/>
  <c r="CM74"/>
  <c r="CN74" s="1"/>
  <c r="CM75"/>
  <c r="CO75" s="1"/>
  <c r="CM76"/>
  <c r="CN76" s="1"/>
  <c r="CM77"/>
  <c r="CO77" s="1"/>
  <c r="CM78"/>
  <c r="CN78" s="1"/>
  <c r="CM79"/>
  <c r="CO79" s="1"/>
  <c r="CM80"/>
  <c r="CN80" s="1"/>
  <c r="CM81"/>
  <c r="CO81" s="1"/>
  <c r="CM82"/>
  <c r="CN82" s="1"/>
  <c r="CM83"/>
  <c r="CO83" s="1"/>
  <c r="CM84"/>
  <c r="CN84" s="1"/>
  <c r="CM85"/>
  <c r="CO85" s="1"/>
  <c r="CM86"/>
  <c r="CN86" s="1"/>
  <c r="CM87"/>
  <c r="CO87" s="1"/>
  <c r="CM88"/>
  <c r="CN88" s="1"/>
  <c r="CM89"/>
  <c r="CO89" s="1"/>
  <c r="CM90"/>
  <c r="CN90" s="1"/>
  <c r="CM91"/>
  <c r="CO91" s="1"/>
  <c r="CM92"/>
  <c r="CN92" s="1"/>
  <c r="CM93"/>
  <c r="CO93" s="1"/>
  <c r="CM94"/>
  <c r="CN94" s="1"/>
  <c r="CM95"/>
  <c r="CO95" s="1"/>
  <c r="CM96"/>
  <c r="CN96" s="1"/>
  <c r="CM97"/>
  <c r="CO97" s="1"/>
  <c r="CM98"/>
  <c r="CN98" s="1"/>
  <c r="CM99"/>
  <c r="CO99" s="1"/>
  <c r="CM100"/>
  <c r="CN100" s="1"/>
  <c r="CM101"/>
  <c r="CO101" s="1"/>
  <c r="CM102"/>
  <c r="CN102" s="1"/>
  <c r="CM103"/>
  <c r="CO103" s="1"/>
  <c r="CM104"/>
  <c r="CN104" s="1"/>
  <c r="CM105"/>
  <c r="CO105" s="1"/>
  <c r="CM106"/>
  <c r="CN106" s="1"/>
  <c r="CM107"/>
  <c r="CO107" s="1"/>
  <c r="CM108"/>
  <c r="CN108" s="1"/>
  <c r="CM109"/>
  <c r="CO109" s="1"/>
  <c r="CM110"/>
  <c r="CN110" s="1"/>
  <c r="CM111"/>
  <c r="CO111" s="1"/>
  <c r="CM112"/>
  <c r="CN112" s="1"/>
  <c r="CM113"/>
  <c r="CO113" s="1"/>
  <c r="CM114"/>
  <c r="CN114" s="1"/>
  <c r="CM115"/>
  <c r="CO115" s="1"/>
  <c r="CM116"/>
  <c r="CN116" s="1"/>
  <c r="CM117"/>
  <c r="CO117" s="1"/>
  <c r="CM118"/>
  <c r="CN118" s="1"/>
  <c r="CM119"/>
  <c r="CO119" s="1"/>
  <c r="CM120"/>
  <c r="CN120" s="1"/>
  <c r="CM121"/>
  <c r="CO121" s="1"/>
  <c r="CM122"/>
  <c r="CN122" s="1"/>
  <c r="CM123"/>
  <c r="CO123" s="1"/>
  <c r="CM124"/>
  <c r="CN124" s="1"/>
  <c r="CM125"/>
  <c r="CO125" s="1"/>
  <c r="CM126"/>
  <c r="CN126" s="1"/>
  <c r="CM127"/>
  <c r="CO127" s="1"/>
  <c r="CM128"/>
  <c r="CN128" s="1"/>
  <c r="CM129"/>
  <c r="CO129" s="1"/>
  <c r="CM130"/>
  <c r="CN130" s="1"/>
  <c r="CM131"/>
  <c r="CO131" s="1"/>
  <c r="CM132"/>
  <c r="CN132" s="1"/>
  <c r="CM133"/>
  <c r="CO133" s="1"/>
  <c r="CM134"/>
  <c r="CN134" s="1"/>
  <c r="CM135"/>
  <c r="CO135" s="1"/>
  <c r="CM136"/>
  <c r="CN136" s="1"/>
  <c r="CM137"/>
  <c r="CO137" s="1"/>
  <c r="CM138"/>
  <c r="CN138" s="1"/>
  <c r="CM139"/>
  <c r="CO139" s="1"/>
  <c r="CM140"/>
  <c r="CN140" s="1"/>
  <c r="CM141"/>
  <c r="CO141" s="1"/>
  <c r="CM142"/>
  <c r="CN142" s="1"/>
  <c r="CM143"/>
  <c r="CO143" s="1"/>
  <c r="CM144"/>
  <c r="CN144" s="1"/>
  <c r="CM145"/>
  <c r="CO145" s="1"/>
  <c r="CM146"/>
  <c r="CN146" s="1"/>
  <c r="CM147"/>
  <c r="CO147" s="1"/>
  <c r="CM148"/>
  <c r="CN148" s="1"/>
  <c r="CM149"/>
  <c r="CO149" s="1"/>
  <c r="CM150"/>
  <c r="CN150" s="1"/>
  <c r="CM151"/>
  <c r="CO151" s="1"/>
  <c r="CM152"/>
  <c r="CN152" s="1"/>
  <c r="CM153"/>
  <c r="CO153" s="1"/>
  <c r="CM154"/>
  <c r="CN154" s="1"/>
  <c r="CM155"/>
  <c r="CO155" s="1"/>
  <c r="CM156"/>
  <c r="CN156" s="1"/>
  <c r="CM157"/>
  <c r="CO157" s="1"/>
  <c r="CM158"/>
  <c r="CN158" s="1"/>
  <c r="CM159"/>
  <c r="CO159" s="1"/>
  <c r="CM160"/>
  <c r="CN160" s="1"/>
  <c r="CM161"/>
  <c r="CO161" s="1"/>
  <c r="CM162"/>
  <c r="CN162" s="1"/>
  <c r="CM163"/>
  <c r="CO163" s="1"/>
  <c r="CM164"/>
  <c r="CN164" s="1"/>
  <c r="CM165"/>
  <c r="CO165" s="1"/>
  <c r="CM166"/>
  <c r="CN166" s="1"/>
  <c r="CM167"/>
  <c r="CO167" s="1"/>
  <c r="CM168"/>
  <c r="CN168" s="1"/>
  <c r="CM169"/>
  <c r="CO169" s="1"/>
  <c r="CM170"/>
  <c r="CN170" s="1"/>
  <c r="CM171"/>
  <c r="CO171" s="1"/>
  <c r="CM172"/>
  <c r="CN172" s="1"/>
  <c r="CM173"/>
  <c r="CO173" s="1"/>
  <c r="CM174"/>
  <c r="CN174" s="1"/>
  <c r="CM175"/>
  <c r="CO175" s="1"/>
  <c r="CM176"/>
  <c r="CN176" s="1"/>
  <c r="CM177"/>
  <c r="CO177" s="1"/>
  <c r="CM178"/>
  <c r="CN178" s="1"/>
  <c r="CM179"/>
  <c r="CO179" s="1"/>
  <c r="CM180"/>
  <c r="CN180" s="1"/>
  <c r="CM181"/>
  <c r="CO181" s="1"/>
  <c r="CM182"/>
  <c r="CN182" s="1"/>
  <c r="CM183"/>
  <c r="CO183" s="1"/>
  <c r="CM184"/>
  <c r="CN184" s="1"/>
  <c r="CM185"/>
  <c r="CO185" s="1"/>
  <c r="CM186"/>
  <c r="CN186" s="1"/>
  <c r="CM187"/>
  <c r="CO187" s="1"/>
  <c r="CM188"/>
  <c r="CN188" s="1"/>
  <c r="CM189"/>
  <c r="CO189" s="1"/>
  <c r="CM190"/>
  <c r="CN190" s="1"/>
  <c r="CM191"/>
  <c r="CO191" s="1"/>
  <c r="CM192"/>
  <c r="CN192" s="1"/>
  <c r="CM193"/>
  <c r="CO193" s="1"/>
  <c r="CM194"/>
  <c r="CN194" s="1"/>
  <c r="CM195"/>
  <c r="CO195" s="1"/>
  <c r="CM196"/>
  <c r="CN196" s="1"/>
  <c r="CM197"/>
  <c r="CO197" s="1"/>
  <c r="CM198"/>
  <c r="CN198" s="1"/>
  <c r="CM199"/>
  <c r="CO199" s="1"/>
  <c r="CM200"/>
  <c r="CN200" s="1"/>
  <c r="CM201"/>
  <c r="CO201" s="1"/>
  <c r="CM202"/>
  <c r="CN202" s="1"/>
  <c r="CM203"/>
  <c r="CO203" s="1"/>
  <c r="CM204"/>
  <c r="CN204" s="1"/>
  <c r="CM205"/>
  <c r="CO205" s="1"/>
  <c r="CM206"/>
  <c r="CN206" s="1"/>
  <c r="CM207"/>
  <c r="CO207" s="1"/>
  <c r="CM208"/>
  <c r="CN208" s="1"/>
  <c r="CM209"/>
  <c r="CO209" s="1"/>
  <c r="CM210"/>
  <c r="CN210" s="1"/>
  <c r="CM211"/>
  <c r="CO211" s="1"/>
  <c r="CM212"/>
  <c r="CN212" s="1"/>
  <c r="CM213"/>
  <c r="CO213" s="1"/>
  <c r="CM214"/>
  <c r="CN214" s="1"/>
  <c r="CM215"/>
  <c r="CO215" s="1"/>
  <c r="CM216"/>
  <c r="CN216" s="1"/>
  <c r="CM217"/>
  <c r="CO217" s="1"/>
  <c r="CM218"/>
  <c r="CN218" s="1"/>
  <c r="CM219"/>
  <c r="CO219" s="1"/>
  <c r="CM220"/>
  <c r="CN220" s="1"/>
  <c r="CM221"/>
  <c r="CO221" s="1"/>
  <c r="CM222"/>
  <c r="CN222" s="1"/>
  <c r="CM223"/>
  <c r="CO223" s="1"/>
  <c r="CM224"/>
  <c r="CN224" s="1"/>
  <c r="CM225"/>
  <c r="CO225" s="1"/>
  <c r="CM226"/>
  <c r="CN226" s="1"/>
  <c r="CM227"/>
  <c r="CO227" s="1"/>
  <c r="CM228"/>
  <c r="CN228" s="1"/>
  <c r="CM229"/>
  <c r="CO229" s="1"/>
  <c r="CM230"/>
  <c r="CN230" s="1"/>
  <c r="CM231"/>
  <c r="CO231" s="1"/>
  <c r="CM232"/>
  <c r="CN232" s="1"/>
  <c r="CM233"/>
  <c r="CO233" s="1"/>
  <c r="CM234"/>
  <c r="CN234" s="1"/>
  <c r="CM235"/>
  <c r="CO235" s="1"/>
  <c r="CM236"/>
  <c r="CN236" s="1"/>
  <c r="CM237"/>
  <c r="CO237" s="1"/>
  <c r="CM238"/>
  <c r="CN238" s="1"/>
  <c r="CM239"/>
  <c r="CO239" s="1"/>
  <c r="CM240"/>
  <c r="CN240" s="1"/>
  <c r="CM241"/>
  <c r="CO241" s="1"/>
  <c r="CM242"/>
  <c r="CN242" s="1"/>
  <c r="CM243"/>
  <c r="CO243" s="1"/>
  <c r="CM244"/>
  <c r="CN244" s="1"/>
  <c r="CM245"/>
  <c r="CO245" s="1"/>
  <c r="CM246"/>
  <c r="CN246" s="1"/>
  <c r="CM247"/>
  <c r="CO247" s="1"/>
  <c r="CM248"/>
  <c r="CN248" s="1"/>
  <c r="CM249"/>
  <c r="CO249" s="1"/>
  <c r="CM250"/>
  <c r="CN250" s="1"/>
  <c r="CM251"/>
  <c r="CO251" s="1"/>
  <c r="CM252"/>
  <c r="CN252" s="1"/>
  <c r="CM253"/>
  <c r="CO253" s="1"/>
  <c r="CM254"/>
  <c r="CN254" s="1"/>
  <c r="CM255"/>
  <c r="CO255" s="1"/>
  <c r="CM256"/>
  <c r="CN256" s="1"/>
  <c r="CM257"/>
  <c r="CO257" s="1"/>
  <c r="CM258"/>
  <c r="CN258" s="1"/>
  <c r="CM259"/>
  <c r="CO259" s="1"/>
  <c r="CM260"/>
  <c r="CN260" s="1"/>
  <c r="CM261"/>
  <c r="CO261" s="1"/>
  <c r="CM262"/>
  <c r="CN262" s="1"/>
  <c r="CM263"/>
  <c r="CO263" s="1"/>
  <c r="CM264"/>
  <c r="CN264" s="1"/>
  <c r="CM265"/>
  <c r="CO265" s="1"/>
  <c r="CM266"/>
  <c r="CN266" s="1"/>
  <c r="CM267"/>
  <c r="CO267" s="1"/>
  <c r="CM268"/>
  <c r="CN268" s="1"/>
  <c r="CM269"/>
  <c r="CO269" s="1"/>
  <c r="CM270"/>
  <c r="CN270" s="1"/>
  <c r="CM271"/>
  <c r="CO271" s="1"/>
  <c r="CM272"/>
  <c r="CN272" s="1"/>
  <c r="CM273"/>
  <c r="CO273" s="1"/>
  <c r="CM274"/>
  <c r="CN274" s="1"/>
  <c r="CM275"/>
  <c r="CO275" s="1"/>
  <c r="CM276"/>
  <c r="CN276" s="1"/>
  <c r="CM277"/>
  <c r="CO277" s="1"/>
  <c r="CM278"/>
  <c r="CN278" s="1"/>
  <c r="CM279"/>
  <c r="CO279" s="1"/>
  <c r="CM280"/>
  <c r="CN280" s="1"/>
  <c r="CM281"/>
  <c r="CO281" s="1"/>
  <c r="CM282"/>
  <c r="CN282" s="1"/>
  <c r="CM283"/>
  <c r="CO283" s="1"/>
  <c r="CM284"/>
  <c r="CN284" s="1"/>
  <c r="CM285"/>
  <c r="CO285" s="1"/>
  <c r="CM286"/>
  <c r="CN286" s="1"/>
  <c r="CM287"/>
  <c r="CO287" s="1"/>
  <c r="CM288"/>
  <c r="CN288" s="1"/>
  <c r="CM289"/>
  <c r="CO289" s="1"/>
  <c r="CM290"/>
  <c r="CN290" s="1"/>
  <c r="CM291"/>
  <c r="CO291" s="1"/>
  <c r="CM292"/>
  <c r="CN292" s="1"/>
  <c r="CE2"/>
  <c r="CF2" s="1"/>
  <c r="CE3"/>
  <c r="CF3" s="1"/>
  <c r="CE4"/>
  <c r="CF4" s="1"/>
  <c r="CE5"/>
  <c r="CF5" s="1"/>
  <c r="CE6"/>
  <c r="CF6" s="1"/>
  <c r="CE7"/>
  <c r="CF7" s="1"/>
  <c r="CE8"/>
  <c r="CF8" s="1"/>
  <c r="CE9"/>
  <c r="CF9" s="1"/>
  <c r="CE10"/>
  <c r="CF10" s="1"/>
  <c r="CE11"/>
  <c r="CF11" s="1"/>
  <c r="CE12"/>
  <c r="CF12" s="1"/>
  <c r="CE13"/>
  <c r="CF13" s="1"/>
  <c r="CE14"/>
  <c r="CF14" s="1"/>
  <c r="CE15"/>
  <c r="CF15" s="1"/>
  <c r="CE16"/>
  <c r="CF16" s="1"/>
  <c r="CE17"/>
  <c r="CF17" s="1"/>
  <c r="CE18"/>
  <c r="CF18" s="1"/>
  <c r="CE19"/>
  <c r="CF19" s="1"/>
  <c r="CE20"/>
  <c r="CF20" s="1"/>
  <c r="CE21"/>
  <c r="CF21" s="1"/>
  <c r="CE22"/>
  <c r="CF22" s="1"/>
  <c r="CE23"/>
  <c r="CF23" s="1"/>
  <c r="CE24"/>
  <c r="CF24" s="1"/>
  <c r="CE25"/>
  <c r="CF25" s="1"/>
  <c r="CE26"/>
  <c r="CF26" s="1"/>
  <c r="CE27"/>
  <c r="CF27" s="1"/>
  <c r="CE28"/>
  <c r="CF28" s="1"/>
  <c r="CE29"/>
  <c r="CF29" s="1"/>
  <c r="CE30"/>
  <c r="CF30" s="1"/>
  <c r="CE31"/>
  <c r="CF31" s="1"/>
  <c r="CE32"/>
  <c r="CF32" s="1"/>
  <c r="CE33"/>
  <c r="CF33" s="1"/>
  <c r="CE34"/>
  <c r="CF34" s="1"/>
  <c r="CE35"/>
  <c r="CF35" s="1"/>
  <c r="CE36"/>
  <c r="CF36" s="1"/>
  <c r="CE37"/>
  <c r="CF37" s="1"/>
  <c r="CE38"/>
  <c r="CF38" s="1"/>
  <c r="CE39"/>
  <c r="CF39" s="1"/>
  <c r="CE40"/>
  <c r="CF40" s="1"/>
  <c r="CE41"/>
  <c r="CF41" s="1"/>
  <c r="CE42"/>
  <c r="CF42" s="1"/>
  <c r="CE43"/>
  <c r="CF43" s="1"/>
  <c r="CE44"/>
  <c r="CF44" s="1"/>
  <c r="CE45"/>
  <c r="CF45" s="1"/>
  <c r="CE46"/>
  <c r="CF46" s="1"/>
  <c r="CE47"/>
  <c r="CF47" s="1"/>
  <c r="CE48"/>
  <c r="CF48" s="1"/>
  <c r="CE49"/>
  <c r="CF49" s="1"/>
  <c r="CE50"/>
  <c r="CF50" s="1"/>
  <c r="CE51"/>
  <c r="CF51" s="1"/>
  <c r="CE52"/>
  <c r="CF52" s="1"/>
  <c r="CE53"/>
  <c r="CF53" s="1"/>
  <c r="CE54"/>
  <c r="CF54" s="1"/>
  <c r="CE55"/>
  <c r="CF55" s="1"/>
  <c r="CE56"/>
  <c r="CF56" s="1"/>
  <c r="CE57"/>
  <c r="CF57" s="1"/>
  <c r="CE58"/>
  <c r="CF58" s="1"/>
  <c r="CE59"/>
  <c r="CF59" s="1"/>
  <c r="CE60"/>
  <c r="CF60" s="1"/>
  <c r="CE61"/>
  <c r="CF61" s="1"/>
  <c r="CE62"/>
  <c r="CF62" s="1"/>
  <c r="CE63"/>
  <c r="CF63" s="1"/>
  <c r="CE64"/>
  <c r="CF64" s="1"/>
  <c r="CE65"/>
  <c r="CF65" s="1"/>
  <c r="CE66"/>
  <c r="CF66" s="1"/>
  <c r="CE67"/>
  <c r="CF67" s="1"/>
  <c r="CE68"/>
  <c r="CF68" s="1"/>
  <c r="CE69"/>
  <c r="CF69" s="1"/>
  <c r="CE70"/>
  <c r="CF70" s="1"/>
  <c r="CE71"/>
  <c r="CF71" s="1"/>
  <c r="CE72"/>
  <c r="CF72" s="1"/>
  <c r="CE73"/>
  <c r="CF73" s="1"/>
  <c r="CE74"/>
  <c r="CF74" s="1"/>
  <c r="CE75"/>
  <c r="CF75" s="1"/>
  <c r="CE76"/>
  <c r="CF76" s="1"/>
  <c r="CE77"/>
  <c r="CF77" s="1"/>
  <c r="CE78"/>
  <c r="CF78" s="1"/>
  <c r="CE79"/>
  <c r="CF79" s="1"/>
  <c r="CE80"/>
  <c r="CF80" s="1"/>
  <c r="CE81"/>
  <c r="CF81" s="1"/>
  <c r="CE82"/>
  <c r="CF82" s="1"/>
  <c r="CE83"/>
  <c r="CF83" s="1"/>
  <c r="CE84"/>
  <c r="CF84" s="1"/>
  <c r="CE85"/>
  <c r="CF85" s="1"/>
  <c r="CE86"/>
  <c r="CF86" s="1"/>
  <c r="CE87"/>
  <c r="CF87" s="1"/>
  <c r="CE88"/>
  <c r="CF88" s="1"/>
  <c r="CE89"/>
  <c r="CF89" s="1"/>
  <c r="CE90"/>
  <c r="CF90" s="1"/>
  <c r="CE91"/>
  <c r="CF91" s="1"/>
  <c r="CE92"/>
  <c r="CF92" s="1"/>
  <c r="CE93"/>
  <c r="CF93" s="1"/>
  <c r="CE94"/>
  <c r="CF94" s="1"/>
  <c r="CE95"/>
  <c r="CF95" s="1"/>
  <c r="CE96"/>
  <c r="CF96" s="1"/>
  <c r="CE97"/>
  <c r="CF97" s="1"/>
  <c r="CE98"/>
  <c r="CF98" s="1"/>
  <c r="CE99"/>
  <c r="CF99" s="1"/>
  <c r="CE100"/>
  <c r="CF100" s="1"/>
  <c r="CE101"/>
  <c r="CF101" s="1"/>
  <c r="CE102"/>
  <c r="CF102" s="1"/>
  <c r="CE103"/>
  <c r="CF103" s="1"/>
  <c r="CE104"/>
  <c r="CF104" s="1"/>
  <c r="CE105"/>
  <c r="CF105" s="1"/>
  <c r="CE106"/>
  <c r="CF106" s="1"/>
  <c r="CE107"/>
  <c r="CF107" s="1"/>
  <c r="CE108"/>
  <c r="CF108" s="1"/>
  <c r="CE109"/>
  <c r="CF109" s="1"/>
  <c r="CE110"/>
  <c r="CF110" s="1"/>
  <c r="CE111"/>
  <c r="CG111" s="1"/>
  <c r="CE112"/>
  <c r="CF112" s="1"/>
  <c r="CE113"/>
  <c r="CF113" s="1"/>
  <c r="CE114"/>
  <c r="CF114" s="1"/>
  <c r="CE115"/>
  <c r="CF115" s="1"/>
  <c r="CE116"/>
  <c r="CF116" s="1"/>
  <c r="CE117"/>
  <c r="CF117" s="1"/>
  <c r="CE118"/>
  <c r="CF118" s="1"/>
  <c r="CE119"/>
  <c r="CF119" s="1"/>
  <c r="CE120"/>
  <c r="CF120" s="1"/>
  <c r="CE121"/>
  <c r="CF121" s="1"/>
  <c r="CE122"/>
  <c r="CF122" s="1"/>
  <c r="CE123"/>
  <c r="CF123" s="1"/>
  <c r="CE124"/>
  <c r="CF124" s="1"/>
  <c r="CE125"/>
  <c r="CF125" s="1"/>
  <c r="CE126"/>
  <c r="CF126" s="1"/>
  <c r="CE127"/>
  <c r="CF127" s="1"/>
  <c r="CE128"/>
  <c r="CF128" s="1"/>
  <c r="CE129"/>
  <c r="CF129" s="1"/>
  <c r="CE130"/>
  <c r="CF130" s="1"/>
  <c r="CE131"/>
  <c r="CG131" s="1"/>
  <c r="CE132"/>
  <c r="CF132" s="1"/>
  <c r="CE133"/>
  <c r="CF133" s="1"/>
  <c r="CE134"/>
  <c r="CF134" s="1"/>
  <c r="CE135"/>
  <c r="CF135" s="1"/>
  <c r="CE136"/>
  <c r="CF136" s="1"/>
  <c r="CE137"/>
  <c r="CF137" s="1"/>
  <c r="CE138"/>
  <c r="CF138" s="1"/>
  <c r="CE139"/>
  <c r="CF139" s="1"/>
  <c r="CE140"/>
  <c r="CF140" s="1"/>
  <c r="CE141"/>
  <c r="CF141" s="1"/>
  <c r="CE142"/>
  <c r="CF142" s="1"/>
  <c r="CE143"/>
  <c r="CF143" s="1"/>
  <c r="CE144"/>
  <c r="CF144" s="1"/>
  <c r="CE145"/>
  <c r="CF145" s="1"/>
  <c r="CE146"/>
  <c r="CF146" s="1"/>
  <c r="CE147"/>
  <c r="CF147" s="1"/>
  <c r="CE148"/>
  <c r="CF148" s="1"/>
  <c r="CE149"/>
  <c r="CF149" s="1"/>
  <c r="CE150"/>
  <c r="CF150" s="1"/>
  <c r="CE151"/>
  <c r="CF151" s="1"/>
  <c r="CE152"/>
  <c r="CF152" s="1"/>
  <c r="CE153"/>
  <c r="CF153" s="1"/>
  <c r="CE154"/>
  <c r="CF154" s="1"/>
  <c r="CE155"/>
  <c r="CF155" s="1"/>
  <c r="CE156"/>
  <c r="CF156" s="1"/>
  <c r="CE157"/>
  <c r="CF157" s="1"/>
  <c r="CE158"/>
  <c r="CF158" s="1"/>
  <c r="CE159"/>
  <c r="CF159" s="1"/>
  <c r="CE160"/>
  <c r="CF160" s="1"/>
  <c r="CE161"/>
  <c r="CF161" s="1"/>
  <c r="CE162"/>
  <c r="CF162" s="1"/>
  <c r="CE163"/>
  <c r="CF163" s="1"/>
  <c r="CE164"/>
  <c r="CF164" s="1"/>
  <c r="CE165"/>
  <c r="CF165" s="1"/>
  <c r="CE166"/>
  <c r="CF166" s="1"/>
  <c r="CE167"/>
  <c r="CF167" s="1"/>
  <c r="CE168"/>
  <c r="CF168" s="1"/>
  <c r="CE169"/>
  <c r="CF169" s="1"/>
  <c r="CE170"/>
  <c r="CF170" s="1"/>
  <c r="CE171"/>
  <c r="CF171" s="1"/>
  <c r="CE172"/>
  <c r="CF172" s="1"/>
  <c r="CE173"/>
  <c r="CF173" s="1"/>
  <c r="CE174"/>
  <c r="CF174" s="1"/>
  <c r="CE175"/>
  <c r="CF175" s="1"/>
  <c r="CE176"/>
  <c r="CF176" s="1"/>
  <c r="CE177"/>
  <c r="CF177" s="1"/>
  <c r="CE178"/>
  <c r="CF178" s="1"/>
  <c r="CE179"/>
  <c r="CF179" s="1"/>
  <c r="CE180"/>
  <c r="CF180" s="1"/>
  <c r="CE181"/>
  <c r="CF181" s="1"/>
  <c r="CE182"/>
  <c r="CF182" s="1"/>
  <c r="CE183"/>
  <c r="CF183" s="1"/>
  <c r="CE184"/>
  <c r="CF184" s="1"/>
  <c r="CE185"/>
  <c r="CF185" s="1"/>
  <c r="CE186"/>
  <c r="CF186" s="1"/>
  <c r="CE187"/>
  <c r="CF187" s="1"/>
  <c r="CE188"/>
  <c r="CF188" s="1"/>
  <c r="CE189"/>
  <c r="CF189" s="1"/>
  <c r="CE190"/>
  <c r="CF190" s="1"/>
  <c r="CE191"/>
  <c r="CF191" s="1"/>
  <c r="CE192"/>
  <c r="CF192" s="1"/>
  <c r="CE193"/>
  <c r="CF193" s="1"/>
  <c r="CE194"/>
  <c r="CF194" s="1"/>
  <c r="CE195"/>
  <c r="CF195" s="1"/>
  <c r="CE196"/>
  <c r="CF196" s="1"/>
  <c r="CE197"/>
  <c r="CF197" s="1"/>
  <c r="CE198"/>
  <c r="CF198" s="1"/>
  <c r="CE199"/>
  <c r="CF199" s="1"/>
  <c r="CE200"/>
  <c r="CF200" s="1"/>
  <c r="CE201"/>
  <c r="CF201" s="1"/>
  <c r="CE202"/>
  <c r="CF202" s="1"/>
  <c r="CE203"/>
  <c r="CF203" s="1"/>
  <c r="CE204"/>
  <c r="CF204" s="1"/>
  <c r="CE205"/>
  <c r="CF205" s="1"/>
  <c r="CE206"/>
  <c r="CF206" s="1"/>
  <c r="CE207"/>
  <c r="CF207" s="1"/>
  <c r="CE208"/>
  <c r="CF208" s="1"/>
  <c r="CE209"/>
  <c r="CF209" s="1"/>
  <c r="CE210"/>
  <c r="CF210" s="1"/>
  <c r="CE211"/>
  <c r="CF211" s="1"/>
  <c r="CE212"/>
  <c r="CF212" s="1"/>
  <c r="CE213"/>
  <c r="CF213" s="1"/>
  <c r="CE214"/>
  <c r="CF214" s="1"/>
  <c r="CE215"/>
  <c r="CF215" s="1"/>
  <c r="CE216"/>
  <c r="CF216" s="1"/>
  <c r="CE217"/>
  <c r="CF217" s="1"/>
  <c r="CE218"/>
  <c r="CF218" s="1"/>
  <c r="CE219"/>
  <c r="CF219" s="1"/>
  <c r="CE220"/>
  <c r="CF220" s="1"/>
  <c r="CE221"/>
  <c r="CF221" s="1"/>
  <c r="CE222"/>
  <c r="CF222" s="1"/>
  <c r="CE223"/>
  <c r="CF223" s="1"/>
  <c r="CE224"/>
  <c r="CF224" s="1"/>
  <c r="CE225"/>
  <c r="CF225" s="1"/>
  <c r="CE226"/>
  <c r="CF226" s="1"/>
  <c r="CE227"/>
  <c r="CF227" s="1"/>
  <c r="CE228"/>
  <c r="CF228" s="1"/>
  <c r="CE229"/>
  <c r="CF229" s="1"/>
  <c r="CE230"/>
  <c r="CF230" s="1"/>
  <c r="CE231"/>
  <c r="CF231" s="1"/>
  <c r="CE232"/>
  <c r="CF232" s="1"/>
  <c r="CE233"/>
  <c r="CF233" s="1"/>
  <c r="CE234"/>
  <c r="CF234" s="1"/>
  <c r="CE235"/>
  <c r="CF235" s="1"/>
  <c r="CE236"/>
  <c r="CF236" s="1"/>
  <c r="CE237"/>
  <c r="CF237" s="1"/>
  <c r="CE238"/>
  <c r="CF238" s="1"/>
  <c r="CE239"/>
  <c r="CF239" s="1"/>
  <c r="CE240"/>
  <c r="CF240" s="1"/>
  <c r="CE241"/>
  <c r="CF241" s="1"/>
  <c r="CE242"/>
  <c r="CF242" s="1"/>
  <c r="CE243"/>
  <c r="CF243" s="1"/>
  <c r="CE244"/>
  <c r="CF244" s="1"/>
  <c r="CE245"/>
  <c r="CF245" s="1"/>
  <c r="CE246"/>
  <c r="CF246" s="1"/>
  <c r="CE247"/>
  <c r="CF247" s="1"/>
  <c r="CE248"/>
  <c r="CF248" s="1"/>
  <c r="CE249"/>
  <c r="CF249" s="1"/>
  <c r="CE250"/>
  <c r="CF250" s="1"/>
  <c r="CE251"/>
  <c r="CF251" s="1"/>
  <c r="CE252"/>
  <c r="CF252" s="1"/>
  <c r="CE253"/>
  <c r="CF253" s="1"/>
  <c r="CE254"/>
  <c r="CF254" s="1"/>
  <c r="CE255"/>
  <c r="CF255" s="1"/>
  <c r="CE256"/>
  <c r="CF256" s="1"/>
  <c r="CE257"/>
  <c r="CF257" s="1"/>
  <c r="CE258"/>
  <c r="CF258" s="1"/>
  <c r="CE259"/>
  <c r="CF259" s="1"/>
  <c r="CE260"/>
  <c r="CF260" s="1"/>
  <c r="CE261"/>
  <c r="CF261" s="1"/>
  <c r="CE262"/>
  <c r="CF262" s="1"/>
  <c r="CE263"/>
  <c r="CF263" s="1"/>
  <c r="CE264"/>
  <c r="CF264" s="1"/>
  <c r="CE265"/>
  <c r="CF265" s="1"/>
  <c r="CE266"/>
  <c r="CF266" s="1"/>
  <c r="CE267"/>
  <c r="CF267" s="1"/>
  <c r="CE268"/>
  <c r="CF268" s="1"/>
  <c r="CE269"/>
  <c r="CF269" s="1"/>
  <c r="CE270"/>
  <c r="CF270" s="1"/>
  <c r="CE271"/>
  <c r="CF271" s="1"/>
  <c r="CE272"/>
  <c r="CF272" s="1"/>
  <c r="CE273"/>
  <c r="CF273" s="1"/>
  <c r="CE274"/>
  <c r="CF274" s="1"/>
  <c r="CE275"/>
  <c r="CF275" s="1"/>
  <c r="CE276"/>
  <c r="CF276" s="1"/>
  <c r="CE277"/>
  <c r="CF277" s="1"/>
  <c r="CE278"/>
  <c r="CF278" s="1"/>
  <c r="CE279"/>
  <c r="CF279" s="1"/>
  <c r="CE280"/>
  <c r="CF280" s="1"/>
  <c r="CE281"/>
  <c r="CF281" s="1"/>
  <c r="CE282"/>
  <c r="CF282" s="1"/>
  <c r="CE283"/>
  <c r="CF283" s="1"/>
  <c r="CE284"/>
  <c r="CF284" s="1"/>
  <c r="CE285"/>
  <c r="CF285" s="1"/>
  <c r="CE286"/>
  <c r="CF286" s="1"/>
  <c r="CE287"/>
  <c r="CF287" s="1"/>
  <c r="CE288"/>
  <c r="CF288" s="1"/>
  <c r="CE289"/>
  <c r="CF289" s="1"/>
  <c r="CE290"/>
  <c r="CF290" s="1"/>
  <c r="CE291"/>
  <c r="CF291" s="1"/>
  <c r="CE292"/>
  <c r="CF292" s="1"/>
  <c r="BV2"/>
  <c r="BW2" s="1"/>
  <c r="BV3"/>
  <c r="BW3" s="1"/>
  <c r="BV4"/>
  <c r="BW4" s="1"/>
  <c r="BV5"/>
  <c r="BW5" s="1"/>
  <c r="BV6"/>
  <c r="BW6" s="1"/>
  <c r="BV7"/>
  <c r="BW7" s="1"/>
  <c r="BV8"/>
  <c r="BW8" s="1"/>
  <c r="BV9"/>
  <c r="BW9" s="1"/>
  <c r="BV10"/>
  <c r="BW10" s="1"/>
  <c r="BV11"/>
  <c r="BW11" s="1"/>
  <c r="BV12"/>
  <c r="BW12" s="1"/>
  <c r="BV13"/>
  <c r="BW13" s="1"/>
  <c r="BV14"/>
  <c r="BW14" s="1"/>
  <c r="BV15"/>
  <c r="BW15" s="1"/>
  <c r="BV16"/>
  <c r="BW16" s="1"/>
  <c r="BV17"/>
  <c r="BW17" s="1"/>
  <c r="BV18"/>
  <c r="BW18" s="1"/>
  <c r="BV19"/>
  <c r="BW19" s="1"/>
  <c r="BV20"/>
  <c r="BW20" s="1"/>
  <c r="BV21"/>
  <c r="BW21" s="1"/>
  <c r="BV22"/>
  <c r="BW22" s="1"/>
  <c r="BV23"/>
  <c r="BW23" s="1"/>
  <c r="BV24"/>
  <c r="BW24" s="1"/>
  <c r="BV25"/>
  <c r="BW25" s="1"/>
  <c r="BV26"/>
  <c r="BW26" s="1"/>
  <c r="BV27"/>
  <c r="BW27" s="1"/>
  <c r="BV28"/>
  <c r="BW28" s="1"/>
  <c r="BV29"/>
  <c r="BW29" s="1"/>
  <c r="BV30"/>
  <c r="BW30" s="1"/>
  <c r="BV31"/>
  <c r="BW31" s="1"/>
  <c r="BV32"/>
  <c r="BW32" s="1"/>
  <c r="BV33"/>
  <c r="BW33" s="1"/>
  <c r="BV34"/>
  <c r="BW34" s="1"/>
  <c r="BV35"/>
  <c r="BW35" s="1"/>
  <c r="BV36"/>
  <c r="BW36" s="1"/>
  <c r="BV37"/>
  <c r="BW37" s="1"/>
  <c r="BV38"/>
  <c r="BW38" s="1"/>
  <c r="BV39"/>
  <c r="BW39" s="1"/>
  <c r="BV40"/>
  <c r="BW40" s="1"/>
  <c r="BV41"/>
  <c r="BW41" s="1"/>
  <c r="BV42"/>
  <c r="BW42" s="1"/>
  <c r="BV43"/>
  <c r="BW43" s="1"/>
  <c r="BV44"/>
  <c r="BW44" s="1"/>
  <c r="BV45"/>
  <c r="BW45" s="1"/>
  <c r="BV46"/>
  <c r="BW46" s="1"/>
  <c r="BV47"/>
  <c r="BW47" s="1"/>
  <c r="BV48"/>
  <c r="BW48" s="1"/>
  <c r="BV49"/>
  <c r="BW49" s="1"/>
  <c r="BV50"/>
  <c r="BW50" s="1"/>
  <c r="BV51"/>
  <c r="BW51" s="1"/>
  <c r="BV52"/>
  <c r="BW52" s="1"/>
  <c r="BV53"/>
  <c r="BW53" s="1"/>
  <c r="BV54"/>
  <c r="BW54" s="1"/>
  <c r="BV55"/>
  <c r="BW55" s="1"/>
  <c r="BV56"/>
  <c r="BW56" s="1"/>
  <c r="BV57"/>
  <c r="BW57" s="1"/>
  <c r="BV58"/>
  <c r="BW58" s="1"/>
  <c r="BV59"/>
  <c r="BW59" s="1"/>
  <c r="BV60"/>
  <c r="BW60" s="1"/>
  <c r="BV61"/>
  <c r="BW61" s="1"/>
  <c r="BV62"/>
  <c r="BW62" s="1"/>
  <c r="BV63"/>
  <c r="BW63" s="1"/>
  <c r="BV64"/>
  <c r="BW64" s="1"/>
  <c r="BV65"/>
  <c r="BW65" s="1"/>
  <c r="BV66"/>
  <c r="BW66" s="1"/>
  <c r="BV67"/>
  <c r="BW67" s="1"/>
  <c r="BV68"/>
  <c r="BW68" s="1"/>
  <c r="BV69"/>
  <c r="BW69" s="1"/>
  <c r="BV70"/>
  <c r="BW70" s="1"/>
  <c r="BV71"/>
  <c r="BW71" s="1"/>
  <c r="BV72"/>
  <c r="BW72" s="1"/>
  <c r="BV73"/>
  <c r="BW73" s="1"/>
  <c r="BV74"/>
  <c r="BW74" s="1"/>
  <c r="BV75"/>
  <c r="BW75" s="1"/>
  <c r="BV76"/>
  <c r="BW76" s="1"/>
  <c r="BV77"/>
  <c r="BW77" s="1"/>
  <c r="BV78"/>
  <c r="BW78" s="1"/>
  <c r="BV79"/>
  <c r="BW79" s="1"/>
  <c r="BV80"/>
  <c r="BW80" s="1"/>
  <c r="BV81"/>
  <c r="BW81" s="1"/>
  <c r="BV82"/>
  <c r="BW82" s="1"/>
  <c r="BV83"/>
  <c r="BW83" s="1"/>
  <c r="BV84"/>
  <c r="BW84" s="1"/>
  <c r="BV85"/>
  <c r="BW85" s="1"/>
  <c r="BV86"/>
  <c r="BW86" s="1"/>
  <c r="BV87"/>
  <c r="BW87" s="1"/>
  <c r="BV88"/>
  <c r="BW88" s="1"/>
  <c r="BV89"/>
  <c r="BW89" s="1"/>
  <c r="BV90"/>
  <c r="BW90" s="1"/>
  <c r="BV91"/>
  <c r="BW91" s="1"/>
  <c r="BV92"/>
  <c r="BW92" s="1"/>
  <c r="BV93"/>
  <c r="BW93" s="1"/>
  <c r="BV94"/>
  <c r="BW94" s="1"/>
  <c r="BV95"/>
  <c r="BW95" s="1"/>
  <c r="BV96"/>
  <c r="BW96" s="1"/>
  <c r="BV97"/>
  <c r="BW97" s="1"/>
  <c r="BV98"/>
  <c r="BW98" s="1"/>
  <c r="BV99"/>
  <c r="BW99" s="1"/>
  <c r="BV100"/>
  <c r="BW100" s="1"/>
  <c r="BV101"/>
  <c r="BW101" s="1"/>
  <c r="BV102"/>
  <c r="BW102" s="1"/>
  <c r="BV103"/>
  <c r="BW103" s="1"/>
  <c r="BV104"/>
  <c r="BW104" s="1"/>
  <c r="BV105"/>
  <c r="BW105" s="1"/>
  <c r="BV106"/>
  <c r="BW106" s="1"/>
  <c r="BV107"/>
  <c r="BW107" s="1"/>
  <c r="BV108"/>
  <c r="BW108" s="1"/>
  <c r="BV109"/>
  <c r="BW109" s="1"/>
  <c r="BV110"/>
  <c r="BW110" s="1"/>
  <c r="BV111"/>
  <c r="BX111" s="1"/>
  <c r="BV112"/>
  <c r="BW112" s="1"/>
  <c r="BV113"/>
  <c r="BW113" s="1"/>
  <c r="BV114"/>
  <c r="BW114" s="1"/>
  <c r="BV115"/>
  <c r="BW115" s="1"/>
  <c r="BV116"/>
  <c r="BW116" s="1"/>
  <c r="BV117"/>
  <c r="BW117" s="1"/>
  <c r="BV118"/>
  <c r="BW118" s="1"/>
  <c r="BV119"/>
  <c r="BW119" s="1"/>
  <c r="BV120"/>
  <c r="BW120" s="1"/>
  <c r="BV121"/>
  <c r="BW121" s="1"/>
  <c r="BV122"/>
  <c r="BW122" s="1"/>
  <c r="BV123"/>
  <c r="BW123" s="1"/>
  <c r="BV124"/>
  <c r="BW124" s="1"/>
  <c r="BV125"/>
  <c r="BW125" s="1"/>
  <c r="BV126"/>
  <c r="BW126" s="1"/>
  <c r="BV127"/>
  <c r="BW127" s="1"/>
  <c r="BV128"/>
  <c r="BW128" s="1"/>
  <c r="BV129"/>
  <c r="BW129" s="1"/>
  <c r="BV130"/>
  <c r="BW130" s="1"/>
  <c r="BV131"/>
  <c r="BX131" s="1"/>
  <c r="BV132"/>
  <c r="BW132" s="1"/>
  <c r="BV133"/>
  <c r="BW133" s="1"/>
  <c r="BV134"/>
  <c r="BW134" s="1"/>
  <c r="BV135"/>
  <c r="BW135" s="1"/>
  <c r="BV136"/>
  <c r="BW136" s="1"/>
  <c r="BV137"/>
  <c r="BW137" s="1"/>
  <c r="BV138"/>
  <c r="BW138" s="1"/>
  <c r="BV139"/>
  <c r="BW139" s="1"/>
  <c r="BV140"/>
  <c r="BW140" s="1"/>
  <c r="BV141"/>
  <c r="BW141" s="1"/>
  <c r="BV142"/>
  <c r="BW142" s="1"/>
  <c r="BV143"/>
  <c r="BW143" s="1"/>
  <c r="BV144"/>
  <c r="BW144" s="1"/>
  <c r="BV145"/>
  <c r="BW145" s="1"/>
  <c r="BV146"/>
  <c r="BW146" s="1"/>
  <c r="BV147"/>
  <c r="BW147" s="1"/>
  <c r="BV148"/>
  <c r="BW148" s="1"/>
  <c r="BV149"/>
  <c r="BW149" s="1"/>
  <c r="BV150"/>
  <c r="BW150" s="1"/>
  <c r="BV151"/>
  <c r="BW151" s="1"/>
  <c r="BV152"/>
  <c r="BW152" s="1"/>
  <c r="BV153"/>
  <c r="BW153" s="1"/>
  <c r="BV154"/>
  <c r="BW154" s="1"/>
  <c r="BV155"/>
  <c r="BW155" s="1"/>
  <c r="BV156"/>
  <c r="BW156" s="1"/>
  <c r="BV157"/>
  <c r="BW157" s="1"/>
  <c r="BV158"/>
  <c r="BW158" s="1"/>
  <c r="BV159"/>
  <c r="BW159" s="1"/>
  <c r="BV160"/>
  <c r="BW160" s="1"/>
  <c r="BV161"/>
  <c r="BW161" s="1"/>
  <c r="BV162"/>
  <c r="BW162" s="1"/>
  <c r="BV163"/>
  <c r="BW163" s="1"/>
  <c r="BV164"/>
  <c r="BW164" s="1"/>
  <c r="BV165"/>
  <c r="BW165" s="1"/>
  <c r="BV166"/>
  <c r="BW166" s="1"/>
  <c r="BV167"/>
  <c r="BW167" s="1"/>
  <c r="BV168"/>
  <c r="BW168" s="1"/>
  <c r="BV169"/>
  <c r="BW169" s="1"/>
  <c r="BV170"/>
  <c r="BW170" s="1"/>
  <c r="BV171"/>
  <c r="BW171" s="1"/>
  <c r="BV172"/>
  <c r="BW172" s="1"/>
  <c r="BV173"/>
  <c r="BW173" s="1"/>
  <c r="BV174"/>
  <c r="BW174" s="1"/>
  <c r="BV175"/>
  <c r="BW175" s="1"/>
  <c r="BV176"/>
  <c r="BW176" s="1"/>
  <c r="BV177"/>
  <c r="BW177" s="1"/>
  <c r="BV178"/>
  <c r="BW178" s="1"/>
  <c r="BV179"/>
  <c r="BW179" s="1"/>
  <c r="BV180"/>
  <c r="BW180" s="1"/>
  <c r="BV181"/>
  <c r="BW181" s="1"/>
  <c r="BV182"/>
  <c r="BW182" s="1"/>
  <c r="BV183"/>
  <c r="BW183" s="1"/>
  <c r="BV184"/>
  <c r="BW184" s="1"/>
  <c r="BV185"/>
  <c r="BW185" s="1"/>
  <c r="BV186"/>
  <c r="BW186" s="1"/>
  <c r="BV187"/>
  <c r="BW187" s="1"/>
  <c r="BV188"/>
  <c r="BW188" s="1"/>
  <c r="BV189"/>
  <c r="BW189" s="1"/>
  <c r="BV190"/>
  <c r="BW190" s="1"/>
  <c r="BV191"/>
  <c r="BW191" s="1"/>
  <c r="BV192"/>
  <c r="BW192" s="1"/>
  <c r="BV193"/>
  <c r="BW193" s="1"/>
  <c r="BV194"/>
  <c r="BW194" s="1"/>
  <c r="BV195"/>
  <c r="BW195" s="1"/>
  <c r="BV196"/>
  <c r="BW196" s="1"/>
  <c r="BV197"/>
  <c r="BW197" s="1"/>
  <c r="BV198"/>
  <c r="BW198" s="1"/>
  <c r="BV199"/>
  <c r="BW199" s="1"/>
  <c r="BV200"/>
  <c r="BW200" s="1"/>
  <c r="BV201"/>
  <c r="BW201" s="1"/>
  <c r="BV202"/>
  <c r="BW202" s="1"/>
  <c r="BV203"/>
  <c r="BW203" s="1"/>
  <c r="BV204"/>
  <c r="BW204" s="1"/>
  <c r="BV205"/>
  <c r="BW205" s="1"/>
  <c r="BV206"/>
  <c r="BW206" s="1"/>
  <c r="BV207"/>
  <c r="BW207" s="1"/>
  <c r="BV208"/>
  <c r="BW208" s="1"/>
  <c r="BV209"/>
  <c r="BW209" s="1"/>
  <c r="BV210"/>
  <c r="BW210" s="1"/>
  <c r="BV211"/>
  <c r="BW211" s="1"/>
  <c r="BV212"/>
  <c r="BW212" s="1"/>
  <c r="BV213"/>
  <c r="BW213" s="1"/>
  <c r="BV214"/>
  <c r="BW214" s="1"/>
  <c r="BV215"/>
  <c r="BW215" s="1"/>
  <c r="BV216"/>
  <c r="BW216" s="1"/>
  <c r="BV217"/>
  <c r="BW217" s="1"/>
  <c r="BV218"/>
  <c r="BW218" s="1"/>
  <c r="BV219"/>
  <c r="BW219" s="1"/>
  <c r="BV220"/>
  <c r="BW220" s="1"/>
  <c r="BV221"/>
  <c r="BW221" s="1"/>
  <c r="BV222"/>
  <c r="BW222" s="1"/>
  <c r="BV223"/>
  <c r="BW223" s="1"/>
  <c r="BV224"/>
  <c r="BW224" s="1"/>
  <c r="BV225"/>
  <c r="BW225" s="1"/>
  <c r="BV226"/>
  <c r="BW226" s="1"/>
  <c r="BV227"/>
  <c r="BW227" s="1"/>
  <c r="BV228"/>
  <c r="BW228" s="1"/>
  <c r="BV229"/>
  <c r="BW229" s="1"/>
  <c r="BV230"/>
  <c r="BW230" s="1"/>
  <c r="BV231"/>
  <c r="BW231" s="1"/>
  <c r="BV232"/>
  <c r="BW232" s="1"/>
  <c r="BV233"/>
  <c r="BW233" s="1"/>
  <c r="BV234"/>
  <c r="BW234" s="1"/>
  <c r="BV235"/>
  <c r="BW235" s="1"/>
  <c r="BV236"/>
  <c r="BW236" s="1"/>
  <c r="BV237"/>
  <c r="BW237" s="1"/>
  <c r="BV238"/>
  <c r="BW238" s="1"/>
  <c r="BV239"/>
  <c r="BW239" s="1"/>
  <c r="BV240"/>
  <c r="BW240" s="1"/>
  <c r="BV241"/>
  <c r="BW241" s="1"/>
  <c r="BV242"/>
  <c r="BW242" s="1"/>
  <c r="BV243"/>
  <c r="BW243" s="1"/>
  <c r="BV244"/>
  <c r="BW244" s="1"/>
  <c r="BV245"/>
  <c r="BW245" s="1"/>
  <c r="BV246"/>
  <c r="BW246" s="1"/>
  <c r="BV247"/>
  <c r="BW247" s="1"/>
  <c r="BV248"/>
  <c r="BW248" s="1"/>
  <c r="BV249"/>
  <c r="BW249" s="1"/>
  <c r="BV250"/>
  <c r="BW250" s="1"/>
  <c r="BV251"/>
  <c r="BW251" s="1"/>
  <c r="BV252"/>
  <c r="BW252" s="1"/>
  <c r="BV253"/>
  <c r="BW253" s="1"/>
  <c r="BV254"/>
  <c r="BW254" s="1"/>
  <c r="BV255"/>
  <c r="BW255" s="1"/>
  <c r="BV256"/>
  <c r="BW256" s="1"/>
  <c r="BV257"/>
  <c r="BW257" s="1"/>
  <c r="BV258"/>
  <c r="BW258" s="1"/>
  <c r="BV259"/>
  <c r="BW259" s="1"/>
  <c r="BV260"/>
  <c r="BW260" s="1"/>
  <c r="BV261"/>
  <c r="BW261" s="1"/>
  <c r="BV262"/>
  <c r="BW262" s="1"/>
  <c r="BV263"/>
  <c r="BW263" s="1"/>
  <c r="BV264"/>
  <c r="BW264" s="1"/>
  <c r="BV265"/>
  <c r="BW265" s="1"/>
  <c r="BV266"/>
  <c r="BW266" s="1"/>
  <c r="BV267"/>
  <c r="BW267" s="1"/>
  <c r="BV268"/>
  <c r="BW268" s="1"/>
  <c r="BV269"/>
  <c r="BW269" s="1"/>
  <c r="BV270"/>
  <c r="BW270" s="1"/>
  <c r="BV271"/>
  <c r="BW271" s="1"/>
  <c r="BV272"/>
  <c r="BW272" s="1"/>
  <c r="BV273"/>
  <c r="BW273" s="1"/>
  <c r="BV274"/>
  <c r="BW274" s="1"/>
  <c r="BV275"/>
  <c r="BW275" s="1"/>
  <c r="BV276"/>
  <c r="BW276" s="1"/>
  <c r="BV277"/>
  <c r="BW277" s="1"/>
  <c r="BV278"/>
  <c r="BW278" s="1"/>
  <c r="BV279"/>
  <c r="BW279" s="1"/>
  <c r="BV280"/>
  <c r="BW280" s="1"/>
  <c r="BV281"/>
  <c r="BW281" s="1"/>
  <c r="BV282"/>
  <c r="BW282" s="1"/>
  <c r="BV283"/>
  <c r="BW283" s="1"/>
  <c r="BV284"/>
  <c r="BW284" s="1"/>
  <c r="BV285"/>
  <c r="BW285" s="1"/>
  <c r="BV286"/>
  <c r="BW286" s="1"/>
  <c r="BV287"/>
  <c r="BW287" s="1"/>
  <c r="BV288"/>
  <c r="BW288" s="1"/>
  <c r="BV289"/>
  <c r="BW289" s="1"/>
  <c r="BV290"/>
  <c r="BW290" s="1"/>
  <c r="BV291"/>
  <c r="BW291" s="1"/>
  <c r="BV292"/>
  <c r="BW292" s="1"/>
  <c r="BN2"/>
  <c r="BO2" s="1"/>
  <c r="BN3"/>
  <c r="BO3" s="1"/>
  <c r="BN4"/>
  <c r="BP4" s="1"/>
  <c r="BN5"/>
  <c r="BO5" s="1"/>
  <c r="BN6"/>
  <c r="BO6" s="1"/>
  <c r="BN7"/>
  <c r="BO7" s="1"/>
  <c r="BN8"/>
  <c r="BP8" s="1"/>
  <c r="BN9"/>
  <c r="BO9" s="1"/>
  <c r="BN10"/>
  <c r="BO10" s="1"/>
  <c r="BN11"/>
  <c r="BO11" s="1"/>
  <c r="BN12"/>
  <c r="BP12" s="1"/>
  <c r="BN13"/>
  <c r="BO13" s="1"/>
  <c r="BN14"/>
  <c r="BO14" s="1"/>
  <c r="BN15"/>
  <c r="BO15" s="1"/>
  <c r="BN16"/>
  <c r="BP16" s="1"/>
  <c r="BN17"/>
  <c r="BO17" s="1"/>
  <c r="BN18"/>
  <c r="BO18" s="1"/>
  <c r="BN19"/>
  <c r="BO19" s="1"/>
  <c r="BN20"/>
  <c r="BP20" s="1"/>
  <c r="BN21"/>
  <c r="BO21" s="1"/>
  <c r="BN22"/>
  <c r="BO22" s="1"/>
  <c r="BN23"/>
  <c r="BO23" s="1"/>
  <c r="BN24"/>
  <c r="BP24" s="1"/>
  <c r="BN25"/>
  <c r="BO25" s="1"/>
  <c r="BN26"/>
  <c r="BO26" s="1"/>
  <c r="BN27"/>
  <c r="BO27" s="1"/>
  <c r="BN28"/>
  <c r="BP28" s="1"/>
  <c r="BN29"/>
  <c r="BO29" s="1"/>
  <c r="BN30"/>
  <c r="BO30" s="1"/>
  <c r="BN31"/>
  <c r="BO31" s="1"/>
  <c r="BN32"/>
  <c r="BP32" s="1"/>
  <c r="BN33"/>
  <c r="BO33" s="1"/>
  <c r="BN34"/>
  <c r="BO34" s="1"/>
  <c r="BN35"/>
  <c r="BO35" s="1"/>
  <c r="BN36"/>
  <c r="BP36" s="1"/>
  <c r="BN37"/>
  <c r="BO37" s="1"/>
  <c r="BN38"/>
  <c r="BO38" s="1"/>
  <c r="BN39"/>
  <c r="BO39" s="1"/>
  <c r="BN40"/>
  <c r="BP40" s="1"/>
  <c r="BN41"/>
  <c r="BO41" s="1"/>
  <c r="BN42"/>
  <c r="BO42" s="1"/>
  <c r="BN43"/>
  <c r="BO43" s="1"/>
  <c r="BN44"/>
  <c r="BP44" s="1"/>
  <c r="BN45"/>
  <c r="BO45" s="1"/>
  <c r="BN46"/>
  <c r="BO46" s="1"/>
  <c r="BN47"/>
  <c r="BO47" s="1"/>
  <c r="BN48"/>
  <c r="BP48" s="1"/>
  <c r="BN49"/>
  <c r="BO49" s="1"/>
  <c r="BN50"/>
  <c r="BO50" s="1"/>
  <c r="BN51"/>
  <c r="BO51" s="1"/>
  <c r="BN52"/>
  <c r="BP52" s="1"/>
  <c r="BN53"/>
  <c r="BO53" s="1"/>
  <c r="BN54"/>
  <c r="BO54" s="1"/>
  <c r="BN55"/>
  <c r="BO55" s="1"/>
  <c r="BN56"/>
  <c r="BP56" s="1"/>
  <c r="BN57"/>
  <c r="BO57" s="1"/>
  <c r="BN58"/>
  <c r="BO58" s="1"/>
  <c r="BN59"/>
  <c r="BO59" s="1"/>
  <c r="BN60"/>
  <c r="BP60" s="1"/>
  <c r="BN61"/>
  <c r="BO61" s="1"/>
  <c r="BN62"/>
  <c r="BO62" s="1"/>
  <c r="BN63"/>
  <c r="BO63" s="1"/>
  <c r="BN64"/>
  <c r="BP64" s="1"/>
  <c r="BN65"/>
  <c r="BO65" s="1"/>
  <c r="BN66"/>
  <c r="BO66" s="1"/>
  <c r="BN67"/>
  <c r="BO67" s="1"/>
  <c r="BN68"/>
  <c r="BP68" s="1"/>
  <c r="BN69"/>
  <c r="BO69" s="1"/>
  <c r="BN70"/>
  <c r="BO70" s="1"/>
  <c r="BN71"/>
  <c r="BO71" s="1"/>
  <c r="BN72"/>
  <c r="BP72" s="1"/>
  <c r="BN73"/>
  <c r="BO73" s="1"/>
  <c r="BN74"/>
  <c r="BO74" s="1"/>
  <c r="BN75"/>
  <c r="BO75" s="1"/>
  <c r="BN76"/>
  <c r="BP76" s="1"/>
  <c r="BN77"/>
  <c r="BO77" s="1"/>
  <c r="BN78"/>
  <c r="BO78" s="1"/>
  <c r="BN79"/>
  <c r="BO79" s="1"/>
  <c r="BN80"/>
  <c r="BP80" s="1"/>
  <c r="BN81"/>
  <c r="BO81" s="1"/>
  <c r="BN82"/>
  <c r="BO82" s="1"/>
  <c r="BN83"/>
  <c r="BO83" s="1"/>
  <c r="BN84"/>
  <c r="BP84" s="1"/>
  <c r="BN85"/>
  <c r="BO85" s="1"/>
  <c r="BN86"/>
  <c r="BO86" s="1"/>
  <c r="BN87"/>
  <c r="BO87" s="1"/>
  <c r="BN88"/>
  <c r="BP88" s="1"/>
  <c r="BN89"/>
  <c r="BO89" s="1"/>
  <c r="BN90"/>
  <c r="BO90" s="1"/>
  <c r="BN91"/>
  <c r="BO91" s="1"/>
  <c r="BN92"/>
  <c r="BP92" s="1"/>
  <c r="BN93"/>
  <c r="BO93" s="1"/>
  <c r="BN94"/>
  <c r="BO94" s="1"/>
  <c r="BN95"/>
  <c r="BO95" s="1"/>
  <c r="BN96"/>
  <c r="BP96" s="1"/>
  <c r="BN97"/>
  <c r="BO97" s="1"/>
  <c r="BN98"/>
  <c r="BO98" s="1"/>
  <c r="BN99"/>
  <c r="BO99" s="1"/>
  <c r="BN100"/>
  <c r="BP100" s="1"/>
  <c r="BN101"/>
  <c r="BO101" s="1"/>
  <c r="BN102"/>
  <c r="BO102" s="1"/>
  <c r="BN103"/>
  <c r="BO103" s="1"/>
  <c r="BN104"/>
  <c r="BP104" s="1"/>
  <c r="BN105"/>
  <c r="BO105" s="1"/>
  <c r="BN106"/>
  <c r="BO106" s="1"/>
  <c r="BN107"/>
  <c r="BO107" s="1"/>
  <c r="BN108"/>
  <c r="BP108" s="1"/>
  <c r="BN109"/>
  <c r="BO109" s="1"/>
  <c r="BN110"/>
  <c r="BO110" s="1"/>
  <c r="BN111"/>
  <c r="BP111" s="1"/>
  <c r="BN112"/>
  <c r="BP112" s="1"/>
  <c r="BN113"/>
  <c r="BO113" s="1"/>
  <c r="BN114"/>
  <c r="BO114" s="1"/>
  <c r="BN115"/>
  <c r="BO115" s="1"/>
  <c r="BN116"/>
  <c r="BP116" s="1"/>
  <c r="BN117"/>
  <c r="BO117" s="1"/>
  <c r="BN118"/>
  <c r="BO118" s="1"/>
  <c r="BN119"/>
  <c r="BO119" s="1"/>
  <c r="BN120"/>
  <c r="BP120" s="1"/>
  <c r="BN121"/>
  <c r="BO121" s="1"/>
  <c r="BN122"/>
  <c r="BO122" s="1"/>
  <c r="BN123"/>
  <c r="BO123" s="1"/>
  <c r="BN124"/>
  <c r="BP124" s="1"/>
  <c r="BN125"/>
  <c r="BO125" s="1"/>
  <c r="BN126"/>
  <c r="BO126" s="1"/>
  <c r="BN127"/>
  <c r="BO127" s="1"/>
  <c r="BN128"/>
  <c r="BP128" s="1"/>
  <c r="BN129"/>
  <c r="BO129" s="1"/>
  <c r="BN130"/>
  <c r="BO130" s="1"/>
  <c r="BN131"/>
  <c r="BP131" s="1"/>
  <c r="BN132"/>
  <c r="BP132" s="1"/>
  <c r="BN133"/>
  <c r="BO133" s="1"/>
  <c r="BN134"/>
  <c r="BO134" s="1"/>
  <c r="BN135"/>
  <c r="BO135" s="1"/>
  <c r="BN136"/>
  <c r="BP136" s="1"/>
  <c r="BN137"/>
  <c r="BO137" s="1"/>
  <c r="BN138"/>
  <c r="BO138" s="1"/>
  <c r="BN139"/>
  <c r="BO139" s="1"/>
  <c r="BN140"/>
  <c r="BP140" s="1"/>
  <c r="BN141"/>
  <c r="BO141" s="1"/>
  <c r="BN142"/>
  <c r="BO142" s="1"/>
  <c r="BN143"/>
  <c r="BO143" s="1"/>
  <c r="BN144"/>
  <c r="BP144" s="1"/>
  <c r="BN145"/>
  <c r="BO145" s="1"/>
  <c r="BN146"/>
  <c r="BO146" s="1"/>
  <c r="BN147"/>
  <c r="BO147" s="1"/>
  <c r="BN148"/>
  <c r="BP148" s="1"/>
  <c r="BN149"/>
  <c r="BO149" s="1"/>
  <c r="BN150"/>
  <c r="BO150" s="1"/>
  <c r="BN151"/>
  <c r="BO151" s="1"/>
  <c r="BN152"/>
  <c r="BP152" s="1"/>
  <c r="BN153"/>
  <c r="BO153" s="1"/>
  <c r="BN154"/>
  <c r="BO154" s="1"/>
  <c r="BN155"/>
  <c r="BO155" s="1"/>
  <c r="BN156"/>
  <c r="BP156" s="1"/>
  <c r="BN157"/>
  <c r="BO157" s="1"/>
  <c r="BN158"/>
  <c r="BO158" s="1"/>
  <c r="BN159"/>
  <c r="BO159" s="1"/>
  <c r="BN160"/>
  <c r="BP160" s="1"/>
  <c r="BN161"/>
  <c r="BO161" s="1"/>
  <c r="BN162"/>
  <c r="BO162" s="1"/>
  <c r="BN163"/>
  <c r="BO163" s="1"/>
  <c r="BN164"/>
  <c r="BP164" s="1"/>
  <c r="BN165"/>
  <c r="BO165" s="1"/>
  <c r="BN166"/>
  <c r="BO166" s="1"/>
  <c r="BN167"/>
  <c r="BO167" s="1"/>
  <c r="BN168"/>
  <c r="BP168" s="1"/>
  <c r="BN169"/>
  <c r="BO169" s="1"/>
  <c r="BN170"/>
  <c r="BO170" s="1"/>
  <c r="BN171"/>
  <c r="BO171" s="1"/>
  <c r="BN172"/>
  <c r="BP172" s="1"/>
  <c r="BN173"/>
  <c r="BO173" s="1"/>
  <c r="BN174"/>
  <c r="BO174" s="1"/>
  <c r="BN175"/>
  <c r="BO175" s="1"/>
  <c r="BN176"/>
  <c r="BP176" s="1"/>
  <c r="BN177"/>
  <c r="BO177" s="1"/>
  <c r="BN178"/>
  <c r="BO178" s="1"/>
  <c r="BN179"/>
  <c r="BO179" s="1"/>
  <c r="BN180"/>
  <c r="BP180" s="1"/>
  <c r="BN181"/>
  <c r="BO181" s="1"/>
  <c r="BN182"/>
  <c r="BO182" s="1"/>
  <c r="BN183"/>
  <c r="BO183" s="1"/>
  <c r="BN184"/>
  <c r="BP184" s="1"/>
  <c r="BN185"/>
  <c r="BO185" s="1"/>
  <c r="BN186"/>
  <c r="BO186" s="1"/>
  <c r="BN187"/>
  <c r="BO187" s="1"/>
  <c r="BN188"/>
  <c r="BP188" s="1"/>
  <c r="BN189"/>
  <c r="BO189" s="1"/>
  <c r="BN190"/>
  <c r="BO190" s="1"/>
  <c r="BN191"/>
  <c r="BO191" s="1"/>
  <c r="BN192"/>
  <c r="BP192" s="1"/>
  <c r="BN193"/>
  <c r="BO193" s="1"/>
  <c r="BN194"/>
  <c r="BO194" s="1"/>
  <c r="BN195"/>
  <c r="BO195" s="1"/>
  <c r="BN196"/>
  <c r="BP196" s="1"/>
  <c r="BN197"/>
  <c r="BO197" s="1"/>
  <c r="BN198"/>
  <c r="BO198" s="1"/>
  <c r="BN199"/>
  <c r="BO199" s="1"/>
  <c r="BN200"/>
  <c r="BP200" s="1"/>
  <c r="BN201"/>
  <c r="BO201" s="1"/>
  <c r="BN202"/>
  <c r="BO202" s="1"/>
  <c r="BN203"/>
  <c r="BO203" s="1"/>
  <c r="BN204"/>
  <c r="BP204" s="1"/>
  <c r="BN205"/>
  <c r="BO205" s="1"/>
  <c r="BN206"/>
  <c r="BO206" s="1"/>
  <c r="BN207"/>
  <c r="BO207" s="1"/>
  <c r="BN208"/>
  <c r="BP208" s="1"/>
  <c r="BN209"/>
  <c r="BO209" s="1"/>
  <c r="BN210"/>
  <c r="BO210" s="1"/>
  <c r="BN211"/>
  <c r="BO211" s="1"/>
  <c r="BN212"/>
  <c r="BP212" s="1"/>
  <c r="BN213"/>
  <c r="BO213" s="1"/>
  <c r="BN214"/>
  <c r="BO214" s="1"/>
  <c r="BN215"/>
  <c r="BO215" s="1"/>
  <c r="BN216"/>
  <c r="BP216" s="1"/>
  <c r="BN217"/>
  <c r="BO217" s="1"/>
  <c r="BN218"/>
  <c r="BO218" s="1"/>
  <c r="BN219"/>
  <c r="BO219" s="1"/>
  <c r="BN220"/>
  <c r="BP220" s="1"/>
  <c r="BN221"/>
  <c r="BO221" s="1"/>
  <c r="BN222"/>
  <c r="BO222" s="1"/>
  <c r="BN223"/>
  <c r="BO223" s="1"/>
  <c r="BN224"/>
  <c r="BP224" s="1"/>
  <c r="BN225"/>
  <c r="BO225" s="1"/>
  <c r="BN226"/>
  <c r="BO226" s="1"/>
  <c r="BN227"/>
  <c r="BO227" s="1"/>
  <c r="BN228"/>
  <c r="BP228" s="1"/>
  <c r="BN229"/>
  <c r="BO229" s="1"/>
  <c r="BN230"/>
  <c r="BO230" s="1"/>
  <c r="BN231"/>
  <c r="BO231" s="1"/>
  <c r="BN232"/>
  <c r="BP232" s="1"/>
  <c r="BN233"/>
  <c r="BO233" s="1"/>
  <c r="BN234"/>
  <c r="BO234" s="1"/>
  <c r="BN235"/>
  <c r="BO235" s="1"/>
  <c r="BN236"/>
  <c r="BP236" s="1"/>
  <c r="BN237"/>
  <c r="BO237" s="1"/>
  <c r="BN238"/>
  <c r="BO238" s="1"/>
  <c r="BN239"/>
  <c r="BO239" s="1"/>
  <c r="BN240"/>
  <c r="BP240" s="1"/>
  <c r="BN241"/>
  <c r="BO241" s="1"/>
  <c r="BN242"/>
  <c r="BO242" s="1"/>
  <c r="BN243"/>
  <c r="BO243" s="1"/>
  <c r="BN244"/>
  <c r="BP244" s="1"/>
  <c r="BN245"/>
  <c r="BO245" s="1"/>
  <c r="BN246"/>
  <c r="BO246" s="1"/>
  <c r="BN247"/>
  <c r="BO247" s="1"/>
  <c r="BN248"/>
  <c r="BP248" s="1"/>
  <c r="BN249"/>
  <c r="BO249" s="1"/>
  <c r="BN250"/>
  <c r="BO250" s="1"/>
  <c r="BN251"/>
  <c r="BO251" s="1"/>
  <c r="BN252"/>
  <c r="BP252" s="1"/>
  <c r="BN253"/>
  <c r="BO253" s="1"/>
  <c r="BN254"/>
  <c r="BO254" s="1"/>
  <c r="BN255"/>
  <c r="BO255" s="1"/>
  <c r="BN256"/>
  <c r="BP256" s="1"/>
  <c r="BN257"/>
  <c r="BO257" s="1"/>
  <c r="BN258"/>
  <c r="BO258" s="1"/>
  <c r="BN259"/>
  <c r="BO259" s="1"/>
  <c r="BN260"/>
  <c r="BP260" s="1"/>
  <c r="BN261"/>
  <c r="BO261" s="1"/>
  <c r="BN262"/>
  <c r="BO262" s="1"/>
  <c r="BN263"/>
  <c r="BO263" s="1"/>
  <c r="BN264"/>
  <c r="BP264" s="1"/>
  <c r="BN265"/>
  <c r="BO265" s="1"/>
  <c r="BN266"/>
  <c r="BO266" s="1"/>
  <c r="BN267"/>
  <c r="BO267" s="1"/>
  <c r="BN268"/>
  <c r="BP268" s="1"/>
  <c r="BN269"/>
  <c r="BO269" s="1"/>
  <c r="BN270"/>
  <c r="BO270" s="1"/>
  <c r="BN271"/>
  <c r="BO271" s="1"/>
  <c r="BN272"/>
  <c r="BP272" s="1"/>
  <c r="BN273"/>
  <c r="BO273" s="1"/>
  <c r="BN274"/>
  <c r="BO274" s="1"/>
  <c r="BN275"/>
  <c r="BO275" s="1"/>
  <c r="BN276"/>
  <c r="BP276" s="1"/>
  <c r="BN277"/>
  <c r="BO277" s="1"/>
  <c r="BN278"/>
  <c r="BO278" s="1"/>
  <c r="BN279"/>
  <c r="BO279" s="1"/>
  <c r="BN280"/>
  <c r="BP280" s="1"/>
  <c r="BN281"/>
  <c r="BO281" s="1"/>
  <c r="BN282"/>
  <c r="BO282" s="1"/>
  <c r="BN283"/>
  <c r="BO283" s="1"/>
  <c r="BN284"/>
  <c r="BP284" s="1"/>
  <c r="BN285"/>
  <c r="BO285" s="1"/>
  <c r="BN286"/>
  <c r="BO286" s="1"/>
  <c r="BN287"/>
  <c r="BO287" s="1"/>
  <c r="BN288"/>
  <c r="BP288" s="1"/>
  <c r="BN289"/>
  <c r="BO289" s="1"/>
  <c r="BN290"/>
  <c r="BO290" s="1"/>
  <c r="BN291"/>
  <c r="BO291" s="1"/>
  <c r="BN292"/>
  <c r="BP292" s="1"/>
  <c r="BF2"/>
  <c r="BG2" s="1"/>
  <c r="BF3"/>
  <c r="BG3" s="1"/>
  <c r="BF4"/>
  <c r="BG4" s="1"/>
  <c r="BF5"/>
  <c r="BG5" s="1"/>
  <c r="BF6"/>
  <c r="BG6" s="1"/>
  <c r="BF7"/>
  <c r="BG7" s="1"/>
  <c r="BF8"/>
  <c r="BG8" s="1"/>
  <c r="BF9"/>
  <c r="BG9" s="1"/>
  <c r="BF10"/>
  <c r="BG10" s="1"/>
  <c r="BF11"/>
  <c r="BG11" s="1"/>
  <c r="BF12"/>
  <c r="BG12" s="1"/>
  <c r="BF13"/>
  <c r="BG13" s="1"/>
  <c r="BF14"/>
  <c r="BG14" s="1"/>
  <c r="BF15"/>
  <c r="BG15" s="1"/>
  <c r="BF16"/>
  <c r="BG16" s="1"/>
  <c r="BF17"/>
  <c r="BG17" s="1"/>
  <c r="BF18"/>
  <c r="BG18" s="1"/>
  <c r="BF19"/>
  <c r="BG19" s="1"/>
  <c r="BF20"/>
  <c r="BG20" s="1"/>
  <c r="BF21"/>
  <c r="BG21" s="1"/>
  <c r="BF22"/>
  <c r="BG22" s="1"/>
  <c r="BF23"/>
  <c r="BG23" s="1"/>
  <c r="BF24"/>
  <c r="BG24" s="1"/>
  <c r="BF25"/>
  <c r="BG25" s="1"/>
  <c r="BF26"/>
  <c r="BG26" s="1"/>
  <c r="BF27"/>
  <c r="BG27" s="1"/>
  <c r="BF28"/>
  <c r="BG28" s="1"/>
  <c r="BF29"/>
  <c r="BG29" s="1"/>
  <c r="BF30"/>
  <c r="BG30" s="1"/>
  <c r="BF31"/>
  <c r="BG31" s="1"/>
  <c r="BF32"/>
  <c r="BG32" s="1"/>
  <c r="BF33"/>
  <c r="BG33" s="1"/>
  <c r="BF34"/>
  <c r="BG34" s="1"/>
  <c r="BF35"/>
  <c r="BG35" s="1"/>
  <c r="BF36"/>
  <c r="BG36" s="1"/>
  <c r="BF37"/>
  <c r="BG37" s="1"/>
  <c r="BF38"/>
  <c r="BG38" s="1"/>
  <c r="BF39"/>
  <c r="BG39" s="1"/>
  <c r="BF40"/>
  <c r="BG40" s="1"/>
  <c r="BF41"/>
  <c r="BG41" s="1"/>
  <c r="BF42"/>
  <c r="BG42" s="1"/>
  <c r="BF43"/>
  <c r="BG43" s="1"/>
  <c r="BF44"/>
  <c r="BG44" s="1"/>
  <c r="BF45"/>
  <c r="BG45" s="1"/>
  <c r="BF46"/>
  <c r="BG46" s="1"/>
  <c r="BF47"/>
  <c r="BG47" s="1"/>
  <c r="BF48"/>
  <c r="BG48" s="1"/>
  <c r="BF49"/>
  <c r="BG49" s="1"/>
  <c r="BF50"/>
  <c r="BG50" s="1"/>
  <c r="BF51"/>
  <c r="BG51" s="1"/>
  <c r="BF52"/>
  <c r="BG52" s="1"/>
  <c r="BF53"/>
  <c r="BG53" s="1"/>
  <c r="BF54"/>
  <c r="BG54" s="1"/>
  <c r="BF55"/>
  <c r="BG55" s="1"/>
  <c r="BF56"/>
  <c r="BG56" s="1"/>
  <c r="BF57"/>
  <c r="BG57" s="1"/>
  <c r="BF58"/>
  <c r="BG58" s="1"/>
  <c r="BF59"/>
  <c r="BG59" s="1"/>
  <c r="BF60"/>
  <c r="BG60" s="1"/>
  <c r="BF61"/>
  <c r="BG61" s="1"/>
  <c r="BF62"/>
  <c r="BG62" s="1"/>
  <c r="BF63"/>
  <c r="BG63" s="1"/>
  <c r="BF64"/>
  <c r="BG64" s="1"/>
  <c r="BF65"/>
  <c r="BG65" s="1"/>
  <c r="BF66"/>
  <c r="BG66" s="1"/>
  <c r="BF67"/>
  <c r="BG67" s="1"/>
  <c r="BF68"/>
  <c r="BG68" s="1"/>
  <c r="BF69"/>
  <c r="BG69" s="1"/>
  <c r="BF70"/>
  <c r="BG70" s="1"/>
  <c r="BF71"/>
  <c r="BG71" s="1"/>
  <c r="BF72"/>
  <c r="BG72" s="1"/>
  <c r="BF73"/>
  <c r="BG73" s="1"/>
  <c r="BF74"/>
  <c r="BG74" s="1"/>
  <c r="BF75"/>
  <c r="BG75" s="1"/>
  <c r="BF76"/>
  <c r="BG76" s="1"/>
  <c r="BF77"/>
  <c r="BG77" s="1"/>
  <c r="BF78"/>
  <c r="BG78" s="1"/>
  <c r="BF79"/>
  <c r="BG79" s="1"/>
  <c r="BF80"/>
  <c r="BG80" s="1"/>
  <c r="BF81"/>
  <c r="BG81" s="1"/>
  <c r="BF82"/>
  <c r="BG82" s="1"/>
  <c r="BF83"/>
  <c r="BG83" s="1"/>
  <c r="BF84"/>
  <c r="BG84" s="1"/>
  <c r="BF85"/>
  <c r="BG85" s="1"/>
  <c r="BF86"/>
  <c r="BG86" s="1"/>
  <c r="BF87"/>
  <c r="BG87" s="1"/>
  <c r="BF88"/>
  <c r="BG88" s="1"/>
  <c r="BF89"/>
  <c r="BG89" s="1"/>
  <c r="BF90"/>
  <c r="BG90" s="1"/>
  <c r="BF91"/>
  <c r="BG91" s="1"/>
  <c r="BF92"/>
  <c r="BG92" s="1"/>
  <c r="BF93"/>
  <c r="BG93" s="1"/>
  <c r="BF94"/>
  <c r="BG94" s="1"/>
  <c r="BF95"/>
  <c r="BG95" s="1"/>
  <c r="BF96"/>
  <c r="BG96" s="1"/>
  <c r="BF97"/>
  <c r="BG97" s="1"/>
  <c r="BF98"/>
  <c r="BG98" s="1"/>
  <c r="BF99"/>
  <c r="BG99" s="1"/>
  <c r="BF100"/>
  <c r="BG100" s="1"/>
  <c r="BF101"/>
  <c r="BG101" s="1"/>
  <c r="BF102"/>
  <c r="BG102" s="1"/>
  <c r="BF103"/>
  <c r="BG103" s="1"/>
  <c r="BF104"/>
  <c r="BG104" s="1"/>
  <c r="BF105"/>
  <c r="BG105" s="1"/>
  <c r="BF106"/>
  <c r="BG106" s="1"/>
  <c r="BF107"/>
  <c r="BG107" s="1"/>
  <c r="BF108"/>
  <c r="BG108" s="1"/>
  <c r="BF109"/>
  <c r="BG109" s="1"/>
  <c r="BF110"/>
  <c r="BG110" s="1"/>
  <c r="BF111"/>
  <c r="BH111" s="1"/>
  <c r="BF112"/>
  <c r="BG112" s="1"/>
  <c r="BF113"/>
  <c r="BG113" s="1"/>
  <c r="BF114"/>
  <c r="BG114" s="1"/>
  <c r="BF115"/>
  <c r="BG115" s="1"/>
  <c r="BF116"/>
  <c r="BG116" s="1"/>
  <c r="BF117"/>
  <c r="BG117" s="1"/>
  <c r="BF118"/>
  <c r="BG118" s="1"/>
  <c r="BF119"/>
  <c r="BG119" s="1"/>
  <c r="BF120"/>
  <c r="BG120" s="1"/>
  <c r="BF121"/>
  <c r="BG121" s="1"/>
  <c r="BF122"/>
  <c r="BG122" s="1"/>
  <c r="BF123"/>
  <c r="BG123" s="1"/>
  <c r="BF124"/>
  <c r="BG124" s="1"/>
  <c r="BF125"/>
  <c r="BG125" s="1"/>
  <c r="BF126"/>
  <c r="BG126" s="1"/>
  <c r="BF127"/>
  <c r="BG127" s="1"/>
  <c r="BF128"/>
  <c r="BG128" s="1"/>
  <c r="BF129"/>
  <c r="BG129" s="1"/>
  <c r="BF130"/>
  <c r="BG130" s="1"/>
  <c r="BF131"/>
  <c r="BH131" s="1"/>
  <c r="BF132"/>
  <c r="BG132" s="1"/>
  <c r="BF133"/>
  <c r="BG133" s="1"/>
  <c r="BF134"/>
  <c r="BG134" s="1"/>
  <c r="BF135"/>
  <c r="BG135" s="1"/>
  <c r="BF136"/>
  <c r="BG136" s="1"/>
  <c r="BF137"/>
  <c r="BG137" s="1"/>
  <c r="BF138"/>
  <c r="BG138" s="1"/>
  <c r="BF139"/>
  <c r="BG139" s="1"/>
  <c r="BF140"/>
  <c r="BG140" s="1"/>
  <c r="BF141"/>
  <c r="BG141" s="1"/>
  <c r="BF142"/>
  <c r="BG142" s="1"/>
  <c r="BF143"/>
  <c r="BG143" s="1"/>
  <c r="BF144"/>
  <c r="BG144" s="1"/>
  <c r="BF145"/>
  <c r="BG145" s="1"/>
  <c r="BF146"/>
  <c r="BG146" s="1"/>
  <c r="BF147"/>
  <c r="BG147" s="1"/>
  <c r="BF148"/>
  <c r="BG148" s="1"/>
  <c r="BF149"/>
  <c r="BG149" s="1"/>
  <c r="BF150"/>
  <c r="BG150" s="1"/>
  <c r="BF151"/>
  <c r="BG151" s="1"/>
  <c r="BF152"/>
  <c r="BG152" s="1"/>
  <c r="BF153"/>
  <c r="BG153" s="1"/>
  <c r="BF154"/>
  <c r="BG154" s="1"/>
  <c r="BF155"/>
  <c r="BG155" s="1"/>
  <c r="BF156"/>
  <c r="BG156" s="1"/>
  <c r="BF157"/>
  <c r="BG157" s="1"/>
  <c r="BF158"/>
  <c r="BG158" s="1"/>
  <c r="BF159"/>
  <c r="BG159" s="1"/>
  <c r="BF160"/>
  <c r="BG160" s="1"/>
  <c r="BF161"/>
  <c r="BG161" s="1"/>
  <c r="BF162"/>
  <c r="BG162" s="1"/>
  <c r="BF163"/>
  <c r="BG163" s="1"/>
  <c r="BF164"/>
  <c r="BG164" s="1"/>
  <c r="BF165"/>
  <c r="BG165" s="1"/>
  <c r="BF166"/>
  <c r="BG166" s="1"/>
  <c r="BF167"/>
  <c r="BG167" s="1"/>
  <c r="BF168"/>
  <c r="BG168" s="1"/>
  <c r="BF169"/>
  <c r="BG169" s="1"/>
  <c r="BF170"/>
  <c r="BG170" s="1"/>
  <c r="BF171"/>
  <c r="BG171" s="1"/>
  <c r="BF172"/>
  <c r="BG172" s="1"/>
  <c r="BF173"/>
  <c r="BG173" s="1"/>
  <c r="BF174"/>
  <c r="BG174" s="1"/>
  <c r="BF175"/>
  <c r="BG175" s="1"/>
  <c r="BF176"/>
  <c r="BG176" s="1"/>
  <c r="BF177"/>
  <c r="BG177" s="1"/>
  <c r="BF178"/>
  <c r="BG178" s="1"/>
  <c r="BF179"/>
  <c r="BG179" s="1"/>
  <c r="BF180"/>
  <c r="BG180" s="1"/>
  <c r="BF181"/>
  <c r="BG181" s="1"/>
  <c r="BF182"/>
  <c r="BG182" s="1"/>
  <c r="BF183"/>
  <c r="BG183" s="1"/>
  <c r="BF184"/>
  <c r="BG184" s="1"/>
  <c r="BF185"/>
  <c r="BG185" s="1"/>
  <c r="BF186"/>
  <c r="BG186" s="1"/>
  <c r="BF187"/>
  <c r="BG187" s="1"/>
  <c r="BF188"/>
  <c r="BG188" s="1"/>
  <c r="BF189"/>
  <c r="BG189" s="1"/>
  <c r="BF190"/>
  <c r="BG190" s="1"/>
  <c r="BF191"/>
  <c r="BG191" s="1"/>
  <c r="BF192"/>
  <c r="BG192" s="1"/>
  <c r="BF193"/>
  <c r="BG193" s="1"/>
  <c r="BF194"/>
  <c r="BG194" s="1"/>
  <c r="BF195"/>
  <c r="BG195" s="1"/>
  <c r="BF196"/>
  <c r="BG196" s="1"/>
  <c r="BF197"/>
  <c r="BG197" s="1"/>
  <c r="BF198"/>
  <c r="BG198" s="1"/>
  <c r="BF199"/>
  <c r="BG199" s="1"/>
  <c r="BF200"/>
  <c r="BG200" s="1"/>
  <c r="BF201"/>
  <c r="BG201" s="1"/>
  <c r="BF202"/>
  <c r="BG202" s="1"/>
  <c r="BF203"/>
  <c r="BG203" s="1"/>
  <c r="BF204"/>
  <c r="BG204" s="1"/>
  <c r="BF205"/>
  <c r="BG205" s="1"/>
  <c r="BF206"/>
  <c r="BG206" s="1"/>
  <c r="BF207"/>
  <c r="BG207" s="1"/>
  <c r="BF208"/>
  <c r="BG208" s="1"/>
  <c r="BF209"/>
  <c r="BG209" s="1"/>
  <c r="BF210"/>
  <c r="BG210" s="1"/>
  <c r="BF211"/>
  <c r="BG211" s="1"/>
  <c r="BF212"/>
  <c r="BG212" s="1"/>
  <c r="BF213"/>
  <c r="BG213" s="1"/>
  <c r="BF214"/>
  <c r="BG214" s="1"/>
  <c r="BF215"/>
  <c r="BG215" s="1"/>
  <c r="BF216"/>
  <c r="BG216" s="1"/>
  <c r="BF217"/>
  <c r="BG217" s="1"/>
  <c r="BF218"/>
  <c r="BG218" s="1"/>
  <c r="BF219"/>
  <c r="BG219" s="1"/>
  <c r="BF220"/>
  <c r="BG220" s="1"/>
  <c r="BF221"/>
  <c r="BG221" s="1"/>
  <c r="BF222"/>
  <c r="BG222" s="1"/>
  <c r="BF223"/>
  <c r="BG223" s="1"/>
  <c r="BF224"/>
  <c r="BG224" s="1"/>
  <c r="BF225"/>
  <c r="BG225" s="1"/>
  <c r="BF226"/>
  <c r="BG226" s="1"/>
  <c r="BF227"/>
  <c r="BG227" s="1"/>
  <c r="BF228"/>
  <c r="BG228" s="1"/>
  <c r="BF229"/>
  <c r="BG229" s="1"/>
  <c r="BF230"/>
  <c r="BG230" s="1"/>
  <c r="BF231"/>
  <c r="BG231" s="1"/>
  <c r="BF232"/>
  <c r="BG232" s="1"/>
  <c r="BF233"/>
  <c r="BG233" s="1"/>
  <c r="BF234"/>
  <c r="BG234" s="1"/>
  <c r="BF235"/>
  <c r="BG235" s="1"/>
  <c r="BF236"/>
  <c r="BG236" s="1"/>
  <c r="BF237"/>
  <c r="BG237" s="1"/>
  <c r="BF238"/>
  <c r="BG238" s="1"/>
  <c r="BF239"/>
  <c r="BG239" s="1"/>
  <c r="BF240"/>
  <c r="BG240" s="1"/>
  <c r="BF241"/>
  <c r="BG241" s="1"/>
  <c r="BF242"/>
  <c r="BG242" s="1"/>
  <c r="BF243"/>
  <c r="BG243" s="1"/>
  <c r="BF244"/>
  <c r="BG244" s="1"/>
  <c r="BF245"/>
  <c r="BG245" s="1"/>
  <c r="BF246"/>
  <c r="BG246" s="1"/>
  <c r="BF247"/>
  <c r="BG247" s="1"/>
  <c r="BF248"/>
  <c r="BG248" s="1"/>
  <c r="BF249"/>
  <c r="BG249" s="1"/>
  <c r="BF250"/>
  <c r="BG250" s="1"/>
  <c r="BF251"/>
  <c r="BG251" s="1"/>
  <c r="BF252"/>
  <c r="BG252" s="1"/>
  <c r="BF253"/>
  <c r="BG253" s="1"/>
  <c r="BF254"/>
  <c r="BG254" s="1"/>
  <c r="BF255"/>
  <c r="BG255" s="1"/>
  <c r="BF256"/>
  <c r="BG256" s="1"/>
  <c r="BF257"/>
  <c r="BG257" s="1"/>
  <c r="BF258"/>
  <c r="BG258" s="1"/>
  <c r="BF259"/>
  <c r="BG259" s="1"/>
  <c r="BF260"/>
  <c r="BG260" s="1"/>
  <c r="BF261"/>
  <c r="BG261" s="1"/>
  <c r="BF262"/>
  <c r="BG262" s="1"/>
  <c r="BF263"/>
  <c r="BG263" s="1"/>
  <c r="BF264"/>
  <c r="BG264" s="1"/>
  <c r="BF265"/>
  <c r="BG265" s="1"/>
  <c r="BF266"/>
  <c r="BG266" s="1"/>
  <c r="BF267"/>
  <c r="BG267" s="1"/>
  <c r="BF268"/>
  <c r="BG268" s="1"/>
  <c r="BF269"/>
  <c r="BG269" s="1"/>
  <c r="BF270"/>
  <c r="BG270" s="1"/>
  <c r="BF271"/>
  <c r="BG271" s="1"/>
  <c r="BF272"/>
  <c r="BG272" s="1"/>
  <c r="BF273"/>
  <c r="BG273" s="1"/>
  <c r="BF274"/>
  <c r="BG274" s="1"/>
  <c r="BF275"/>
  <c r="BG275" s="1"/>
  <c r="BF276"/>
  <c r="BG276" s="1"/>
  <c r="BF277"/>
  <c r="BG277" s="1"/>
  <c r="BF278"/>
  <c r="BG278" s="1"/>
  <c r="BF279"/>
  <c r="BG279" s="1"/>
  <c r="BF280"/>
  <c r="BG280" s="1"/>
  <c r="BF281"/>
  <c r="BG281" s="1"/>
  <c r="BF282"/>
  <c r="BG282" s="1"/>
  <c r="BF283"/>
  <c r="BG283" s="1"/>
  <c r="BF284"/>
  <c r="BG284" s="1"/>
  <c r="BF285"/>
  <c r="BG285" s="1"/>
  <c r="BF286"/>
  <c r="BG286" s="1"/>
  <c r="BF287"/>
  <c r="BG287" s="1"/>
  <c r="BF288"/>
  <c r="BG288" s="1"/>
  <c r="BF289"/>
  <c r="BG289" s="1"/>
  <c r="BF290"/>
  <c r="BG290" s="1"/>
  <c r="BF291"/>
  <c r="BG291" s="1"/>
  <c r="BF292"/>
  <c r="BG292" s="1"/>
  <c r="AX2"/>
  <c r="AY2" s="1"/>
  <c r="AX3"/>
  <c r="AY3" s="1"/>
  <c r="AX4"/>
  <c r="AY4" s="1"/>
  <c r="AX5"/>
  <c r="AY5" s="1"/>
  <c r="AX6"/>
  <c r="AY6" s="1"/>
  <c r="AX7"/>
  <c r="AY7" s="1"/>
  <c r="AX8"/>
  <c r="AY8" s="1"/>
  <c r="AX9"/>
  <c r="AY9" s="1"/>
  <c r="AX10"/>
  <c r="AY10" s="1"/>
  <c r="AX11"/>
  <c r="AY11" s="1"/>
  <c r="AX12"/>
  <c r="AY12" s="1"/>
  <c r="AX13"/>
  <c r="AY13" s="1"/>
  <c r="AX14"/>
  <c r="AY14" s="1"/>
  <c r="AX15"/>
  <c r="AY15" s="1"/>
  <c r="AX16"/>
  <c r="AY16" s="1"/>
  <c r="AX17"/>
  <c r="AY17" s="1"/>
  <c r="AX18"/>
  <c r="AY18" s="1"/>
  <c r="AX19"/>
  <c r="AY19" s="1"/>
  <c r="AX20"/>
  <c r="AY20" s="1"/>
  <c r="AX21"/>
  <c r="AY21" s="1"/>
  <c r="AX22"/>
  <c r="AY22" s="1"/>
  <c r="AX23"/>
  <c r="AY23" s="1"/>
  <c r="AX24"/>
  <c r="AY24" s="1"/>
  <c r="AX25"/>
  <c r="AY25" s="1"/>
  <c r="AX26"/>
  <c r="AY26" s="1"/>
  <c r="AX27"/>
  <c r="AY27" s="1"/>
  <c r="AX28"/>
  <c r="AY28" s="1"/>
  <c r="AX29"/>
  <c r="AY29" s="1"/>
  <c r="AX30"/>
  <c r="AY30" s="1"/>
  <c r="AX31"/>
  <c r="AY31" s="1"/>
  <c r="AX32"/>
  <c r="AY32" s="1"/>
  <c r="AX33"/>
  <c r="AY33" s="1"/>
  <c r="AX34"/>
  <c r="AY34" s="1"/>
  <c r="AX35"/>
  <c r="AY35" s="1"/>
  <c r="AX36"/>
  <c r="AY36" s="1"/>
  <c r="AX37"/>
  <c r="AY37" s="1"/>
  <c r="AX38"/>
  <c r="AY38" s="1"/>
  <c r="AX39"/>
  <c r="AY39" s="1"/>
  <c r="AX40"/>
  <c r="AY40" s="1"/>
  <c r="AX41"/>
  <c r="AY41" s="1"/>
  <c r="AX42"/>
  <c r="AY42" s="1"/>
  <c r="AX43"/>
  <c r="AY43" s="1"/>
  <c r="AX44"/>
  <c r="AY44" s="1"/>
  <c r="AX45"/>
  <c r="AY45" s="1"/>
  <c r="AX46"/>
  <c r="AY46" s="1"/>
  <c r="AX47"/>
  <c r="AY47" s="1"/>
  <c r="AX48"/>
  <c r="AY48" s="1"/>
  <c r="AX49"/>
  <c r="AY49" s="1"/>
  <c r="AX50"/>
  <c r="AY50" s="1"/>
  <c r="AX51"/>
  <c r="AY51" s="1"/>
  <c r="AX52"/>
  <c r="AY52" s="1"/>
  <c r="AX53"/>
  <c r="AY53" s="1"/>
  <c r="AX54"/>
  <c r="AY54" s="1"/>
  <c r="AX55"/>
  <c r="AY55" s="1"/>
  <c r="AX56"/>
  <c r="AY56" s="1"/>
  <c r="AX57"/>
  <c r="AY57" s="1"/>
  <c r="AX58"/>
  <c r="AY58" s="1"/>
  <c r="AX59"/>
  <c r="AY59" s="1"/>
  <c r="AX60"/>
  <c r="AY60" s="1"/>
  <c r="AX61"/>
  <c r="AY61" s="1"/>
  <c r="AX62"/>
  <c r="AY62" s="1"/>
  <c r="AX63"/>
  <c r="AY63" s="1"/>
  <c r="AX64"/>
  <c r="AY64" s="1"/>
  <c r="AX65"/>
  <c r="AY65" s="1"/>
  <c r="AX66"/>
  <c r="AY66" s="1"/>
  <c r="AX67"/>
  <c r="AY67" s="1"/>
  <c r="AX68"/>
  <c r="AY68" s="1"/>
  <c r="AX69"/>
  <c r="AY69" s="1"/>
  <c r="AX70"/>
  <c r="AY70" s="1"/>
  <c r="AX71"/>
  <c r="AY71" s="1"/>
  <c r="AX72"/>
  <c r="AY72" s="1"/>
  <c r="AX73"/>
  <c r="AY73" s="1"/>
  <c r="AX74"/>
  <c r="AY74" s="1"/>
  <c r="AX75"/>
  <c r="AY75" s="1"/>
  <c r="AX76"/>
  <c r="AY76" s="1"/>
  <c r="AX77"/>
  <c r="AY77" s="1"/>
  <c r="AX78"/>
  <c r="AY78" s="1"/>
  <c r="AX79"/>
  <c r="AY79" s="1"/>
  <c r="AX80"/>
  <c r="AY80" s="1"/>
  <c r="AX81"/>
  <c r="AY81" s="1"/>
  <c r="AX82"/>
  <c r="AY82" s="1"/>
  <c r="AX83"/>
  <c r="AY83" s="1"/>
  <c r="AX84"/>
  <c r="AY84" s="1"/>
  <c r="AX85"/>
  <c r="AY85" s="1"/>
  <c r="AX86"/>
  <c r="AY86" s="1"/>
  <c r="AX87"/>
  <c r="AY87" s="1"/>
  <c r="AX88"/>
  <c r="AY88" s="1"/>
  <c r="AX89"/>
  <c r="AY89" s="1"/>
  <c r="AX90"/>
  <c r="AY90" s="1"/>
  <c r="AX91"/>
  <c r="AY91" s="1"/>
  <c r="AX92"/>
  <c r="AY92" s="1"/>
  <c r="AX93"/>
  <c r="AY93" s="1"/>
  <c r="AX94"/>
  <c r="AY94" s="1"/>
  <c r="AX95"/>
  <c r="AY95" s="1"/>
  <c r="AX96"/>
  <c r="AY96" s="1"/>
  <c r="AX97"/>
  <c r="AY97" s="1"/>
  <c r="AX98"/>
  <c r="AY98" s="1"/>
  <c r="AX99"/>
  <c r="AY99" s="1"/>
  <c r="AX100"/>
  <c r="AY100" s="1"/>
  <c r="AX101"/>
  <c r="AY101" s="1"/>
  <c r="AX102"/>
  <c r="AY102" s="1"/>
  <c r="AX103"/>
  <c r="AY103" s="1"/>
  <c r="AX104"/>
  <c r="AY104" s="1"/>
  <c r="AX105"/>
  <c r="AY105" s="1"/>
  <c r="AX106"/>
  <c r="AY106" s="1"/>
  <c r="AX107"/>
  <c r="AY107" s="1"/>
  <c r="AX108"/>
  <c r="AY108" s="1"/>
  <c r="AX109"/>
  <c r="AY109" s="1"/>
  <c r="AX110"/>
  <c r="AY110" s="1"/>
  <c r="AX111"/>
  <c r="AZ111" s="1"/>
  <c r="AX112"/>
  <c r="AY112" s="1"/>
  <c r="AX113"/>
  <c r="AY113" s="1"/>
  <c r="AX114"/>
  <c r="AY114" s="1"/>
  <c r="AX115"/>
  <c r="AY115" s="1"/>
  <c r="AX116"/>
  <c r="AY116" s="1"/>
  <c r="AX117"/>
  <c r="AY117" s="1"/>
  <c r="AX118"/>
  <c r="AY118" s="1"/>
  <c r="AX119"/>
  <c r="AY119" s="1"/>
  <c r="AX120"/>
  <c r="AY120" s="1"/>
  <c r="AX121"/>
  <c r="AY121" s="1"/>
  <c r="AX122"/>
  <c r="AY122" s="1"/>
  <c r="AX123"/>
  <c r="AY123" s="1"/>
  <c r="AX124"/>
  <c r="AY124" s="1"/>
  <c r="AX125"/>
  <c r="AY125" s="1"/>
  <c r="AX126"/>
  <c r="AY126" s="1"/>
  <c r="AX127"/>
  <c r="AY127" s="1"/>
  <c r="AX128"/>
  <c r="AY128" s="1"/>
  <c r="AX129"/>
  <c r="AY129" s="1"/>
  <c r="AX130"/>
  <c r="AY130" s="1"/>
  <c r="AX131"/>
  <c r="AZ131" s="1"/>
  <c r="AX132"/>
  <c r="AY132" s="1"/>
  <c r="AX133"/>
  <c r="AY133" s="1"/>
  <c r="AX134"/>
  <c r="AY134" s="1"/>
  <c r="AX135"/>
  <c r="AY135" s="1"/>
  <c r="AX136"/>
  <c r="AY136" s="1"/>
  <c r="AX137"/>
  <c r="AY137" s="1"/>
  <c r="AX138"/>
  <c r="AY138" s="1"/>
  <c r="AX139"/>
  <c r="AY139" s="1"/>
  <c r="AX140"/>
  <c r="AY140" s="1"/>
  <c r="AX141"/>
  <c r="AY141" s="1"/>
  <c r="AX142"/>
  <c r="AY142" s="1"/>
  <c r="AX143"/>
  <c r="AY143" s="1"/>
  <c r="AX144"/>
  <c r="AY144" s="1"/>
  <c r="AX145"/>
  <c r="AY145" s="1"/>
  <c r="AX146"/>
  <c r="AY146" s="1"/>
  <c r="AX147"/>
  <c r="AY147" s="1"/>
  <c r="AX148"/>
  <c r="AY148" s="1"/>
  <c r="AX149"/>
  <c r="AY149" s="1"/>
  <c r="AX150"/>
  <c r="AY150" s="1"/>
  <c r="AX151"/>
  <c r="AY151" s="1"/>
  <c r="AX152"/>
  <c r="AY152" s="1"/>
  <c r="AX153"/>
  <c r="AY153" s="1"/>
  <c r="AX154"/>
  <c r="AY154" s="1"/>
  <c r="AX155"/>
  <c r="AY155" s="1"/>
  <c r="AX156"/>
  <c r="AY156" s="1"/>
  <c r="AX157"/>
  <c r="AY157" s="1"/>
  <c r="AX158"/>
  <c r="AY158" s="1"/>
  <c r="AX159"/>
  <c r="AY159" s="1"/>
  <c r="AX160"/>
  <c r="AY160" s="1"/>
  <c r="AX161"/>
  <c r="AY161" s="1"/>
  <c r="AX162"/>
  <c r="AY162" s="1"/>
  <c r="AX163"/>
  <c r="AY163" s="1"/>
  <c r="AX164"/>
  <c r="AY164" s="1"/>
  <c r="AX165"/>
  <c r="AY165" s="1"/>
  <c r="AX166"/>
  <c r="AY166" s="1"/>
  <c r="AX167"/>
  <c r="AY167" s="1"/>
  <c r="AX168"/>
  <c r="AY168" s="1"/>
  <c r="AX169"/>
  <c r="AY169" s="1"/>
  <c r="AX170"/>
  <c r="AY170" s="1"/>
  <c r="AX171"/>
  <c r="AY171" s="1"/>
  <c r="AX172"/>
  <c r="AY172" s="1"/>
  <c r="AX173"/>
  <c r="AY173" s="1"/>
  <c r="AX174"/>
  <c r="AY174" s="1"/>
  <c r="AX175"/>
  <c r="AY175" s="1"/>
  <c r="AX176"/>
  <c r="AY176" s="1"/>
  <c r="AX177"/>
  <c r="AY177" s="1"/>
  <c r="AX178"/>
  <c r="AY178" s="1"/>
  <c r="AX179"/>
  <c r="AY179" s="1"/>
  <c r="AX180"/>
  <c r="AY180" s="1"/>
  <c r="AX181"/>
  <c r="AY181" s="1"/>
  <c r="AX182"/>
  <c r="AY182" s="1"/>
  <c r="AX183"/>
  <c r="AY183" s="1"/>
  <c r="AX184"/>
  <c r="AY184" s="1"/>
  <c r="AX185"/>
  <c r="AY185" s="1"/>
  <c r="AX186"/>
  <c r="AY186" s="1"/>
  <c r="AX187"/>
  <c r="AY187" s="1"/>
  <c r="AX188"/>
  <c r="AY188" s="1"/>
  <c r="AX189"/>
  <c r="AY189" s="1"/>
  <c r="AX190"/>
  <c r="AY190" s="1"/>
  <c r="AX191"/>
  <c r="AY191" s="1"/>
  <c r="AX192"/>
  <c r="AY192" s="1"/>
  <c r="AX193"/>
  <c r="AY193" s="1"/>
  <c r="AX194"/>
  <c r="AY194" s="1"/>
  <c r="AX195"/>
  <c r="AY195" s="1"/>
  <c r="AX196"/>
  <c r="AY196" s="1"/>
  <c r="AX197"/>
  <c r="AY197" s="1"/>
  <c r="AX198"/>
  <c r="AY198" s="1"/>
  <c r="AX199"/>
  <c r="AY199" s="1"/>
  <c r="AX200"/>
  <c r="AY200" s="1"/>
  <c r="AX201"/>
  <c r="AY201" s="1"/>
  <c r="AX202"/>
  <c r="AY202" s="1"/>
  <c r="AX203"/>
  <c r="AY203" s="1"/>
  <c r="AX204"/>
  <c r="AY204" s="1"/>
  <c r="AX205"/>
  <c r="AY205" s="1"/>
  <c r="AX206"/>
  <c r="AY206" s="1"/>
  <c r="AX207"/>
  <c r="AY207" s="1"/>
  <c r="AX208"/>
  <c r="AY208" s="1"/>
  <c r="AX209"/>
  <c r="AY209" s="1"/>
  <c r="AX210"/>
  <c r="AY210" s="1"/>
  <c r="AX211"/>
  <c r="AY211" s="1"/>
  <c r="AX212"/>
  <c r="AY212" s="1"/>
  <c r="AX213"/>
  <c r="AY213" s="1"/>
  <c r="AX214"/>
  <c r="AY214" s="1"/>
  <c r="AX215"/>
  <c r="AY215" s="1"/>
  <c r="AX216"/>
  <c r="AY216" s="1"/>
  <c r="AX217"/>
  <c r="AY217" s="1"/>
  <c r="AX218"/>
  <c r="AY218" s="1"/>
  <c r="AX219"/>
  <c r="AY219" s="1"/>
  <c r="AX220"/>
  <c r="AY220" s="1"/>
  <c r="AX221"/>
  <c r="AY221" s="1"/>
  <c r="AX222"/>
  <c r="AY222" s="1"/>
  <c r="AX223"/>
  <c r="AY223" s="1"/>
  <c r="AX224"/>
  <c r="AY224" s="1"/>
  <c r="AX225"/>
  <c r="AY225" s="1"/>
  <c r="AX226"/>
  <c r="AY226" s="1"/>
  <c r="AX227"/>
  <c r="AY227" s="1"/>
  <c r="AX228"/>
  <c r="AY228" s="1"/>
  <c r="AX229"/>
  <c r="AY229" s="1"/>
  <c r="AX230"/>
  <c r="AY230" s="1"/>
  <c r="AX231"/>
  <c r="AY231" s="1"/>
  <c r="AX232"/>
  <c r="AY232" s="1"/>
  <c r="AX233"/>
  <c r="AY233" s="1"/>
  <c r="AX234"/>
  <c r="AY234" s="1"/>
  <c r="AX235"/>
  <c r="AY235" s="1"/>
  <c r="AX236"/>
  <c r="AY236" s="1"/>
  <c r="AX237"/>
  <c r="AY237" s="1"/>
  <c r="AX238"/>
  <c r="AY238" s="1"/>
  <c r="AX239"/>
  <c r="AY239" s="1"/>
  <c r="AX240"/>
  <c r="AY240" s="1"/>
  <c r="AX241"/>
  <c r="AY241" s="1"/>
  <c r="AX242"/>
  <c r="AY242" s="1"/>
  <c r="AX243"/>
  <c r="AY243" s="1"/>
  <c r="AX244"/>
  <c r="AY244" s="1"/>
  <c r="AX245"/>
  <c r="AY245" s="1"/>
  <c r="AX246"/>
  <c r="AY246" s="1"/>
  <c r="AX247"/>
  <c r="AY247" s="1"/>
  <c r="AX248"/>
  <c r="AY248" s="1"/>
  <c r="AX249"/>
  <c r="AY249" s="1"/>
  <c r="AX250"/>
  <c r="AY250" s="1"/>
  <c r="AX251"/>
  <c r="AY251" s="1"/>
  <c r="AX252"/>
  <c r="AY252" s="1"/>
  <c r="AX253"/>
  <c r="AY253" s="1"/>
  <c r="AX254"/>
  <c r="AY254" s="1"/>
  <c r="AX255"/>
  <c r="AY255" s="1"/>
  <c r="AX256"/>
  <c r="AY256" s="1"/>
  <c r="AX257"/>
  <c r="AY257" s="1"/>
  <c r="AX258"/>
  <c r="AY258" s="1"/>
  <c r="AX259"/>
  <c r="AY259" s="1"/>
  <c r="AX260"/>
  <c r="AY260" s="1"/>
  <c r="AX261"/>
  <c r="AY261" s="1"/>
  <c r="AX262"/>
  <c r="AY262" s="1"/>
  <c r="AX263"/>
  <c r="AY263" s="1"/>
  <c r="AX264"/>
  <c r="AY264" s="1"/>
  <c r="AX265"/>
  <c r="AY265" s="1"/>
  <c r="AX266"/>
  <c r="AY266" s="1"/>
  <c r="AX267"/>
  <c r="AY267" s="1"/>
  <c r="AX268"/>
  <c r="AY268" s="1"/>
  <c r="AX269"/>
  <c r="AY269" s="1"/>
  <c r="AX270"/>
  <c r="AY270" s="1"/>
  <c r="AX271"/>
  <c r="AY271" s="1"/>
  <c r="AX272"/>
  <c r="AY272" s="1"/>
  <c r="AX273"/>
  <c r="AY273" s="1"/>
  <c r="AX274"/>
  <c r="AY274" s="1"/>
  <c r="AX275"/>
  <c r="AY275" s="1"/>
  <c r="AX276"/>
  <c r="AY276" s="1"/>
  <c r="AX277"/>
  <c r="AY277" s="1"/>
  <c r="AX278"/>
  <c r="AY278" s="1"/>
  <c r="AX279"/>
  <c r="AY279" s="1"/>
  <c r="AX280"/>
  <c r="AY280" s="1"/>
  <c r="AX281"/>
  <c r="AY281" s="1"/>
  <c r="AX282"/>
  <c r="AY282" s="1"/>
  <c r="AX283"/>
  <c r="AY283" s="1"/>
  <c r="AX284"/>
  <c r="AY284" s="1"/>
  <c r="AX285"/>
  <c r="AY285" s="1"/>
  <c r="AX286"/>
  <c r="AY286" s="1"/>
  <c r="AX287"/>
  <c r="AY287" s="1"/>
  <c r="AX288"/>
  <c r="AY288" s="1"/>
  <c r="AX289"/>
  <c r="AY289" s="1"/>
  <c r="AX290"/>
  <c r="AY290" s="1"/>
  <c r="AX291"/>
  <c r="AY291" s="1"/>
  <c r="AX292"/>
  <c r="AY292" s="1"/>
  <c r="AP2"/>
  <c r="AQ2" s="1"/>
  <c r="AP3"/>
  <c r="AQ3" s="1"/>
  <c r="AP4"/>
  <c r="AQ4" s="1"/>
  <c r="AP5"/>
  <c r="AQ5" s="1"/>
  <c r="AP6"/>
  <c r="AQ6" s="1"/>
  <c r="AP7"/>
  <c r="AQ7" s="1"/>
  <c r="AP8"/>
  <c r="AQ8" s="1"/>
  <c r="AP9"/>
  <c r="AQ9" s="1"/>
  <c r="AP10"/>
  <c r="AQ10" s="1"/>
  <c r="AP11"/>
  <c r="AQ11" s="1"/>
  <c r="AP12"/>
  <c r="AQ12" s="1"/>
  <c r="AP13"/>
  <c r="AQ13" s="1"/>
  <c r="AP14"/>
  <c r="AQ14" s="1"/>
  <c r="AP15"/>
  <c r="AQ15" s="1"/>
  <c r="AP16"/>
  <c r="AQ16" s="1"/>
  <c r="AP17"/>
  <c r="AQ17" s="1"/>
  <c r="AP18"/>
  <c r="AQ18" s="1"/>
  <c r="AP19"/>
  <c r="AQ19" s="1"/>
  <c r="AP20"/>
  <c r="AQ20" s="1"/>
  <c r="AP21"/>
  <c r="AQ21" s="1"/>
  <c r="AP22"/>
  <c r="AQ22" s="1"/>
  <c r="AP23"/>
  <c r="AQ23" s="1"/>
  <c r="AP24"/>
  <c r="AQ24" s="1"/>
  <c r="AP25"/>
  <c r="AQ25" s="1"/>
  <c r="AP26"/>
  <c r="AQ26" s="1"/>
  <c r="AP27"/>
  <c r="AQ27" s="1"/>
  <c r="AP28"/>
  <c r="AQ28" s="1"/>
  <c r="AP29"/>
  <c r="AQ29" s="1"/>
  <c r="AP30"/>
  <c r="AQ30" s="1"/>
  <c r="AP31"/>
  <c r="AQ31" s="1"/>
  <c r="AP32"/>
  <c r="AQ32" s="1"/>
  <c r="AP33"/>
  <c r="AQ33" s="1"/>
  <c r="AP34"/>
  <c r="AQ34" s="1"/>
  <c r="AP35"/>
  <c r="AQ35" s="1"/>
  <c r="AP36"/>
  <c r="AQ36" s="1"/>
  <c r="AP37"/>
  <c r="AQ37" s="1"/>
  <c r="AP38"/>
  <c r="AQ38" s="1"/>
  <c r="AP39"/>
  <c r="AQ39" s="1"/>
  <c r="AP40"/>
  <c r="AQ40" s="1"/>
  <c r="AP41"/>
  <c r="AQ41" s="1"/>
  <c r="AP42"/>
  <c r="AQ42" s="1"/>
  <c r="AP43"/>
  <c r="AQ43" s="1"/>
  <c r="AP44"/>
  <c r="AQ44" s="1"/>
  <c r="AP45"/>
  <c r="AQ45" s="1"/>
  <c r="AP46"/>
  <c r="AQ46" s="1"/>
  <c r="AP47"/>
  <c r="AQ47" s="1"/>
  <c r="AP48"/>
  <c r="AQ48" s="1"/>
  <c r="AP49"/>
  <c r="AQ49" s="1"/>
  <c r="AP50"/>
  <c r="AQ50" s="1"/>
  <c r="AP51"/>
  <c r="AQ51" s="1"/>
  <c r="AP52"/>
  <c r="AQ52" s="1"/>
  <c r="AP53"/>
  <c r="AQ53" s="1"/>
  <c r="AP54"/>
  <c r="AQ54" s="1"/>
  <c r="AP55"/>
  <c r="AQ55" s="1"/>
  <c r="AP56"/>
  <c r="AQ56" s="1"/>
  <c r="AP57"/>
  <c r="AQ57" s="1"/>
  <c r="AP58"/>
  <c r="AQ58" s="1"/>
  <c r="AP59"/>
  <c r="AQ59" s="1"/>
  <c r="AP60"/>
  <c r="AQ60" s="1"/>
  <c r="AP61"/>
  <c r="AQ61" s="1"/>
  <c r="AP62"/>
  <c r="AQ62" s="1"/>
  <c r="AP63"/>
  <c r="AQ63" s="1"/>
  <c r="AP64"/>
  <c r="AQ64" s="1"/>
  <c r="AP65"/>
  <c r="AQ65" s="1"/>
  <c r="AP66"/>
  <c r="AQ66" s="1"/>
  <c r="AP67"/>
  <c r="AQ67" s="1"/>
  <c r="AP68"/>
  <c r="AQ68" s="1"/>
  <c r="AP69"/>
  <c r="AQ69" s="1"/>
  <c r="AP70"/>
  <c r="AQ70" s="1"/>
  <c r="AP71"/>
  <c r="AQ71" s="1"/>
  <c r="AP72"/>
  <c r="AQ72" s="1"/>
  <c r="AP73"/>
  <c r="AQ73" s="1"/>
  <c r="AP74"/>
  <c r="AQ74" s="1"/>
  <c r="AP75"/>
  <c r="AQ75" s="1"/>
  <c r="AP76"/>
  <c r="AQ76" s="1"/>
  <c r="AP77"/>
  <c r="AQ77" s="1"/>
  <c r="AP78"/>
  <c r="AQ78" s="1"/>
  <c r="AP79"/>
  <c r="AQ79" s="1"/>
  <c r="AP80"/>
  <c r="AQ80" s="1"/>
  <c r="AP81"/>
  <c r="AQ81" s="1"/>
  <c r="AP82"/>
  <c r="AQ82" s="1"/>
  <c r="AP83"/>
  <c r="AQ83" s="1"/>
  <c r="AP84"/>
  <c r="AQ84" s="1"/>
  <c r="AP85"/>
  <c r="AQ85" s="1"/>
  <c r="AP86"/>
  <c r="AQ86" s="1"/>
  <c r="AP87"/>
  <c r="AQ87" s="1"/>
  <c r="AP88"/>
  <c r="AQ88" s="1"/>
  <c r="AP89"/>
  <c r="AQ89" s="1"/>
  <c r="AP90"/>
  <c r="AQ90" s="1"/>
  <c r="AP91"/>
  <c r="AQ91" s="1"/>
  <c r="AP92"/>
  <c r="AQ92" s="1"/>
  <c r="AP93"/>
  <c r="AQ93" s="1"/>
  <c r="AP94"/>
  <c r="AQ94" s="1"/>
  <c r="AP95"/>
  <c r="AQ95" s="1"/>
  <c r="AP96"/>
  <c r="AQ96" s="1"/>
  <c r="AP97"/>
  <c r="AQ97" s="1"/>
  <c r="AP98"/>
  <c r="AQ98" s="1"/>
  <c r="AP99"/>
  <c r="AQ99" s="1"/>
  <c r="AP100"/>
  <c r="AQ100" s="1"/>
  <c r="AP101"/>
  <c r="AQ101" s="1"/>
  <c r="AP102"/>
  <c r="AQ102" s="1"/>
  <c r="AP103"/>
  <c r="AQ103" s="1"/>
  <c r="AP104"/>
  <c r="AQ104" s="1"/>
  <c r="AP105"/>
  <c r="AQ105" s="1"/>
  <c r="AP106"/>
  <c r="AQ106" s="1"/>
  <c r="AP107"/>
  <c r="AQ107" s="1"/>
  <c r="AP108"/>
  <c r="AQ108" s="1"/>
  <c r="AP109"/>
  <c r="AQ109" s="1"/>
  <c r="AP110"/>
  <c r="AQ110" s="1"/>
  <c r="AP111"/>
  <c r="AR111" s="1"/>
  <c r="AP112"/>
  <c r="AQ112" s="1"/>
  <c r="AP113"/>
  <c r="AQ113" s="1"/>
  <c r="AP114"/>
  <c r="AQ114" s="1"/>
  <c r="AP115"/>
  <c r="AQ115" s="1"/>
  <c r="AP116"/>
  <c r="AQ116" s="1"/>
  <c r="AP117"/>
  <c r="AQ117" s="1"/>
  <c r="AP118"/>
  <c r="AQ118" s="1"/>
  <c r="AP119"/>
  <c r="AQ119" s="1"/>
  <c r="AP120"/>
  <c r="AQ120" s="1"/>
  <c r="AP121"/>
  <c r="AQ121" s="1"/>
  <c r="AP122"/>
  <c r="AQ122" s="1"/>
  <c r="AP123"/>
  <c r="AQ123" s="1"/>
  <c r="AP124"/>
  <c r="AQ124" s="1"/>
  <c r="AP125"/>
  <c r="AQ125" s="1"/>
  <c r="AP126"/>
  <c r="AQ126" s="1"/>
  <c r="AP127"/>
  <c r="AQ127" s="1"/>
  <c r="AP128"/>
  <c r="AQ128" s="1"/>
  <c r="AP129"/>
  <c r="AQ129" s="1"/>
  <c r="AP130"/>
  <c r="AQ130" s="1"/>
  <c r="AP131"/>
  <c r="AR131" s="1"/>
  <c r="AP132"/>
  <c r="AQ132" s="1"/>
  <c r="AP133"/>
  <c r="AQ133" s="1"/>
  <c r="AP134"/>
  <c r="AQ134" s="1"/>
  <c r="AP135"/>
  <c r="AQ135" s="1"/>
  <c r="AP136"/>
  <c r="AQ136" s="1"/>
  <c r="AP137"/>
  <c r="AQ137" s="1"/>
  <c r="AP138"/>
  <c r="AQ138" s="1"/>
  <c r="AP139"/>
  <c r="AQ139" s="1"/>
  <c r="AP140"/>
  <c r="AQ140" s="1"/>
  <c r="AP141"/>
  <c r="AQ141" s="1"/>
  <c r="AP142"/>
  <c r="AQ142" s="1"/>
  <c r="AP143"/>
  <c r="AQ143" s="1"/>
  <c r="AP144"/>
  <c r="AQ144" s="1"/>
  <c r="AP145"/>
  <c r="AQ145" s="1"/>
  <c r="AP146"/>
  <c r="AQ146" s="1"/>
  <c r="AP147"/>
  <c r="AQ147" s="1"/>
  <c r="AP148"/>
  <c r="AQ148" s="1"/>
  <c r="AP149"/>
  <c r="AQ149" s="1"/>
  <c r="AP150"/>
  <c r="AQ150" s="1"/>
  <c r="AP151"/>
  <c r="AQ151" s="1"/>
  <c r="AP152"/>
  <c r="AQ152" s="1"/>
  <c r="AP153"/>
  <c r="AQ153" s="1"/>
  <c r="AP154"/>
  <c r="AQ154" s="1"/>
  <c r="AP155"/>
  <c r="AQ155" s="1"/>
  <c r="AP156"/>
  <c r="AQ156" s="1"/>
  <c r="AP157"/>
  <c r="AQ157" s="1"/>
  <c r="AP158"/>
  <c r="AQ158" s="1"/>
  <c r="AP159"/>
  <c r="AQ159" s="1"/>
  <c r="AP160"/>
  <c r="AQ160" s="1"/>
  <c r="AP161"/>
  <c r="AQ161" s="1"/>
  <c r="AP162"/>
  <c r="AQ162" s="1"/>
  <c r="AP163"/>
  <c r="AQ163" s="1"/>
  <c r="AP164"/>
  <c r="AQ164" s="1"/>
  <c r="AP165"/>
  <c r="AQ165" s="1"/>
  <c r="AP166"/>
  <c r="AQ166" s="1"/>
  <c r="AP167"/>
  <c r="AQ167" s="1"/>
  <c r="AP168"/>
  <c r="AQ168" s="1"/>
  <c r="AP169"/>
  <c r="AQ169" s="1"/>
  <c r="AP170"/>
  <c r="AQ170" s="1"/>
  <c r="AP171"/>
  <c r="AQ171" s="1"/>
  <c r="AP172"/>
  <c r="AQ172" s="1"/>
  <c r="AP173"/>
  <c r="AQ173" s="1"/>
  <c r="AP174"/>
  <c r="AQ174" s="1"/>
  <c r="AP175"/>
  <c r="AQ175" s="1"/>
  <c r="AP176"/>
  <c r="AQ176" s="1"/>
  <c r="AP177"/>
  <c r="AQ177" s="1"/>
  <c r="AP178"/>
  <c r="AQ178" s="1"/>
  <c r="AP179"/>
  <c r="AQ179" s="1"/>
  <c r="AP180"/>
  <c r="AQ180" s="1"/>
  <c r="AP181"/>
  <c r="AQ181" s="1"/>
  <c r="AP182"/>
  <c r="AQ182" s="1"/>
  <c r="AP183"/>
  <c r="AQ183" s="1"/>
  <c r="AP184"/>
  <c r="AQ184" s="1"/>
  <c r="AP185"/>
  <c r="AQ185" s="1"/>
  <c r="AP186"/>
  <c r="AQ186" s="1"/>
  <c r="AP187"/>
  <c r="AQ187" s="1"/>
  <c r="AP188"/>
  <c r="AQ188" s="1"/>
  <c r="AP189"/>
  <c r="AQ189" s="1"/>
  <c r="AP190"/>
  <c r="AQ190" s="1"/>
  <c r="AP191"/>
  <c r="AQ191" s="1"/>
  <c r="AP192"/>
  <c r="AQ192" s="1"/>
  <c r="AP193"/>
  <c r="AQ193" s="1"/>
  <c r="AP194"/>
  <c r="AQ194" s="1"/>
  <c r="AP195"/>
  <c r="AQ195" s="1"/>
  <c r="AP196"/>
  <c r="AQ196" s="1"/>
  <c r="AP197"/>
  <c r="AQ197" s="1"/>
  <c r="AP198"/>
  <c r="AQ198" s="1"/>
  <c r="AP199"/>
  <c r="AQ199" s="1"/>
  <c r="AP200"/>
  <c r="AQ200" s="1"/>
  <c r="AP201"/>
  <c r="AQ201" s="1"/>
  <c r="AP202"/>
  <c r="AQ202" s="1"/>
  <c r="AP203"/>
  <c r="AQ203" s="1"/>
  <c r="AP204"/>
  <c r="AQ204" s="1"/>
  <c r="AP205"/>
  <c r="AQ205" s="1"/>
  <c r="AP206"/>
  <c r="AQ206" s="1"/>
  <c r="AP207"/>
  <c r="AQ207" s="1"/>
  <c r="AP208"/>
  <c r="AQ208" s="1"/>
  <c r="AP209"/>
  <c r="AQ209" s="1"/>
  <c r="AP210"/>
  <c r="AQ210" s="1"/>
  <c r="AP211"/>
  <c r="AQ211" s="1"/>
  <c r="AP212"/>
  <c r="AQ212" s="1"/>
  <c r="AP213"/>
  <c r="AQ213" s="1"/>
  <c r="AP214"/>
  <c r="AQ214" s="1"/>
  <c r="AP215"/>
  <c r="AQ215" s="1"/>
  <c r="AP216"/>
  <c r="AQ216" s="1"/>
  <c r="AP217"/>
  <c r="AQ217" s="1"/>
  <c r="AP218"/>
  <c r="AQ218" s="1"/>
  <c r="AP219"/>
  <c r="AQ219" s="1"/>
  <c r="AP220"/>
  <c r="AQ220" s="1"/>
  <c r="AP221"/>
  <c r="AQ221" s="1"/>
  <c r="AP222"/>
  <c r="AQ222" s="1"/>
  <c r="AP223"/>
  <c r="AQ223" s="1"/>
  <c r="AP224"/>
  <c r="AQ224" s="1"/>
  <c r="AP225"/>
  <c r="AQ225" s="1"/>
  <c r="AP226"/>
  <c r="AQ226" s="1"/>
  <c r="AP227"/>
  <c r="AQ227" s="1"/>
  <c r="AP228"/>
  <c r="AQ228" s="1"/>
  <c r="AP229"/>
  <c r="AQ229" s="1"/>
  <c r="AP230"/>
  <c r="AQ230" s="1"/>
  <c r="AP231"/>
  <c r="AQ231" s="1"/>
  <c r="AP232"/>
  <c r="AQ232" s="1"/>
  <c r="AP233"/>
  <c r="AQ233" s="1"/>
  <c r="AP234"/>
  <c r="AQ234" s="1"/>
  <c r="AP235"/>
  <c r="AQ235" s="1"/>
  <c r="AP236"/>
  <c r="AQ236" s="1"/>
  <c r="AP237"/>
  <c r="AQ237" s="1"/>
  <c r="AP238"/>
  <c r="AQ238" s="1"/>
  <c r="AP239"/>
  <c r="AQ239" s="1"/>
  <c r="AP240"/>
  <c r="AQ240" s="1"/>
  <c r="AP241"/>
  <c r="AQ241" s="1"/>
  <c r="AP242"/>
  <c r="AQ242" s="1"/>
  <c r="AP243"/>
  <c r="AQ243" s="1"/>
  <c r="AP244"/>
  <c r="AQ244" s="1"/>
  <c r="AP245"/>
  <c r="AQ245" s="1"/>
  <c r="AP246"/>
  <c r="AQ246" s="1"/>
  <c r="AP247"/>
  <c r="AQ247" s="1"/>
  <c r="AP248"/>
  <c r="AQ248" s="1"/>
  <c r="AP249"/>
  <c r="AQ249" s="1"/>
  <c r="AP250"/>
  <c r="AQ250" s="1"/>
  <c r="AP251"/>
  <c r="AQ251" s="1"/>
  <c r="AP252"/>
  <c r="AQ252" s="1"/>
  <c r="AP253"/>
  <c r="AQ253" s="1"/>
  <c r="AP254"/>
  <c r="AQ254" s="1"/>
  <c r="AP255"/>
  <c r="AQ255" s="1"/>
  <c r="AP256"/>
  <c r="AQ256" s="1"/>
  <c r="AP257"/>
  <c r="AQ257" s="1"/>
  <c r="AP258"/>
  <c r="AQ258" s="1"/>
  <c r="AP259"/>
  <c r="AQ259" s="1"/>
  <c r="AP260"/>
  <c r="AQ260" s="1"/>
  <c r="AP261"/>
  <c r="AQ261" s="1"/>
  <c r="AP262"/>
  <c r="AQ262" s="1"/>
  <c r="AP263"/>
  <c r="AQ263" s="1"/>
  <c r="AP264"/>
  <c r="AQ264" s="1"/>
  <c r="AP265"/>
  <c r="AQ265" s="1"/>
  <c r="AP266"/>
  <c r="AQ266" s="1"/>
  <c r="AP267"/>
  <c r="AQ267" s="1"/>
  <c r="AP268"/>
  <c r="AQ268" s="1"/>
  <c r="AP269"/>
  <c r="AQ269" s="1"/>
  <c r="AP270"/>
  <c r="AQ270" s="1"/>
  <c r="AP271"/>
  <c r="AQ271" s="1"/>
  <c r="AP272"/>
  <c r="AQ272" s="1"/>
  <c r="AP273"/>
  <c r="AQ273" s="1"/>
  <c r="AP274"/>
  <c r="AQ274" s="1"/>
  <c r="AP275"/>
  <c r="AQ275" s="1"/>
  <c r="AP276"/>
  <c r="AQ276" s="1"/>
  <c r="AP277"/>
  <c r="AQ277" s="1"/>
  <c r="AP278"/>
  <c r="AQ278" s="1"/>
  <c r="AP279"/>
  <c r="AQ279" s="1"/>
  <c r="AP280"/>
  <c r="AQ280" s="1"/>
  <c r="AP281"/>
  <c r="AQ281" s="1"/>
  <c r="AP282"/>
  <c r="AQ282" s="1"/>
  <c r="AP283"/>
  <c r="AQ283" s="1"/>
  <c r="AP284"/>
  <c r="AQ284" s="1"/>
  <c r="AP285"/>
  <c r="AQ285" s="1"/>
  <c r="AP286"/>
  <c r="AQ286" s="1"/>
  <c r="AP287"/>
  <c r="AQ287" s="1"/>
  <c r="AP288"/>
  <c r="AQ288" s="1"/>
  <c r="AP289"/>
  <c r="AQ289" s="1"/>
  <c r="AP290"/>
  <c r="AQ290" s="1"/>
  <c r="AP291"/>
  <c r="AQ291" s="1"/>
  <c r="AP292"/>
  <c r="AQ292" s="1"/>
  <c r="AG2"/>
  <c r="AI2" s="1"/>
  <c r="AG3"/>
  <c r="AH3" s="1"/>
  <c r="AG4"/>
  <c r="AH4" s="1"/>
  <c r="AG5"/>
  <c r="AH5" s="1"/>
  <c r="AG6"/>
  <c r="AJ6" s="1"/>
  <c r="AG7"/>
  <c r="AH7" s="1"/>
  <c r="AG8"/>
  <c r="AH8" s="1"/>
  <c r="AG9"/>
  <c r="AH9" s="1"/>
  <c r="AG10"/>
  <c r="AJ10" s="1"/>
  <c r="AG11"/>
  <c r="AH11" s="1"/>
  <c r="AG12"/>
  <c r="AH12" s="1"/>
  <c r="AG13"/>
  <c r="AH13" s="1"/>
  <c r="AG14"/>
  <c r="AJ14" s="1"/>
  <c r="AG15"/>
  <c r="AH15" s="1"/>
  <c r="AG16"/>
  <c r="AH16" s="1"/>
  <c r="AG17"/>
  <c r="AH17" s="1"/>
  <c r="AG18"/>
  <c r="AJ18" s="1"/>
  <c r="AG19"/>
  <c r="AH19" s="1"/>
  <c r="AG20"/>
  <c r="AH20" s="1"/>
  <c r="AG21"/>
  <c r="AH21" s="1"/>
  <c r="AG22"/>
  <c r="AJ22" s="1"/>
  <c r="AG23"/>
  <c r="AH23" s="1"/>
  <c r="AG24"/>
  <c r="AH24" s="1"/>
  <c r="AG25"/>
  <c r="AH25" s="1"/>
  <c r="AG26"/>
  <c r="AJ26" s="1"/>
  <c r="AG27"/>
  <c r="AH27" s="1"/>
  <c r="AG28"/>
  <c r="AH28" s="1"/>
  <c r="AG29"/>
  <c r="AH29" s="1"/>
  <c r="AG30"/>
  <c r="AJ30" s="1"/>
  <c r="AG31"/>
  <c r="AH31" s="1"/>
  <c r="AG32"/>
  <c r="AH32" s="1"/>
  <c r="AG33"/>
  <c r="AH33" s="1"/>
  <c r="AG34"/>
  <c r="AJ34" s="1"/>
  <c r="AG35"/>
  <c r="AH35" s="1"/>
  <c r="AG36"/>
  <c r="AH36" s="1"/>
  <c r="AG37"/>
  <c r="AH37" s="1"/>
  <c r="AG38"/>
  <c r="AJ38" s="1"/>
  <c r="AG39"/>
  <c r="AH39" s="1"/>
  <c r="AG40"/>
  <c r="AH40" s="1"/>
  <c r="AG41"/>
  <c r="AH41" s="1"/>
  <c r="AG42"/>
  <c r="AJ42" s="1"/>
  <c r="AG43"/>
  <c r="AH43" s="1"/>
  <c r="AG44"/>
  <c r="AH44" s="1"/>
  <c r="AG45"/>
  <c r="AH45" s="1"/>
  <c r="AG46"/>
  <c r="AJ46" s="1"/>
  <c r="AG47"/>
  <c r="AH47" s="1"/>
  <c r="AG48"/>
  <c r="AH48" s="1"/>
  <c r="AG49"/>
  <c r="AH49" s="1"/>
  <c r="AG50"/>
  <c r="AJ50" s="1"/>
  <c r="AG51"/>
  <c r="AH51" s="1"/>
  <c r="AG52"/>
  <c r="AH52" s="1"/>
  <c r="AG53"/>
  <c r="AH53" s="1"/>
  <c r="AG54"/>
  <c r="AJ54" s="1"/>
  <c r="AG55"/>
  <c r="AH55" s="1"/>
  <c r="AG56"/>
  <c r="AH56" s="1"/>
  <c r="AG57"/>
  <c r="AH57" s="1"/>
  <c r="AG58"/>
  <c r="AJ58" s="1"/>
  <c r="AG59"/>
  <c r="AH59" s="1"/>
  <c r="AG60"/>
  <c r="AH60" s="1"/>
  <c r="AG61"/>
  <c r="AH61" s="1"/>
  <c r="AG62"/>
  <c r="AJ62" s="1"/>
  <c r="AG63"/>
  <c r="AH63" s="1"/>
  <c r="AG64"/>
  <c r="AH64" s="1"/>
  <c r="AG65"/>
  <c r="AH65" s="1"/>
  <c r="AG66"/>
  <c r="AJ66" s="1"/>
  <c r="AG67"/>
  <c r="AH67" s="1"/>
  <c r="AG68"/>
  <c r="AH68" s="1"/>
  <c r="AG69"/>
  <c r="AH69" s="1"/>
  <c r="AG70"/>
  <c r="AJ70" s="1"/>
  <c r="AG71"/>
  <c r="AH71" s="1"/>
  <c r="AG72"/>
  <c r="AH72" s="1"/>
  <c r="AG73"/>
  <c r="AH73" s="1"/>
  <c r="AG74"/>
  <c r="AJ74" s="1"/>
  <c r="AG75"/>
  <c r="AH75" s="1"/>
  <c r="AG76"/>
  <c r="AH76" s="1"/>
  <c r="AG77"/>
  <c r="AH77" s="1"/>
  <c r="AG78"/>
  <c r="AJ78" s="1"/>
  <c r="AG79"/>
  <c r="AH79" s="1"/>
  <c r="AG80"/>
  <c r="AH80" s="1"/>
  <c r="AG81"/>
  <c r="AH81" s="1"/>
  <c r="AG82"/>
  <c r="AJ82" s="1"/>
  <c r="AG83"/>
  <c r="AH83" s="1"/>
  <c r="AG84"/>
  <c r="AH84" s="1"/>
  <c r="AG85"/>
  <c r="AH85" s="1"/>
  <c r="AG86"/>
  <c r="AJ86" s="1"/>
  <c r="AG87"/>
  <c r="AH87" s="1"/>
  <c r="AG88"/>
  <c r="AH88" s="1"/>
  <c r="AG89"/>
  <c r="AH89" s="1"/>
  <c r="AG90"/>
  <c r="AJ90" s="1"/>
  <c r="AG91"/>
  <c r="AH91" s="1"/>
  <c r="AG92"/>
  <c r="AH92" s="1"/>
  <c r="AG93"/>
  <c r="AH93" s="1"/>
  <c r="AG94"/>
  <c r="AJ94" s="1"/>
  <c r="AG95"/>
  <c r="AH95" s="1"/>
  <c r="AG96"/>
  <c r="AH96" s="1"/>
  <c r="AG97"/>
  <c r="AH97" s="1"/>
  <c r="AG98"/>
  <c r="AJ98" s="1"/>
  <c r="AG99"/>
  <c r="AH99" s="1"/>
  <c r="AG100"/>
  <c r="AH100" s="1"/>
  <c r="AG101"/>
  <c r="AH101" s="1"/>
  <c r="AG102"/>
  <c r="AJ102" s="1"/>
  <c r="AG103"/>
  <c r="AH103" s="1"/>
  <c r="AG104"/>
  <c r="AH104" s="1"/>
  <c r="AG105"/>
  <c r="AH105" s="1"/>
  <c r="AG106"/>
  <c r="AJ106" s="1"/>
  <c r="AG107"/>
  <c r="AH107" s="1"/>
  <c r="AG108"/>
  <c r="AH108" s="1"/>
  <c r="AG109"/>
  <c r="AH109" s="1"/>
  <c r="AG110"/>
  <c r="AJ110" s="1"/>
  <c r="AG111"/>
  <c r="AI111" s="1"/>
  <c r="AG112"/>
  <c r="AI112" s="1"/>
  <c r="AG113"/>
  <c r="AH113" s="1"/>
  <c r="AG114"/>
  <c r="AH114" s="1"/>
  <c r="AG115"/>
  <c r="AH115" s="1"/>
  <c r="AG116"/>
  <c r="AI116" s="1"/>
  <c r="AG117"/>
  <c r="AH117" s="1"/>
  <c r="AG118"/>
  <c r="AH118" s="1"/>
  <c r="AG119"/>
  <c r="AH119" s="1"/>
  <c r="AG120"/>
  <c r="AI120" s="1"/>
  <c r="AG121"/>
  <c r="AH121" s="1"/>
  <c r="AG122"/>
  <c r="AH122" s="1"/>
  <c r="AG123"/>
  <c r="AH123" s="1"/>
  <c r="AG124"/>
  <c r="AI124" s="1"/>
  <c r="AG125"/>
  <c r="AH125" s="1"/>
  <c r="AG126"/>
  <c r="AH126" s="1"/>
  <c r="AG127"/>
  <c r="AH127" s="1"/>
  <c r="AG128"/>
  <c r="AI128" s="1"/>
  <c r="AG129"/>
  <c r="AH129" s="1"/>
  <c r="AG130"/>
  <c r="AH130" s="1"/>
  <c r="AG131"/>
  <c r="AI131" s="1"/>
  <c r="AG132"/>
  <c r="AH132" s="1"/>
  <c r="AG133"/>
  <c r="AH133" s="1"/>
  <c r="AG134"/>
  <c r="AJ134" s="1"/>
  <c r="AG135"/>
  <c r="AH135" s="1"/>
  <c r="AG136"/>
  <c r="AH136" s="1"/>
  <c r="AG137"/>
  <c r="AH137" s="1"/>
  <c r="AG138"/>
  <c r="AJ138" s="1"/>
  <c r="AG139"/>
  <c r="AH139" s="1"/>
  <c r="AG140"/>
  <c r="AH140" s="1"/>
  <c r="AG141"/>
  <c r="AH141" s="1"/>
  <c r="AG142"/>
  <c r="AJ142" s="1"/>
  <c r="AG143"/>
  <c r="AH143" s="1"/>
  <c r="AG144"/>
  <c r="AH144" s="1"/>
  <c r="AG145"/>
  <c r="AH145" s="1"/>
  <c r="AG146"/>
  <c r="AJ146" s="1"/>
  <c r="AG147"/>
  <c r="AH147" s="1"/>
  <c r="AG148"/>
  <c r="AH148" s="1"/>
  <c r="AG149"/>
  <c r="AH149" s="1"/>
  <c r="AG150"/>
  <c r="AJ150" s="1"/>
  <c r="AG151"/>
  <c r="AH151" s="1"/>
  <c r="AG152"/>
  <c r="AH152" s="1"/>
  <c r="AG153"/>
  <c r="AH153" s="1"/>
  <c r="AG154"/>
  <c r="AJ154" s="1"/>
  <c r="AG155"/>
  <c r="AH155" s="1"/>
  <c r="AG156"/>
  <c r="AH156" s="1"/>
  <c r="AG157"/>
  <c r="AH157" s="1"/>
  <c r="AG158"/>
  <c r="AJ158" s="1"/>
  <c r="AG159"/>
  <c r="AH159" s="1"/>
  <c r="AG160"/>
  <c r="AH160" s="1"/>
  <c r="AG161"/>
  <c r="AH161" s="1"/>
  <c r="AG162"/>
  <c r="AJ162" s="1"/>
  <c r="AG163"/>
  <c r="AH163" s="1"/>
  <c r="AG164"/>
  <c r="AH164" s="1"/>
  <c r="AG165"/>
  <c r="AH165" s="1"/>
  <c r="AG166"/>
  <c r="AJ166" s="1"/>
  <c r="AG167"/>
  <c r="AH167" s="1"/>
  <c r="AG168"/>
  <c r="AH168" s="1"/>
  <c r="AG169"/>
  <c r="AH169" s="1"/>
  <c r="AG170"/>
  <c r="AJ170" s="1"/>
  <c r="AG171"/>
  <c r="AH171" s="1"/>
  <c r="AG172"/>
  <c r="AH172" s="1"/>
  <c r="AG173"/>
  <c r="AH173" s="1"/>
  <c r="AG174"/>
  <c r="AJ174" s="1"/>
  <c r="AG175"/>
  <c r="AH175" s="1"/>
  <c r="AG176"/>
  <c r="AH176" s="1"/>
  <c r="AG177"/>
  <c r="AH177" s="1"/>
  <c r="AG178"/>
  <c r="AJ178" s="1"/>
  <c r="AG179"/>
  <c r="AH179" s="1"/>
  <c r="AG180"/>
  <c r="AH180" s="1"/>
  <c r="AG181"/>
  <c r="AH181" s="1"/>
  <c r="AG182"/>
  <c r="AJ182" s="1"/>
  <c r="AG183"/>
  <c r="AH183" s="1"/>
  <c r="AG184"/>
  <c r="AH184" s="1"/>
  <c r="AG185"/>
  <c r="AH185" s="1"/>
  <c r="AG186"/>
  <c r="AJ186" s="1"/>
  <c r="AG187"/>
  <c r="AH187" s="1"/>
  <c r="AG188"/>
  <c r="AH188" s="1"/>
  <c r="AG189"/>
  <c r="AH189" s="1"/>
  <c r="AG190"/>
  <c r="AJ190" s="1"/>
  <c r="AG191"/>
  <c r="AH191" s="1"/>
  <c r="AG192"/>
  <c r="AH192" s="1"/>
  <c r="AG193"/>
  <c r="AH193" s="1"/>
  <c r="AG194"/>
  <c r="AJ194" s="1"/>
  <c r="AG195"/>
  <c r="AH195" s="1"/>
  <c r="AG196"/>
  <c r="AH196" s="1"/>
  <c r="AG197"/>
  <c r="AH197" s="1"/>
  <c r="AG198"/>
  <c r="AJ198" s="1"/>
  <c r="AG199"/>
  <c r="AH199" s="1"/>
  <c r="AG200"/>
  <c r="AH200" s="1"/>
  <c r="AG201"/>
  <c r="AH201" s="1"/>
  <c r="AG202"/>
  <c r="AJ202" s="1"/>
  <c r="AG203"/>
  <c r="AH203" s="1"/>
  <c r="AG204"/>
  <c r="AH204" s="1"/>
  <c r="AG205"/>
  <c r="AH205" s="1"/>
  <c r="AG206"/>
  <c r="AJ206" s="1"/>
  <c r="AG207"/>
  <c r="AH207" s="1"/>
  <c r="AG208"/>
  <c r="AH208" s="1"/>
  <c r="AG209"/>
  <c r="AH209" s="1"/>
  <c r="AG210"/>
  <c r="AJ210" s="1"/>
  <c r="AG211"/>
  <c r="AH211" s="1"/>
  <c r="AG212"/>
  <c r="AH212" s="1"/>
  <c r="AG213"/>
  <c r="AH213" s="1"/>
  <c r="AG214"/>
  <c r="AJ214" s="1"/>
  <c r="AG215"/>
  <c r="AH215" s="1"/>
  <c r="AG216"/>
  <c r="AH216" s="1"/>
  <c r="AG217"/>
  <c r="AH217" s="1"/>
  <c r="AG218"/>
  <c r="AJ218" s="1"/>
  <c r="AG219"/>
  <c r="AH219" s="1"/>
  <c r="AG220"/>
  <c r="AH220" s="1"/>
  <c r="AG221"/>
  <c r="AH221" s="1"/>
  <c r="AG222"/>
  <c r="AJ222" s="1"/>
  <c r="AG223"/>
  <c r="AH223" s="1"/>
  <c r="AG224"/>
  <c r="AH224" s="1"/>
  <c r="AG225"/>
  <c r="AH225" s="1"/>
  <c r="AG226"/>
  <c r="AJ226" s="1"/>
  <c r="AG227"/>
  <c r="AH227" s="1"/>
  <c r="AG228"/>
  <c r="AH228" s="1"/>
  <c r="AG229"/>
  <c r="AH229" s="1"/>
  <c r="AG230"/>
  <c r="AJ230" s="1"/>
  <c r="AG231"/>
  <c r="AH231" s="1"/>
  <c r="AG232"/>
  <c r="AH232" s="1"/>
  <c r="AG233"/>
  <c r="AH233" s="1"/>
  <c r="AG234"/>
  <c r="AJ234" s="1"/>
  <c r="AG235"/>
  <c r="AH235" s="1"/>
  <c r="AG236"/>
  <c r="AH236" s="1"/>
  <c r="AG237"/>
  <c r="AH237" s="1"/>
  <c r="AG238"/>
  <c r="AJ238" s="1"/>
  <c r="AG239"/>
  <c r="AH239" s="1"/>
  <c r="AG240"/>
  <c r="AH240" s="1"/>
  <c r="AG241"/>
  <c r="AH241" s="1"/>
  <c r="AG242"/>
  <c r="AJ242" s="1"/>
  <c r="AG243"/>
  <c r="AH243" s="1"/>
  <c r="AG244"/>
  <c r="AH244" s="1"/>
  <c r="AG245"/>
  <c r="AH245" s="1"/>
  <c r="AG246"/>
  <c r="AJ246" s="1"/>
  <c r="AG247"/>
  <c r="AH247" s="1"/>
  <c r="AG248"/>
  <c r="AH248" s="1"/>
  <c r="AG249"/>
  <c r="AH249" s="1"/>
  <c r="AG250"/>
  <c r="AJ250" s="1"/>
  <c r="AG251"/>
  <c r="AH251" s="1"/>
  <c r="AG252"/>
  <c r="AH252" s="1"/>
  <c r="AG253"/>
  <c r="AH253" s="1"/>
  <c r="AG254"/>
  <c r="AJ254" s="1"/>
  <c r="AG255"/>
  <c r="AH255" s="1"/>
  <c r="AG256"/>
  <c r="AH256" s="1"/>
  <c r="AG257"/>
  <c r="AH257" s="1"/>
  <c r="AG258"/>
  <c r="AJ258" s="1"/>
  <c r="AG259"/>
  <c r="AH259" s="1"/>
  <c r="AG260"/>
  <c r="AH260" s="1"/>
  <c r="AG261"/>
  <c r="AH261" s="1"/>
  <c r="AG262"/>
  <c r="AJ262" s="1"/>
  <c r="AG263"/>
  <c r="AH263" s="1"/>
  <c r="AG264"/>
  <c r="AH264" s="1"/>
  <c r="AG265"/>
  <c r="AH265" s="1"/>
  <c r="AG266"/>
  <c r="AJ266" s="1"/>
  <c r="AG267"/>
  <c r="AH267" s="1"/>
  <c r="AG268"/>
  <c r="AH268" s="1"/>
  <c r="AG269"/>
  <c r="AH269" s="1"/>
  <c r="AG270"/>
  <c r="AJ270" s="1"/>
  <c r="AG271"/>
  <c r="AH271" s="1"/>
  <c r="AG272"/>
  <c r="AH272" s="1"/>
  <c r="AG273"/>
  <c r="AH273" s="1"/>
  <c r="AG274"/>
  <c r="AJ274" s="1"/>
  <c r="AG275"/>
  <c r="AH275" s="1"/>
  <c r="AG276"/>
  <c r="AH276" s="1"/>
  <c r="AG277"/>
  <c r="AH277" s="1"/>
  <c r="AG278"/>
  <c r="AJ278" s="1"/>
  <c r="AG279"/>
  <c r="AH279" s="1"/>
  <c r="AG280"/>
  <c r="AH280" s="1"/>
  <c r="AG281"/>
  <c r="AH281" s="1"/>
  <c r="AG282"/>
  <c r="AJ282" s="1"/>
  <c r="AG283"/>
  <c r="AH283" s="1"/>
  <c r="AG284"/>
  <c r="AH284" s="1"/>
  <c r="AG285"/>
  <c r="AH285" s="1"/>
  <c r="AG286"/>
  <c r="AJ286" s="1"/>
  <c r="AG287"/>
  <c r="AH287" s="1"/>
  <c r="AG288"/>
  <c r="AH288" s="1"/>
  <c r="AG289"/>
  <c r="AH289" s="1"/>
  <c r="AG290"/>
  <c r="AJ290" s="1"/>
  <c r="AG291"/>
  <c r="AH291" s="1"/>
  <c r="AG292"/>
  <c r="AH292" s="1"/>
  <c r="Y2"/>
  <c r="Z2" s="1"/>
  <c r="Y3"/>
  <c r="Z3" s="1"/>
  <c r="Y4"/>
  <c r="Z4" s="1"/>
  <c r="Y5"/>
  <c r="Z5" s="1"/>
  <c r="Y6"/>
  <c r="Z6" s="1"/>
  <c r="Y7"/>
  <c r="Z7" s="1"/>
  <c r="Y8"/>
  <c r="Z8" s="1"/>
  <c r="Y9"/>
  <c r="Z9" s="1"/>
  <c r="Y10"/>
  <c r="Z10" s="1"/>
  <c r="Y11"/>
  <c r="Z11" s="1"/>
  <c r="Y12"/>
  <c r="Z12" s="1"/>
  <c r="Y13"/>
  <c r="Z13" s="1"/>
  <c r="Y14"/>
  <c r="Z14" s="1"/>
  <c r="Y15"/>
  <c r="Z15" s="1"/>
  <c r="Y16"/>
  <c r="Z16" s="1"/>
  <c r="Y17"/>
  <c r="Z17" s="1"/>
  <c r="Y18"/>
  <c r="Z18" s="1"/>
  <c r="Y19"/>
  <c r="Z19" s="1"/>
  <c r="Y20"/>
  <c r="Z20" s="1"/>
  <c r="Y21"/>
  <c r="Z21" s="1"/>
  <c r="Y22"/>
  <c r="Z22" s="1"/>
  <c r="Y23"/>
  <c r="Z23" s="1"/>
  <c r="Y24"/>
  <c r="Z24" s="1"/>
  <c r="Y25"/>
  <c r="Z25" s="1"/>
  <c r="Y26"/>
  <c r="Z26" s="1"/>
  <c r="Y27"/>
  <c r="Z27" s="1"/>
  <c r="Y28"/>
  <c r="Z28" s="1"/>
  <c r="Y29"/>
  <c r="Z29" s="1"/>
  <c r="Y30"/>
  <c r="Z30" s="1"/>
  <c r="Y31"/>
  <c r="Z31" s="1"/>
  <c r="Y32"/>
  <c r="Z32" s="1"/>
  <c r="Y33"/>
  <c r="Z33" s="1"/>
  <c r="Y34"/>
  <c r="Z34" s="1"/>
  <c r="Y35"/>
  <c r="Z35" s="1"/>
  <c r="Y36"/>
  <c r="Z36" s="1"/>
  <c r="Y37"/>
  <c r="Z37" s="1"/>
  <c r="Y38"/>
  <c r="Z38" s="1"/>
  <c r="Y39"/>
  <c r="Z39" s="1"/>
  <c r="Y40"/>
  <c r="Z40" s="1"/>
  <c r="Y41"/>
  <c r="Z41" s="1"/>
  <c r="Y42"/>
  <c r="Z42" s="1"/>
  <c r="Y43"/>
  <c r="Z43" s="1"/>
  <c r="Y44"/>
  <c r="Z44" s="1"/>
  <c r="Y45"/>
  <c r="Z45" s="1"/>
  <c r="Y46"/>
  <c r="Z46" s="1"/>
  <c r="Y47"/>
  <c r="Z47" s="1"/>
  <c r="Y48"/>
  <c r="Z48" s="1"/>
  <c r="Y49"/>
  <c r="Z49" s="1"/>
  <c r="Y50"/>
  <c r="Z50" s="1"/>
  <c r="Y51"/>
  <c r="Z51" s="1"/>
  <c r="Y52"/>
  <c r="Z52" s="1"/>
  <c r="Y53"/>
  <c r="Z53" s="1"/>
  <c r="Y54"/>
  <c r="Z54" s="1"/>
  <c r="Y55"/>
  <c r="Z55" s="1"/>
  <c r="Y56"/>
  <c r="Z56" s="1"/>
  <c r="Y57"/>
  <c r="Z57" s="1"/>
  <c r="Y58"/>
  <c r="Z58" s="1"/>
  <c r="Y59"/>
  <c r="Z59" s="1"/>
  <c r="Y60"/>
  <c r="Z60" s="1"/>
  <c r="Y61"/>
  <c r="Z61" s="1"/>
  <c r="Y62"/>
  <c r="Z62" s="1"/>
  <c r="Y63"/>
  <c r="Z63" s="1"/>
  <c r="Y64"/>
  <c r="Z64" s="1"/>
  <c r="Y65"/>
  <c r="Z65" s="1"/>
  <c r="Y66"/>
  <c r="Z66" s="1"/>
  <c r="Y67"/>
  <c r="Z67" s="1"/>
  <c r="Y68"/>
  <c r="Z68" s="1"/>
  <c r="Y69"/>
  <c r="Z69" s="1"/>
  <c r="Y70"/>
  <c r="Z70" s="1"/>
  <c r="Y71"/>
  <c r="Z71" s="1"/>
  <c r="Y72"/>
  <c r="Z72" s="1"/>
  <c r="Y73"/>
  <c r="Z73" s="1"/>
  <c r="Y74"/>
  <c r="Z74" s="1"/>
  <c r="Y75"/>
  <c r="Z75" s="1"/>
  <c r="Y76"/>
  <c r="Z76" s="1"/>
  <c r="Y77"/>
  <c r="Z77" s="1"/>
  <c r="Y78"/>
  <c r="Z78" s="1"/>
  <c r="Y79"/>
  <c r="Z79" s="1"/>
  <c r="Y80"/>
  <c r="Z80" s="1"/>
  <c r="Y81"/>
  <c r="Z81" s="1"/>
  <c r="Y82"/>
  <c r="Z82" s="1"/>
  <c r="Y83"/>
  <c r="Z83" s="1"/>
  <c r="Y84"/>
  <c r="Z84" s="1"/>
  <c r="Y85"/>
  <c r="Z85" s="1"/>
  <c r="Y86"/>
  <c r="Z86" s="1"/>
  <c r="Y87"/>
  <c r="Z87" s="1"/>
  <c r="Y88"/>
  <c r="Z88" s="1"/>
  <c r="Y89"/>
  <c r="Z89" s="1"/>
  <c r="Y90"/>
  <c r="Z90" s="1"/>
  <c r="Y91"/>
  <c r="Z91" s="1"/>
  <c r="Y92"/>
  <c r="Z92" s="1"/>
  <c r="Y93"/>
  <c r="Z93" s="1"/>
  <c r="Y94"/>
  <c r="Z94" s="1"/>
  <c r="Y95"/>
  <c r="Z95" s="1"/>
  <c r="Y96"/>
  <c r="Z96" s="1"/>
  <c r="Y97"/>
  <c r="Z97" s="1"/>
  <c r="Y98"/>
  <c r="Z98" s="1"/>
  <c r="Y99"/>
  <c r="Z99" s="1"/>
  <c r="Y100"/>
  <c r="Z100" s="1"/>
  <c r="Y101"/>
  <c r="Z101" s="1"/>
  <c r="Y102"/>
  <c r="Z102" s="1"/>
  <c r="Y103"/>
  <c r="Z103" s="1"/>
  <c r="Y104"/>
  <c r="Z104" s="1"/>
  <c r="Y105"/>
  <c r="Z105" s="1"/>
  <c r="Y106"/>
  <c r="Z106" s="1"/>
  <c r="Y107"/>
  <c r="Z107" s="1"/>
  <c r="Y108"/>
  <c r="Z108" s="1"/>
  <c r="Y109"/>
  <c r="Z109" s="1"/>
  <c r="Y110"/>
  <c r="Z110" s="1"/>
  <c r="Y111"/>
  <c r="AA111" s="1"/>
  <c r="Y112"/>
  <c r="Z112" s="1"/>
  <c r="Y113"/>
  <c r="Z113" s="1"/>
  <c r="Y114"/>
  <c r="Z114" s="1"/>
  <c r="Y115"/>
  <c r="Z115" s="1"/>
  <c r="Y116"/>
  <c r="Z116" s="1"/>
  <c r="Y117"/>
  <c r="Z117" s="1"/>
  <c r="Y118"/>
  <c r="Z118" s="1"/>
  <c r="Y119"/>
  <c r="Z119" s="1"/>
  <c r="Y120"/>
  <c r="Z120" s="1"/>
  <c r="Y121"/>
  <c r="Z121" s="1"/>
  <c r="Y122"/>
  <c r="Z122" s="1"/>
  <c r="Y123"/>
  <c r="Z123" s="1"/>
  <c r="Y124"/>
  <c r="Z124" s="1"/>
  <c r="Y125"/>
  <c r="Z125" s="1"/>
  <c r="Y126"/>
  <c r="Z126" s="1"/>
  <c r="Y127"/>
  <c r="Z127" s="1"/>
  <c r="Y128"/>
  <c r="Z128" s="1"/>
  <c r="Y129"/>
  <c r="Z129" s="1"/>
  <c r="Y130"/>
  <c r="Z130" s="1"/>
  <c r="Y131"/>
  <c r="AA131" s="1"/>
  <c r="Y132"/>
  <c r="Z132" s="1"/>
  <c r="Y133"/>
  <c r="Z133" s="1"/>
  <c r="Y134"/>
  <c r="Z134" s="1"/>
  <c r="Y135"/>
  <c r="Z135" s="1"/>
  <c r="Y136"/>
  <c r="Z136" s="1"/>
  <c r="Y137"/>
  <c r="Z137" s="1"/>
  <c r="Y138"/>
  <c r="Z138" s="1"/>
  <c r="Y139"/>
  <c r="Z139" s="1"/>
  <c r="Y140"/>
  <c r="Z140" s="1"/>
  <c r="Y141"/>
  <c r="Z141" s="1"/>
  <c r="Y142"/>
  <c r="Z142" s="1"/>
  <c r="Y143"/>
  <c r="Z143" s="1"/>
  <c r="Y144"/>
  <c r="Z144" s="1"/>
  <c r="Y145"/>
  <c r="Z145" s="1"/>
  <c r="Y146"/>
  <c r="Z146" s="1"/>
  <c r="Y147"/>
  <c r="Z147" s="1"/>
  <c r="Y148"/>
  <c r="Z148" s="1"/>
  <c r="Y149"/>
  <c r="Z149" s="1"/>
  <c r="Y150"/>
  <c r="Z150" s="1"/>
  <c r="Y151"/>
  <c r="Z151" s="1"/>
  <c r="Y152"/>
  <c r="Z152" s="1"/>
  <c r="Y153"/>
  <c r="Z153" s="1"/>
  <c r="Y154"/>
  <c r="Z154" s="1"/>
  <c r="Y155"/>
  <c r="Z155" s="1"/>
  <c r="Y156"/>
  <c r="Z156" s="1"/>
  <c r="Y157"/>
  <c r="Z157" s="1"/>
  <c r="Y158"/>
  <c r="Z158" s="1"/>
  <c r="Y159"/>
  <c r="Z159" s="1"/>
  <c r="Y160"/>
  <c r="Z160" s="1"/>
  <c r="Y161"/>
  <c r="Z161" s="1"/>
  <c r="Y162"/>
  <c r="Z162" s="1"/>
  <c r="Y163"/>
  <c r="Z163" s="1"/>
  <c r="Y164"/>
  <c r="Z164" s="1"/>
  <c r="Y165"/>
  <c r="Z165" s="1"/>
  <c r="Y166"/>
  <c r="Z166" s="1"/>
  <c r="Y167"/>
  <c r="Z167" s="1"/>
  <c r="Y168"/>
  <c r="Z168" s="1"/>
  <c r="Y169"/>
  <c r="Z169" s="1"/>
  <c r="Y170"/>
  <c r="Z170" s="1"/>
  <c r="Y171"/>
  <c r="Z171" s="1"/>
  <c r="Y172"/>
  <c r="Z172" s="1"/>
  <c r="Y173"/>
  <c r="Z173" s="1"/>
  <c r="Y174"/>
  <c r="Z174" s="1"/>
  <c r="Y175"/>
  <c r="Z175" s="1"/>
  <c r="Y176"/>
  <c r="Z176" s="1"/>
  <c r="Y177"/>
  <c r="Z177" s="1"/>
  <c r="Y178"/>
  <c r="Z178" s="1"/>
  <c r="Y179"/>
  <c r="Z179" s="1"/>
  <c r="Y180"/>
  <c r="Z180" s="1"/>
  <c r="Y181"/>
  <c r="Z181" s="1"/>
  <c r="Y182"/>
  <c r="Z182" s="1"/>
  <c r="Y183"/>
  <c r="Z183" s="1"/>
  <c r="Y184"/>
  <c r="Z184" s="1"/>
  <c r="Y185"/>
  <c r="Z185" s="1"/>
  <c r="Y186"/>
  <c r="Z186" s="1"/>
  <c r="Y187"/>
  <c r="Z187" s="1"/>
  <c r="Y188"/>
  <c r="Z188" s="1"/>
  <c r="Y189"/>
  <c r="Z189" s="1"/>
  <c r="Y190"/>
  <c r="Z190" s="1"/>
  <c r="Y191"/>
  <c r="Z191" s="1"/>
  <c r="Y192"/>
  <c r="Z192" s="1"/>
  <c r="Y193"/>
  <c r="Z193" s="1"/>
  <c r="Y194"/>
  <c r="Z194" s="1"/>
  <c r="Y195"/>
  <c r="Z195" s="1"/>
  <c r="Y196"/>
  <c r="Z196" s="1"/>
  <c r="Y197"/>
  <c r="Z197" s="1"/>
  <c r="Y198"/>
  <c r="Z198" s="1"/>
  <c r="Y199"/>
  <c r="Z199" s="1"/>
  <c r="Y200"/>
  <c r="Z200" s="1"/>
  <c r="Y201"/>
  <c r="Z201" s="1"/>
  <c r="Y202"/>
  <c r="Z202" s="1"/>
  <c r="Y203"/>
  <c r="Z203" s="1"/>
  <c r="Y204"/>
  <c r="Z204" s="1"/>
  <c r="Y205"/>
  <c r="Z205" s="1"/>
  <c r="Y206"/>
  <c r="Z206" s="1"/>
  <c r="Y207"/>
  <c r="Z207" s="1"/>
  <c r="Y208"/>
  <c r="Z208" s="1"/>
  <c r="Y209"/>
  <c r="Z209" s="1"/>
  <c r="Y210"/>
  <c r="Z210" s="1"/>
  <c r="Y211"/>
  <c r="Z211" s="1"/>
  <c r="Y212"/>
  <c r="Z212" s="1"/>
  <c r="Y213"/>
  <c r="Z213" s="1"/>
  <c r="Y214"/>
  <c r="Z214" s="1"/>
  <c r="Y215"/>
  <c r="Z215" s="1"/>
  <c r="Y216"/>
  <c r="Z216" s="1"/>
  <c r="Y217"/>
  <c r="Z217" s="1"/>
  <c r="Y218"/>
  <c r="Z218" s="1"/>
  <c r="Y219"/>
  <c r="Z219" s="1"/>
  <c r="Y220"/>
  <c r="Z220" s="1"/>
  <c r="Y221"/>
  <c r="Z221" s="1"/>
  <c r="Y222"/>
  <c r="Z222" s="1"/>
  <c r="Y223"/>
  <c r="Z223" s="1"/>
  <c r="Y224"/>
  <c r="Z224" s="1"/>
  <c r="Y225"/>
  <c r="Z225" s="1"/>
  <c r="Y226"/>
  <c r="Z226" s="1"/>
  <c r="Y227"/>
  <c r="Z227" s="1"/>
  <c r="Y228"/>
  <c r="Z228" s="1"/>
  <c r="Y229"/>
  <c r="Z229" s="1"/>
  <c r="Y230"/>
  <c r="Z230" s="1"/>
  <c r="Y231"/>
  <c r="Z231" s="1"/>
  <c r="Y232"/>
  <c r="Z232" s="1"/>
  <c r="Y233"/>
  <c r="Z233" s="1"/>
  <c r="Y234"/>
  <c r="Z234" s="1"/>
  <c r="Y235"/>
  <c r="Z235" s="1"/>
  <c r="Y236"/>
  <c r="Z236" s="1"/>
  <c r="Y237"/>
  <c r="Z237" s="1"/>
  <c r="Y238"/>
  <c r="Z238" s="1"/>
  <c r="Y239"/>
  <c r="Z239" s="1"/>
  <c r="Y240"/>
  <c r="Z240" s="1"/>
  <c r="Y241"/>
  <c r="Z241" s="1"/>
  <c r="Y242"/>
  <c r="Z242" s="1"/>
  <c r="Y243"/>
  <c r="Z243" s="1"/>
  <c r="Y244"/>
  <c r="Z244" s="1"/>
  <c r="Y245"/>
  <c r="Z245" s="1"/>
  <c r="Y246"/>
  <c r="Z246" s="1"/>
  <c r="Y247"/>
  <c r="Z247" s="1"/>
  <c r="Y248"/>
  <c r="Z248" s="1"/>
  <c r="Y249"/>
  <c r="Z249" s="1"/>
  <c r="Y250"/>
  <c r="Z250" s="1"/>
  <c r="Y251"/>
  <c r="Z251" s="1"/>
  <c r="Y252"/>
  <c r="Z252" s="1"/>
  <c r="Y253"/>
  <c r="Z253" s="1"/>
  <c r="Y254"/>
  <c r="Z254" s="1"/>
  <c r="Y255"/>
  <c r="Z255" s="1"/>
  <c r="Y256"/>
  <c r="Z256" s="1"/>
  <c r="Y257"/>
  <c r="Z257" s="1"/>
  <c r="Y258"/>
  <c r="Z258" s="1"/>
  <c r="Y259"/>
  <c r="Z259" s="1"/>
  <c r="Y260"/>
  <c r="Z260" s="1"/>
  <c r="Y261"/>
  <c r="Z261" s="1"/>
  <c r="Y262"/>
  <c r="Z262" s="1"/>
  <c r="Y263"/>
  <c r="Z263" s="1"/>
  <c r="Y264"/>
  <c r="Z264" s="1"/>
  <c r="Y265"/>
  <c r="Z265" s="1"/>
  <c r="Y266"/>
  <c r="Z266" s="1"/>
  <c r="Y267"/>
  <c r="Z267" s="1"/>
  <c r="Y268"/>
  <c r="Z268" s="1"/>
  <c r="Y269"/>
  <c r="Z269" s="1"/>
  <c r="Y270"/>
  <c r="Z270" s="1"/>
  <c r="Y271"/>
  <c r="Z271" s="1"/>
  <c r="Y272"/>
  <c r="Z272" s="1"/>
  <c r="Y273"/>
  <c r="Z273" s="1"/>
  <c r="Y274"/>
  <c r="Z274" s="1"/>
  <c r="Y275"/>
  <c r="Z275" s="1"/>
  <c r="Y276"/>
  <c r="Z276" s="1"/>
  <c r="Y277"/>
  <c r="Z277" s="1"/>
  <c r="Y278"/>
  <c r="Z278" s="1"/>
  <c r="Y279"/>
  <c r="Z279" s="1"/>
  <c r="Y280"/>
  <c r="Z280" s="1"/>
  <c r="Y281"/>
  <c r="Z281" s="1"/>
  <c r="Y282"/>
  <c r="Z282" s="1"/>
  <c r="Y283"/>
  <c r="Z283" s="1"/>
  <c r="Y284"/>
  <c r="Z284" s="1"/>
  <c r="Y285"/>
  <c r="Z285" s="1"/>
  <c r="Y286"/>
  <c r="Z286" s="1"/>
  <c r="Y287"/>
  <c r="Z287" s="1"/>
  <c r="Y288"/>
  <c r="Z288" s="1"/>
  <c r="Y289"/>
  <c r="Z289" s="1"/>
  <c r="Y290"/>
  <c r="Z290" s="1"/>
  <c r="Y291"/>
  <c r="Z291" s="1"/>
  <c r="Y292"/>
  <c r="Z292" s="1"/>
  <c r="R2"/>
  <c r="S2" s="1"/>
  <c r="R3"/>
  <c r="S3" s="1"/>
  <c r="R4"/>
  <c r="S4" s="1"/>
  <c r="R5"/>
  <c r="S5" s="1"/>
  <c r="R6"/>
  <c r="S6" s="1"/>
  <c r="R7"/>
  <c r="S7" s="1"/>
  <c r="R8"/>
  <c r="S8" s="1"/>
  <c r="R9"/>
  <c r="S9" s="1"/>
  <c r="R10"/>
  <c r="S10" s="1"/>
  <c r="R11"/>
  <c r="S11" s="1"/>
  <c r="R12"/>
  <c r="S12" s="1"/>
  <c r="R13"/>
  <c r="S13" s="1"/>
  <c r="R14"/>
  <c r="S14" s="1"/>
  <c r="R15"/>
  <c r="S15" s="1"/>
  <c r="R16"/>
  <c r="S16" s="1"/>
  <c r="R17"/>
  <c r="S17" s="1"/>
  <c r="R18"/>
  <c r="S18" s="1"/>
  <c r="R19"/>
  <c r="S19" s="1"/>
  <c r="R20"/>
  <c r="S20" s="1"/>
  <c r="R21"/>
  <c r="S21" s="1"/>
  <c r="R22"/>
  <c r="S22" s="1"/>
  <c r="R23"/>
  <c r="S23" s="1"/>
  <c r="R24"/>
  <c r="S24" s="1"/>
  <c r="R25"/>
  <c r="S25" s="1"/>
  <c r="R26"/>
  <c r="S26" s="1"/>
  <c r="R27"/>
  <c r="S27" s="1"/>
  <c r="R28"/>
  <c r="S28" s="1"/>
  <c r="R29"/>
  <c r="S29" s="1"/>
  <c r="R30"/>
  <c r="S30" s="1"/>
  <c r="R31"/>
  <c r="S31" s="1"/>
  <c r="R32"/>
  <c r="S32" s="1"/>
  <c r="R33"/>
  <c r="S33" s="1"/>
  <c r="R34"/>
  <c r="S34" s="1"/>
  <c r="R35"/>
  <c r="S35" s="1"/>
  <c r="R36"/>
  <c r="S36" s="1"/>
  <c r="R37"/>
  <c r="S37" s="1"/>
  <c r="R38"/>
  <c r="S38" s="1"/>
  <c r="R39"/>
  <c r="S39" s="1"/>
  <c r="R40"/>
  <c r="S40" s="1"/>
  <c r="R41"/>
  <c r="S41" s="1"/>
  <c r="R42"/>
  <c r="S42" s="1"/>
  <c r="R43"/>
  <c r="S43" s="1"/>
  <c r="R44"/>
  <c r="S44" s="1"/>
  <c r="R45"/>
  <c r="S45" s="1"/>
  <c r="R46"/>
  <c r="S46" s="1"/>
  <c r="R47"/>
  <c r="S47" s="1"/>
  <c r="R48"/>
  <c r="S48" s="1"/>
  <c r="R49"/>
  <c r="S49" s="1"/>
  <c r="R50"/>
  <c r="S50" s="1"/>
  <c r="R51"/>
  <c r="S51" s="1"/>
  <c r="R52"/>
  <c r="S52" s="1"/>
  <c r="R53"/>
  <c r="S53" s="1"/>
  <c r="R54"/>
  <c r="S54" s="1"/>
  <c r="R55"/>
  <c r="S55" s="1"/>
  <c r="R56"/>
  <c r="S56" s="1"/>
  <c r="R57"/>
  <c r="S57" s="1"/>
  <c r="R58"/>
  <c r="S58" s="1"/>
  <c r="R59"/>
  <c r="S59" s="1"/>
  <c r="R60"/>
  <c r="S60" s="1"/>
  <c r="R61"/>
  <c r="S61" s="1"/>
  <c r="R62"/>
  <c r="S62" s="1"/>
  <c r="R63"/>
  <c r="S63" s="1"/>
  <c r="R64"/>
  <c r="S64" s="1"/>
  <c r="R65"/>
  <c r="S65" s="1"/>
  <c r="R66"/>
  <c r="S66" s="1"/>
  <c r="R67"/>
  <c r="S67" s="1"/>
  <c r="R68"/>
  <c r="S68" s="1"/>
  <c r="R69"/>
  <c r="S69" s="1"/>
  <c r="R70"/>
  <c r="S70" s="1"/>
  <c r="R71"/>
  <c r="S71" s="1"/>
  <c r="R72"/>
  <c r="S72" s="1"/>
  <c r="R73"/>
  <c r="S73" s="1"/>
  <c r="R74"/>
  <c r="S74" s="1"/>
  <c r="R75"/>
  <c r="S75" s="1"/>
  <c r="R76"/>
  <c r="S76" s="1"/>
  <c r="R77"/>
  <c r="S77" s="1"/>
  <c r="R78"/>
  <c r="S78" s="1"/>
  <c r="R79"/>
  <c r="S79" s="1"/>
  <c r="R80"/>
  <c r="S80" s="1"/>
  <c r="R81"/>
  <c r="S81" s="1"/>
  <c r="R82"/>
  <c r="S82" s="1"/>
  <c r="R83"/>
  <c r="S83" s="1"/>
  <c r="R84"/>
  <c r="S84" s="1"/>
  <c r="R85"/>
  <c r="S85" s="1"/>
  <c r="R86"/>
  <c r="S86" s="1"/>
  <c r="R87"/>
  <c r="S87" s="1"/>
  <c r="R88"/>
  <c r="S88" s="1"/>
  <c r="R89"/>
  <c r="S89" s="1"/>
  <c r="R90"/>
  <c r="S90" s="1"/>
  <c r="R91"/>
  <c r="S91" s="1"/>
  <c r="R92"/>
  <c r="S92" s="1"/>
  <c r="R93"/>
  <c r="S93" s="1"/>
  <c r="R94"/>
  <c r="S94" s="1"/>
  <c r="R95"/>
  <c r="S95" s="1"/>
  <c r="R96"/>
  <c r="S96" s="1"/>
  <c r="R97"/>
  <c r="S97" s="1"/>
  <c r="R98"/>
  <c r="S98" s="1"/>
  <c r="R99"/>
  <c r="S99" s="1"/>
  <c r="R100"/>
  <c r="S100" s="1"/>
  <c r="R101"/>
  <c r="S101" s="1"/>
  <c r="R102"/>
  <c r="S102" s="1"/>
  <c r="R103"/>
  <c r="S103" s="1"/>
  <c r="R104"/>
  <c r="S104" s="1"/>
  <c r="R105"/>
  <c r="S105" s="1"/>
  <c r="R106"/>
  <c r="S106" s="1"/>
  <c r="R107"/>
  <c r="S107" s="1"/>
  <c r="R108"/>
  <c r="S108" s="1"/>
  <c r="R109"/>
  <c r="S109" s="1"/>
  <c r="R110"/>
  <c r="S110" s="1"/>
  <c r="R111"/>
  <c r="T111" s="1"/>
  <c r="R112"/>
  <c r="S112" s="1"/>
  <c r="R113"/>
  <c r="S113" s="1"/>
  <c r="R114"/>
  <c r="S114" s="1"/>
  <c r="R115"/>
  <c r="S115" s="1"/>
  <c r="R116"/>
  <c r="S116" s="1"/>
  <c r="R117"/>
  <c r="S117" s="1"/>
  <c r="R118"/>
  <c r="S118" s="1"/>
  <c r="R119"/>
  <c r="S119" s="1"/>
  <c r="R120"/>
  <c r="S120" s="1"/>
  <c r="R121"/>
  <c r="S121" s="1"/>
  <c r="R122"/>
  <c r="S122" s="1"/>
  <c r="R123"/>
  <c r="S123" s="1"/>
  <c r="R124"/>
  <c r="S124" s="1"/>
  <c r="R125"/>
  <c r="S125" s="1"/>
  <c r="R126"/>
  <c r="S126" s="1"/>
  <c r="R127"/>
  <c r="S127" s="1"/>
  <c r="R128"/>
  <c r="S128" s="1"/>
  <c r="R129"/>
  <c r="S129" s="1"/>
  <c r="R130"/>
  <c r="S130" s="1"/>
  <c r="R131"/>
  <c r="T131" s="1"/>
  <c r="R132"/>
  <c r="S132" s="1"/>
  <c r="R133"/>
  <c r="S133" s="1"/>
  <c r="R134"/>
  <c r="S134" s="1"/>
  <c r="R135"/>
  <c r="S135" s="1"/>
  <c r="R136"/>
  <c r="S136" s="1"/>
  <c r="R137"/>
  <c r="S137" s="1"/>
  <c r="R138"/>
  <c r="S138" s="1"/>
  <c r="R139"/>
  <c r="S139" s="1"/>
  <c r="R140"/>
  <c r="S140" s="1"/>
  <c r="R141"/>
  <c r="S141" s="1"/>
  <c r="R142"/>
  <c r="S142" s="1"/>
  <c r="R143"/>
  <c r="S143" s="1"/>
  <c r="R144"/>
  <c r="S144" s="1"/>
  <c r="R145"/>
  <c r="S145" s="1"/>
  <c r="R146"/>
  <c r="S146" s="1"/>
  <c r="R147"/>
  <c r="S147" s="1"/>
  <c r="R148"/>
  <c r="S148" s="1"/>
  <c r="R149"/>
  <c r="S149" s="1"/>
  <c r="R150"/>
  <c r="S150" s="1"/>
  <c r="R151"/>
  <c r="S151" s="1"/>
  <c r="R152"/>
  <c r="S152" s="1"/>
  <c r="R153"/>
  <c r="S153" s="1"/>
  <c r="R154"/>
  <c r="S154" s="1"/>
  <c r="R155"/>
  <c r="S155" s="1"/>
  <c r="R156"/>
  <c r="S156" s="1"/>
  <c r="R157"/>
  <c r="S157" s="1"/>
  <c r="R158"/>
  <c r="S158" s="1"/>
  <c r="R159"/>
  <c r="S159" s="1"/>
  <c r="R160"/>
  <c r="S160" s="1"/>
  <c r="R161"/>
  <c r="S161" s="1"/>
  <c r="R162"/>
  <c r="S162" s="1"/>
  <c r="R163"/>
  <c r="S163" s="1"/>
  <c r="R164"/>
  <c r="S164" s="1"/>
  <c r="R165"/>
  <c r="S165" s="1"/>
  <c r="R166"/>
  <c r="S166" s="1"/>
  <c r="R167"/>
  <c r="S167" s="1"/>
  <c r="R168"/>
  <c r="S168" s="1"/>
  <c r="R169"/>
  <c r="S169" s="1"/>
  <c r="R170"/>
  <c r="S170" s="1"/>
  <c r="R171"/>
  <c r="S171" s="1"/>
  <c r="R172"/>
  <c r="S172" s="1"/>
  <c r="R173"/>
  <c r="S173" s="1"/>
  <c r="R174"/>
  <c r="S174" s="1"/>
  <c r="R175"/>
  <c r="S175" s="1"/>
  <c r="R176"/>
  <c r="S176" s="1"/>
  <c r="R177"/>
  <c r="S177" s="1"/>
  <c r="R178"/>
  <c r="S178" s="1"/>
  <c r="R179"/>
  <c r="S179" s="1"/>
  <c r="R180"/>
  <c r="S180" s="1"/>
  <c r="R181"/>
  <c r="S181" s="1"/>
  <c r="R182"/>
  <c r="S182" s="1"/>
  <c r="R183"/>
  <c r="S183" s="1"/>
  <c r="R184"/>
  <c r="S184" s="1"/>
  <c r="R185"/>
  <c r="S185" s="1"/>
  <c r="R186"/>
  <c r="S186" s="1"/>
  <c r="R187"/>
  <c r="S187" s="1"/>
  <c r="R188"/>
  <c r="S188" s="1"/>
  <c r="R189"/>
  <c r="S189" s="1"/>
  <c r="R190"/>
  <c r="S190" s="1"/>
  <c r="R191"/>
  <c r="S191" s="1"/>
  <c r="R192"/>
  <c r="S192" s="1"/>
  <c r="R193"/>
  <c r="S193" s="1"/>
  <c r="R194"/>
  <c r="S194" s="1"/>
  <c r="R195"/>
  <c r="S195" s="1"/>
  <c r="R196"/>
  <c r="S196" s="1"/>
  <c r="R197"/>
  <c r="S197" s="1"/>
  <c r="R198"/>
  <c r="S198" s="1"/>
  <c r="R199"/>
  <c r="S199" s="1"/>
  <c r="R200"/>
  <c r="S200" s="1"/>
  <c r="R201"/>
  <c r="S201" s="1"/>
  <c r="R202"/>
  <c r="S202" s="1"/>
  <c r="R203"/>
  <c r="S203" s="1"/>
  <c r="R204"/>
  <c r="S204" s="1"/>
  <c r="R205"/>
  <c r="S205" s="1"/>
  <c r="R206"/>
  <c r="S206" s="1"/>
  <c r="R207"/>
  <c r="S207" s="1"/>
  <c r="R208"/>
  <c r="S208" s="1"/>
  <c r="R209"/>
  <c r="S209" s="1"/>
  <c r="R210"/>
  <c r="S210" s="1"/>
  <c r="R211"/>
  <c r="S211" s="1"/>
  <c r="R212"/>
  <c r="S212" s="1"/>
  <c r="R213"/>
  <c r="S213" s="1"/>
  <c r="R214"/>
  <c r="S214" s="1"/>
  <c r="R215"/>
  <c r="S215" s="1"/>
  <c r="R216"/>
  <c r="S216" s="1"/>
  <c r="R217"/>
  <c r="S217" s="1"/>
  <c r="R218"/>
  <c r="S218" s="1"/>
  <c r="R219"/>
  <c r="S219" s="1"/>
  <c r="R220"/>
  <c r="S220" s="1"/>
  <c r="R221"/>
  <c r="S221" s="1"/>
  <c r="R222"/>
  <c r="S222" s="1"/>
  <c r="R223"/>
  <c r="S223" s="1"/>
  <c r="R224"/>
  <c r="S224" s="1"/>
  <c r="R225"/>
  <c r="S225" s="1"/>
  <c r="R226"/>
  <c r="S226" s="1"/>
  <c r="R227"/>
  <c r="S227" s="1"/>
  <c r="R228"/>
  <c r="S228" s="1"/>
  <c r="R229"/>
  <c r="S229" s="1"/>
  <c r="R230"/>
  <c r="S230" s="1"/>
  <c r="R231"/>
  <c r="S231" s="1"/>
  <c r="R232"/>
  <c r="S232" s="1"/>
  <c r="R233"/>
  <c r="S233" s="1"/>
  <c r="R234"/>
  <c r="S234" s="1"/>
  <c r="R235"/>
  <c r="S235" s="1"/>
  <c r="R236"/>
  <c r="S236" s="1"/>
  <c r="R237"/>
  <c r="S237" s="1"/>
  <c r="R238"/>
  <c r="S238" s="1"/>
  <c r="R239"/>
  <c r="S239" s="1"/>
  <c r="R240"/>
  <c r="S240" s="1"/>
  <c r="R241"/>
  <c r="S241" s="1"/>
  <c r="R242"/>
  <c r="S242" s="1"/>
  <c r="R243"/>
  <c r="S243" s="1"/>
  <c r="R244"/>
  <c r="S244" s="1"/>
  <c r="R245"/>
  <c r="S245" s="1"/>
  <c r="R246"/>
  <c r="S246" s="1"/>
  <c r="R247"/>
  <c r="S247" s="1"/>
  <c r="R248"/>
  <c r="S248" s="1"/>
  <c r="R249"/>
  <c r="S249" s="1"/>
  <c r="R250"/>
  <c r="S250" s="1"/>
  <c r="R251"/>
  <c r="S251" s="1"/>
  <c r="R252"/>
  <c r="S252" s="1"/>
  <c r="R253"/>
  <c r="S253" s="1"/>
  <c r="R254"/>
  <c r="S254" s="1"/>
  <c r="R255"/>
  <c r="S255" s="1"/>
  <c r="R256"/>
  <c r="S256" s="1"/>
  <c r="R257"/>
  <c r="S257" s="1"/>
  <c r="R258"/>
  <c r="S258" s="1"/>
  <c r="R259"/>
  <c r="S259" s="1"/>
  <c r="R260"/>
  <c r="S260" s="1"/>
  <c r="R261"/>
  <c r="S261" s="1"/>
  <c r="R262"/>
  <c r="S262" s="1"/>
  <c r="R263"/>
  <c r="S263" s="1"/>
  <c r="R264"/>
  <c r="S264" s="1"/>
  <c r="R265"/>
  <c r="S265" s="1"/>
  <c r="R266"/>
  <c r="S266" s="1"/>
  <c r="R267"/>
  <c r="S267" s="1"/>
  <c r="R268"/>
  <c r="S268" s="1"/>
  <c r="R269"/>
  <c r="S269" s="1"/>
  <c r="R270"/>
  <c r="S270" s="1"/>
  <c r="R271"/>
  <c r="S271" s="1"/>
  <c r="R272"/>
  <c r="S272" s="1"/>
  <c r="R273"/>
  <c r="S273" s="1"/>
  <c r="R274"/>
  <c r="S274" s="1"/>
  <c r="R275"/>
  <c r="S275" s="1"/>
  <c r="R276"/>
  <c r="S276" s="1"/>
  <c r="R277"/>
  <c r="S277" s="1"/>
  <c r="R278"/>
  <c r="S278" s="1"/>
  <c r="R279"/>
  <c r="S279" s="1"/>
  <c r="R280"/>
  <c r="S280" s="1"/>
  <c r="R281"/>
  <c r="S281" s="1"/>
  <c r="R282"/>
  <c r="S282" s="1"/>
  <c r="R283"/>
  <c r="S283" s="1"/>
  <c r="R284"/>
  <c r="S284" s="1"/>
  <c r="R285"/>
  <c r="S285" s="1"/>
  <c r="R286"/>
  <c r="S286" s="1"/>
  <c r="R287"/>
  <c r="S287" s="1"/>
  <c r="R288"/>
  <c r="S288" s="1"/>
  <c r="R289"/>
  <c r="S289" s="1"/>
  <c r="R290"/>
  <c r="S290" s="1"/>
  <c r="R291"/>
  <c r="S291" s="1"/>
  <c r="R292"/>
  <c r="S292" s="1"/>
  <c r="J2"/>
  <c r="K2" s="1"/>
  <c r="J3"/>
  <c r="K3" s="1"/>
  <c r="J4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L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123"/>
  <c r="K123" s="1"/>
  <c r="J124"/>
  <c r="K124" s="1"/>
  <c r="J125"/>
  <c r="K125" s="1"/>
  <c r="J126"/>
  <c r="K126" s="1"/>
  <c r="J127"/>
  <c r="K127" s="1"/>
  <c r="J128"/>
  <c r="K128" s="1"/>
  <c r="J129"/>
  <c r="K129" s="1"/>
  <c r="J130"/>
  <c r="K130" s="1"/>
  <c r="J131"/>
  <c r="L131" s="1"/>
  <c r="J132"/>
  <c r="K132" s="1"/>
  <c r="J133"/>
  <c r="K133" s="1"/>
  <c r="J134"/>
  <c r="K134" s="1"/>
  <c r="J135"/>
  <c r="K135" s="1"/>
  <c r="J136"/>
  <c r="K136" s="1"/>
  <c r="J137"/>
  <c r="K137" s="1"/>
  <c r="J138"/>
  <c r="K138" s="1"/>
  <c r="J139"/>
  <c r="K139" s="1"/>
  <c r="J140"/>
  <c r="K140" s="1"/>
  <c r="J141"/>
  <c r="K141" s="1"/>
  <c r="J142"/>
  <c r="K142" s="1"/>
  <c r="J143"/>
  <c r="K143" s="1"/>
  <c r="J144"/>
  <c r="K144" s="1"/>
  <c r="J145"/>
  <c r="K145" s="1"/>
  <c r="J146"/>
  <c r="K146" s="1"/>
  <c r="J147"/>
  <c r="K147" s="1"/>
  <c r="J148"/>
  <c r="K148" s="1"/>
  <c r="J149"/>
  <c r="K149" s="1"/>
  <c r="J150"/>
  <c r="K150" s="1"/>
  <c r="J151"/>
  <c r="K151" s="1"/>
  <c r="J152"/>
  <c r="K152" s="1"/>
  <c r="J153"/>
  <c r="K153" s="1"/>
  <c r="J154"/>
  <c r="K154" s="1"/>
  <c r="J155"/>
  <c r="K155" s="1"/>
  <c r="J156"/>
  <c r="K156" s="1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K171" s="1"/>
  <c r="J172"/>
  <c r="K172" s="1"/>
  <c r="J173"/>
  <c r="K173" s="1"/>
  <c r="J174"/>
  <c r="K174" s="1"/>
  <c r="J175"/>
  <c r="K175" s="1"/>
  <c r="J176"/>
  <c r="K176" s="1"/>
  <c r="J177"/>
  <c r="K177" s="1"/>
  <c r="J178"/>
  <c r="K178" s="1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212"/>
  <c r="K212" s="1"/>
  <c r="J213"/>
  <c r="K213" s="1"/>
  <c r="J214"/>
  <c r="K214" s="1"/>
  <c r="J215"/>
  <c r="K215" s="1"/>
  <c r="J216"/>
  <c r="K216" s="1"/>
  <c r="J217"/>
  <c r="K217" s="1"/>
  <c r="J218"/>
  <c r="K218" s="1"/>
  <c r="J219"/>
  <c r="K219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J229"/>
  <c r="K229" s="1"/>
  <c r="J230"/>
  <c r="K230" s="1"/>
  <c r="J231"/>
  <c r="K231" s="1"/>
  <c r="J232"/>
  <c r="K232" s="1"/>
  <c r="J233"/>
  <c r="K233" s="1"/>
  <c r="J234"/>
  <c r="K234" s="1"/>
  <c r="J235"/>
  <c r="K235" s="1"/>
  <c r="J236"/>
  <c r="K236" s="1"/>
  <c r="J237"/>
  <c r="K237" s="1"/>
  <c r="J238"/>
  <c r="K238" s="1"/>
  <c r="J239"/>
  <c r="K239" s="1"/>
  <c r="J240"/>
  <c r="K240" s="1"/>
  <c r="J241"/>
  <c r="K241" s="1"/>
  <c r="J242"/>
  <c r="K242" s="1"/>
  <c r="J243"/>
  <c r="K243" s="1"/>
  <c r="J244"/>
  <c r="K244" s="1"/>
  <c r="J245"/>
  <c r="K245" s="1"/>
  <c r="J246"/>
  <c r="K246" s="1"/>
  <c r="J247"/>
  <c r="K247" s="1"/>
  <c r="J248"/>
  <c r="K248" s="1"/>
  <c r="J249"/>
  <c r="K249" s="1"/>
  <c r="J250"/>
  <c r="K250" s="1"/>
  <c r="J251"/>
  <c r="K251" s="1"/>
  <c r="J252"/>
  <c r="K252" s="1"/>
  <c r="J253"/>
  <c r="K253" s="1"/>
  <c r="J254"/>
  <c r="K254" s="1"/>
  <c r="J255"/>
  <c r="K255" s="1"/>
  <c r="J256"/>
  <c r="K256" s="1"/>
  <c r="J257"/>
  <c r="K257" s="1"/>
  <c r="J258"/>
  <c r="K258" s="1"/>
  <c r="J259"/>
  <c r="K259" s="1"/>
  <c r="J260"/>
  <c r="K260" s="1"/>
  <c r="J261"/>
  <c r="K261" s="1"/>
  <c r="J262"/>
  <c r="K262" s="1"/>
  <c r="J263"/>
  <c r="K263" s="1"/>
  <c r="J264"/>
  <c r="K264" s="1"/>
  <c r="J265"/>
  <c r="K265" s="1"/>
  <c r="J266"/>
  <c r="K266" s="1"/>
  <c r="J267"/>
  <c r="K267" s="1"/>
  <c r="J268"/>
  <c r="K268" s="1"/>
  <c r="J269"/>
  <c r="K269" s="1"/>
  <c r="J270"/>
  <c r="K270" s="1"/>
  <c r="J271"/>
  <c r="K271" s="1"/>
  <c r="J272"/>
  <c r="K272" s="1"/>
  <c r="J273"/>
  <c r="K273" s="1"/>
  <c r="J274"/>
  <c r="K274" s="1"/>
  <c r="J275"/>
  <c r="K275" s="1"/>
  <c r="J276"/>
  <c r="K276" s="1"/>
  <c r="J277"/>
  <c r="K277" s="1"/>
  <c r="J278"/>
  <c r="K278" s="1"/>
  <c r="J279"/>
  <c r="K279" s="1"/>
  <c r="J280"/>
  <c r="K280" s="1"/>
  <c r="J281"/>
  <c r="K281" s="1"/>
  <c r="J282"/>
  <c r="K282" s="1"/>
  <c r="J283"/>
  <c r="K283" s="1"/>
  <c r="J284"/>
  <c r="K284" s="1"/>
  <c r="J285"/>
  <c r="K285" s="1"/>
  <c r="J286"/>
  <c r="K286" s="1"/>
  <c r="J287"/>
  <c r="K287" s="1"/>
  <c r="J288"/>
  <c r="K288" s="1"/>
  <c r="J289"/>
  <c r="K289" s="1"/>
  <c r="J290"/>
  <c r="K290" s="1"/>
  <c r="J291"/>
  <c r="K291" s="1"/>
  <c r="J292"/>
  <c r="K292" s="1"/>
  <c r="R293" l="1"/>
  <c r="U293" s="1"/>
  <c r="Y293"/>
  <c r="AG293"/>
  <c r="AJ293" s="1"/>
  <c r="BF293"/>
  <c r="BG293" s="1"/>
  <c r="DC293"/>
  <c r="DD293" s="1"/>
  <c r="EY293"/>
  <c r="EZ293" s="1"/>
  <c r="J293"/>
  <c r="K293" s="1"/>
  <c r="AP293"/>
  <c r="AX293"/>
  <c r="BA293" s="1"/>
  <c r="BN293"/>
  <c r="BV293"/>
  <c r="BW293" s="1"/>
  <c r="CE293"/>
  <c r="CM293"/>
  <c r="CU293"/>
  <c r="DK293"/>
  <c r="DN293" s="1"/>
  <c r="DS293"/>
  <c r="EA293"/>
  <c r="ED293" s="1"/>
  <c r="EI293"/>
  <c r="EQ293"/>
  <c r="BZ292"/>
  <c r="BZ290"/>
  <c r="BZ288"/>
  <c r="BZ286"/>
  <c r="BZ284"/>
  <c r="BZ282"/>
  <c r="BZ280"/>
  <c r="BZ278"/>
  <c r="BZ276"/>
  <c r="BZ274"/>
  <c r="BZ272"/>
  <c r="BZ270"/>
  <c r="BZ268"/>
  <c r="BZ266"/>
  <c r="BZ264"/>
  <c r="BZ262"/>
  <c r="BZ260"/>
  <c r="BZ258"/>
  <c r="BZ256"/>
  <c r="BZ254"/>
  <c r="BZ252"/>
  <c r="BZ250"/>
  <c r="BZ248"/>
  <c r="BZ246"/>
  <c r="BZ244"/>
  <c r="BZ242"/>
  <c r="BZ240"/>
  <c r="BZ238"/>
  <c r="BZ236"/>
  <c r="BZ234"/>
  <c r="BZ232"/>
  <c r="BZ230"/>
  <c r="BZ228"/>
  <c r="BZ226"/>
  <c r="BZ224"/>
  <c r="BZ222"/>
  <c r="BZ220"/>
  <c r="BZ218"/>
  <c r="BZ216"/>
  <c r="BZ214"/>
  <c r="BZ212"/>
  <c r="BZ210"/>
  <c r="BZ208"/>
  <c r="BZ206"/>
  <c r="BZ204"/>
  <c r="BZ202"/>
  <c r="BZ200"/>
  <c r="BZ198"/>
  <c r="BZ196"/>
  <c r="BZ194"/>
  <c r="BZ192"/>
  <c r="BZ190"/>
  <c r="BZ188"/>
  <c r="BZ186"/>
  <c r="BZ184"/>
  <c r="BZ182"/>
  <c r="BZ180"/>
  <c r="BZ178"/>
  <c r="BZ176"/>
  <c r="BZ174"/>
  <c r="BZ172"/>
  <c r="BZ170"/>
  <c r="BZ168"/>
  <c r="BZ166"/>
  <c r="BZ164"/>
  <c r="BZ162"/>
  <c r="BZ160"/>
  <c r="BZ158"/>
  <c r="BZ156"/>
  <c r="BZ154"/>
  <c r="BZ152"/>
  <c r="BZ150"/>
  <c r="BZ148"/>
  <c r="BZ146"/>
  <c r="BZ144"/>
  <c r="BZ142"/>
  <c r="BZ140"/>
  <c r="BZ138"/>
  <c r="BZ136"/>
  <c r="BZ134"/>
  <c r="BZ132"/>
  <c r="BZ130"/>
  <c r="BZ128"/>
  <c r="BZ126"/>
  <c r="BZ124"/>
  <c r="BZ122"/>
  <c r="BZ120"/>
  <c r="BZ118"/>
  <c r="BZ116"/>
  <c r="BZ114"/>
  <c r="BZ112"/>
  <c r="BZ110"/>
  <c r="BZ108"/>
  <c r="BZ106"/>
  <c r="BZ104"/>
  <c r="BZ102"/>
  <c r="BZ100"/>
  <c r="BZ98"/>
  <c r="BZ96"/>
  <c r="BZ94"/>
  <c r="BZ92"/>
  <c r="BZ90"/>
  <c r="BZ88"/>
  <c r="BZ86"/>
  <c r="BZ84"/>
  <c r="BZ82"/>
  <c r="BZ80"/>
  <c r="BZ78"/>
  <c r="BZ76"/>
  <c r="BZ74"/>
  <c r="BZ72"/>
  <c r="BZ70"/>
  <c r="BZ68"/>
  <c r="BZ66"/>
  <c r="BZ64"/>
  <c r="BZ62"/>
  <c r="BZ60"/>
  <c r="BZ58"/>
  <c r="BZ56"/>
  <c r="BZ54"/>
  <c r="BZ52"/>
  <c r="BZ50"/>
  <c r="BZ48"/>
  <c r="BZ46"/>
  <c r="BZ44"/>
  <c r="BZ42"/>
  <c r="BZ40"/>
  <c r="BZ38"/>
  <c r="BZ36"/>
  <c r="BZ34"/>
  <c r="BZ32"/>
  <c r="BZ30"/>
  <c r="BZ28"/>
  <c r="BZ26"/>
  <c r="BZ24"/>
  <c r="BZ22"/>
  <c r="BZ20"/>
  <c r="BZ18"/>
  <c r="BZ16"/>
  <c r="BZ14"/>
  <c r="BZ12"/>
  <c r="BZ10"/>
  <c r="BZ8"/>
  <c r="BZ6"/>
  <c r="BZ4"/>
  <c r="BZ2"/>
  <c r="BZ291"/>
  <c r="BZ289"/>
  <c r="BZ287"/>
  <c r="BZ285"/>
  <c r="BZ283"/>
  <c r="BZ281"/>
  <c r="BZ279"/>
  <c r="BZ277"/>
  <c r="BZ275"/>
  <c r="BZ273"/>
  <c r="BZ271"/>
  <c r="BZ269"/>
  <c r="BZ267"/>
  <c r="BZ265"/>
  <c r="BZ263"/>
  <c r="BZ261"/>
  <c r="BZ259"/>
  <c r="BZ257"/>
  <c r="BZ255"/>
  <c r="BZ253"/>
  <c r="BZ251"/>
  <c r="BZ249"/>
  <c r="BZ247"/>
  <c r="BZ245"/>
  <c r="BZ243"/>
  <c r="BZ241"/>
  <c r="BZ239"/>
  <c r="BZ237"/>
  <c r="BZ235"/>
  <c r="BZ233"/>
  <c r="BZ231"/>
  <c r="BZ229"/>
  <c r="BZ227"/>
  <c r="BZ225"/>
  <c r="BZ223"/>
  <c r="BZ221"/>
  <c r="BZ219"/>
  <c r="BZ217"/>
  <c r="BZ215"/>
  <c r="BZ213"/>
  <c r="BZ211"/>
  <c r="BZ209"/>
  <c r="BZ207"/>
  <c r="BZ205"/>
  <c r="BZ203"/>
  <c r="BZ201"/>
  <c r="BZ199"/>
  <c r="BZ197"/>
  <c r="BZ195"/>
  <c r="BZ193"/>
  <c r="BZ191"/>
  <c r="BZ189"/>
  <c r="BZ187"/>
  <c r="BZ185"/>
  <c r="BZ183"/>
  <c r="BZ181"/>
  <c r="BZ179"/>
  <c r="BZ177"/>
  <c r="BZ175"/>
  <c r="BZ173"/>
  <c r="BZ171"/>
  <c r="BZ169"/>
  <c r="BZ167"/>
  <c r="BZ165"/>
  <c r="BZ163"/>
  <c r="BZ161"/>
  <c r="BZ159"/>
  <c r="BZ157"/>
  <c r="BZ155"/>
  <c r="BZ153"/>
  <c r="BZ151"/>
  <c r="BZ149"/>
  <c r="BZ147"/>
  <c r="BZ145"/>
  <c r="BZ143"/>
  <c r="BZ141"/>
  <c r="BZ139"/>
  <c r="BZ137"/>
  <c r="BZ135"/>
  <c r="BZ133"/>
  <c r="BZ131"/>
  <c r="BZ129"/>
  <c r="BZ127"/>
  <c r="BZ125"/>
  <c r="BZ123"/>
  <c r="BZ121"/>
  <c r="BZ119"/>
  <c r="BZ117"/>
  <c r="BZ115"/>
  <c r="BZ113"/>
  <c r="BZ111"/>
  <c r="BZ109"/>
  <c r="BZ107"/>
  <c r="BZ105"/>
  <c r="BZ103"/>
  <c r="BZ101"/>
  <c r="BZ99"/>
  <c r="BZ97"/>
  <c r="BZ95"/>
  <c r="BZ93"/>
  <c r="BZ91"/>
  <c r="BZ89"/>
  <c r="BZ87"/>
  <c r="BZ85"/>
  <c r="BZ83"/>
  <c r="BZ81"/>
  <c r="BZ79"/>
  <c r="BZ77"/>
  <c r="BZ75"/>
  <c r="BZ73"/>
  <c r="BZ71"/>
  <c r="BZ69"/>
  <c r="BZ67"/>
  <c r="BZ65"/>
  <c r="BZ63"/>
  <c r="BZ61"/>
  <c r="BZ59"/>
  <c r="BZ57"/>
  <c r="BZ55"/>
  <c r="BZ53"/>
  <c r="BZ51"/>
  <c r="BZ49"/>
  <c r="BZ47"/>
  <c r="BZ45"/>
  <c r="BZ43"/>
  <c r="BZ41"/>
  <c r="BZ39"/>
  <c r="BZ37"/>
  <c r="BZ35"/>
  <c r="BZ33"/>
  <c r="BZ31"/>
  <c r="BZ29"/>
  <c r="BZ27"/>
  <c r="BZ25"/>
  <c r="BZ23"/>
  <c r="BZ21"/>
  <c r="BZ19"/>
  <c r="BZ17"/>
  <c r="BZ15"/>
  <c r="BZ13"/>
  <c r="BZ11"/>
  <c r="BZ9"/>
  <c r="BZ7"/>
  <c r="BZ5"/>
  <c r="BZ3"/>
  <c r="FC292"/>
  <c r="FC290"/>
  <c r="FC288"/>
  <c r="FC286"/>
  <c r="FC284"/>
  <c r="FC282"/>
  <c r="FC280"/>
  <c r="FC278"/>
  <c r="FC276"/>
  <c r="FC274"/>
  <c r="FC272"/>
  <c r="FC270"/>
  <c r="FC268"/>
  <c r="FC266"/>
  <c r="FC264"/>
  <c r="FC262"/>
  <c r="FC260"/>
  <c r="FC258"/>
  <c r="FC256"/>
  <c r="FC254"/>
  <c r="FC252"/>
  <c r="FC250"/>
  <c r="FC248"/>
  <c r="FC246"/>
  <c r="FC244"/>
  <c r="FC242"/>
  <c r="FC240"/>
  <c r="FC238"/>
  <c r="FC236"/>
  <c r="FC234"/>
  <c r="FC232"/>
  <c r="FC230"/>
  <c r="FC228"/>
  <c r="FC226"/>
  <c r="FC224"/>
  <c r="FC222"/>
  <c r="FC220"/>
  <c r="FC218"/>
  <c r="FC216"/>
  <c r="FC214"/>
  <c r="FC212"/>
  <c r="FC210"/>
  <c r="FC208"/>
  <c r="FC206"/>
  <c r="FC204"/>
  <c r="FC202"/>
  <c r="FC200"/>
  <c r="FC198"/>
  <c r="FC196"/>
  <c r="FC194"/>
  <c r="FC192"/>
  <c r="FC190"/>
  <c r="FC188"/>
  <c r="FC186"/>
  <c r="FC184"/>
  <c r="FC182"/>
  <c r="FC180"/>
  <c r="FC178"/>
  <c r="FC176"/>
  <c r="FC174"/>
  <c r="FC172"/>
  <c r="FC170"/>
  <c r="FC168"/>
  <c r="FC166"/>
  <c r="FC164"/>
  <c r="FC162"/>
  <c r="FC160"/>
  <c r="FC158"/>
  <c r="FC156"/>
  <c r="FC154"/>
  <c r="FC152"/>
  <c r="FC150"/>
  <c r="FC148"/>
  <c r="FC146"/>
  <c r="FC144"/>
  <c r="FC142"/>
  <c r="FC140"/>
  <c r="FC138"/>
  <c r="FC136"/>
  <c r="FC134"/>
  <c r="FC132"/>
  <c r="FC130"/>
  <c r="FC128"/>
  <c r="FC126"/>
  <c r="FC124"/>
  <c r="FC122"/>
  <c r="FC120"/>
  <c r="FC118"/>
  <c r="FC116"/>
  <c r="FC114"/>
  <c r="FC112"/>
  <c r="FC110"/>
  <c r="FC108"/>
  <c r="FC106"/>
  <c r="FC104"/>
  <c r="FC102"/>
  <c r="FC100"/>
  <c r="FC98"/>
  <c r="FC96"/>
  <c r="FC94"/>
  <c r="FC92"/>
  <c r="FC90"/>
  <c r="FC88"/>
  <c r="FC86"/>
  <c r="FC84"/>
  <c r="FC82"/>
  <c r="FC80"/>
  <c r="FC78"/>
  <c r="FC76"/>
  <c r="FC74"/>
  <c r="FC72"/>
  <c r="FC70"/>
  <c r="FC68"/>
  <c r="FC66"/>
  <c r="FC64"/>
  <c r="FC62"/>
  <c r="FC60"/>
  <c r="FC58"/>
  <c r="FC56"/>
  <c r="FC54"/>
  <c r="FC52"/>
  <c r="FC50"/>
  <c r="FC48"/>
  <c r="FC46"/>
  <c r="FC44"/>
  <c r="FC42"/>
  <c r="FC40"/>
  <c r="FC38"/>
  <c r="FC36"/>
  <c r="FC34"/>
  <c r="FC32"/>
  <c r="FC30"/>
  <c r="FC28"/>
  <c r="FC26"/>
  <c r="FC24"/>
  <c r="FC22"/>
  <c r="FC20"/>
  <c r="FC18"/>
  <c r="FC16"/>
  <c r="FC14"/>
  <c r="FC12"/>
  <c r="FC10"/>
  <c r="FC8"/>
  <c r="FC6"/>
  <c r="FC4"/>
  <c r="FC2"/>
  <c r="FC291"/>
  <c r="FC289"/>
  <c r="FC287"/>
  <c r="FC285"/>
  <c r="FC283"/>
  <c r="FC281"/>
  <c r="FC279"/>
  <c r="FC277"/>
  <c r="FC275"/>
  <c r="FC273"/>
  <c r="FC271"/>
  <c r="FC269"/>
  <c r="FC267"/>
  <c r="FC265"/>
  <c r="FC263"/>
  <c r="FC261"/>
  <c r="FC259"/>
  <c r="FC257"/>
  <c r="FC255"/>
  <c r="FC253"/>
  <c r="FC251"/>
  <c r="FC249"/>
  <c r="FC247"/>
  <c r="FC245"/>
  <c r="FC243"/>
  <c r="FC241"/>
  <c r="FC239"/>
  <c r="FC237"/>
  <c r="FC235"/>
  <c r="FC233"/>
  <c r="FC231"/>
  <c r="FC229"/>
  <c r="FC227"/>
  <c r="FC225"/>
  <c r="FC223"/>
  <c r="FC221"/>
  <c r="FC219"/>
  <c r="FC217"/>
  <c r="FC215"/>
  <c r="FC213"/>
  <c r="FC211"/>
  <c r="FC209"/>
  <c r="FC207"/>
  <c r="FC205"/>
  <c r="FC203"/>
  <c r="FC201"/>
  <c r="FC199"/>
  <c r="FC197"/>
  <c r="FC195"/>
  <c r="FC193"/>
  <c r="FC191"/>
  <c r="FC189"/>
  <c r="FC187"/>
  <c r="FC185"/>
  <c r="FC183"/>
  <c r="FC181"/>
  <c r="FC179"/>
  <c r="FC177"/>
  <c r="FC175"/>
  <c r="FC173"/>
  <c r="FC171"/>
  <c r="FC169"/>
  <c r="FC167"/>
  <c r="FC165"/>
  <c r="FC163"/>
  <c r="FC161"/>
  <c r="FC159"/>
  <c r="FC157"/>
  <c r="FC155"/>
  <c r="FC153"/>
  <c r="FC151"/>
  <c r="FC149"/>
  <c r="FC147"/>
  <c r="FC145"/>
  <c r="FC143"/>
  <c r="FC141"/>
  <c r="FC139"/>
  <c r="FC137"/>
  <c r="FC135"/>
  <c r="FC133"/>
  <c r="FC131"/>
  <c r="FC129"/>
  <c r="FC127"/>
  <c r="FC125"/>
  <c r="FC123"/>
  <c r="FC121"/>
  <c r="FC119"/>
  <c r="FC117"/>
  <c r="FC115"/>
  <c r="FC113"/>
  <c r="FC111"/>
  <c r="FC109"/>
  <c r="FC107"/>
  <c r="FC105"/>
  <c r="FC103"/>
  <c r="FC101"/>
  <c r="FC99"/>
  <c r="FC97"/>
  <c r="FC95"/>
  <c r="FC93"/>
  <c r="FC91"/>
  <c r="FC89"/>
  <c r="FC87"/>
  <c r="FC85"/>
  <c r="FC83"/>
  <c r="FC81"/>
  <c r="FC79"/>
  <c r="FC77"/>
  <c r="FC75"/>
  <c r="FC73"/>
  <c r="FC71"/>
  <c r="FC69"/>
  <c r="FC67"/>
  <c r="FC65"/>
  <c r="FC63"/>
  <c r="FC61"/>
  <c r="FC59"/>
  <c r="FC57"/>
  <c r="FC55"/>
  <c r="FC53"/>
  <c r="FC51"/>
  <c r="FC49"/>
  <c r="FC47"/>
  <c r="FC45"/>
  <c r="FC43"/>
  <c r="FC41"/>
  <c r="FC39"/>
  <c r="FC37"/>
  <c r="FC35"/>
  <c r="FC33"/>
  <c r="FC31"/>
  <c r="FC29"/>
  <c r="FC27"/>
  <c r="FC25"/>
  <c r="FC23"/>
  <c r="FC21"/>
  <c r="FC19"/>
  <c r="FC17"/>
  <c r="FC15"/>
  <c r="FC13"/>
  <c r="FC11"/>
  <c r="FC9"/>
  <c r="FC7"/>
  <c r="FC5"/>
  <c r="FC3"/>
  <c r="FA276"/>
  <c r="FA244"/>
  <c r="FA212"/>
  <c r="FA180"/>
  <c r="FA148"/>
  <c r="FA116"/>
  <c r="FA84"/>
  <c r="FA52"/>
  <c r="FA20"/>
  <c r="AK292"/>
  <c r="AK290"/>
  <c r="AK288"/>
  <c r="AK286"/>
  <c r="AK284"/>
  <c r="AK282"/>
  <c r="AK280"/>
  <c r="AK278"/>
  <c r="AK276"/>
  <c r="AK274"/>
  <c r="AK272"/>
  <c r="AK270"/>
  <c r="AK268"/>
  <c r="AK266"/>
  <c r="AK264"/>
  <c r="AK262"/>
  <c r="AK260"/>
  <c r="AK258"/>
  <c r="AK256"/>
  <c r="AK254"/>
  <c r="AK252"/>
  <c r="AK250"/>
  <c r="AK248"/>
  <c r="AK246"/>
  <c r="AK244"/>
  <c r="AK242"/>
  <c r="AK240"/>
  <c r="AK238"/>
  <c r="AK236"/>
  <c r="AK234"/>
  <c r="AK232"/>
  <c r="AK230"/>
  <c r="AK228"/>
  <c r="AK226"/>
  <c r="AK224"/>
  <c r="AK222"/>
  <c r="AK220"/>
  <c r="AK218"/>
  <c r="AK216"/>
  <c r="AK214"/>
  <c r="AK212"/>
  <c r="AK210"/>
  <c r="AK208"/>
  <c r="AK206"/>
  <c r="AK204"/>
  <c r="AK202"/>
  <c r="AK200"/>
  <c r="AK198"/>
  <c r="AK196"/>
  <c r="AK194"/>
  <c r="AK192"/>
  <c r="AK190"/>
  <c r="AK188"/>
  <c r="AK186"/>
  <c r="AK184"/>
  <c r="AK182"/>
  <c r="AK180"/>
  <c r="AK178"/>
  <c r="AK176"/>
  <c r="AK174"/>
  <c r="AK172"/>
  <c r="AK170"/>
  <c r="AK168"/>
  <c r="AK166"/>
  <c r="AK164"/>
  <c r="AK162"/>
  <c r="AK160"/>
  <c r="AK158"/>
  <c r="AK156"/>
  <c r="AK154"/>
  <c r="AK152"/>
  <c r="AK150"/>
  <c r="AK148"/>
  <c r="AK146"/>
  <c r="AK144"/>
  <c r="AK142"/>
  <c r="AK140"/>
  <c r="AK138"/>
  <c r="AK136"/>
  <c r="AK134"/>
  <c r="AK132"/>
  <c r="AK130"/>
  <c r="AK128"/>
  <c r="AK126"/>
  <c r="AK124"/>
  <c r="AK122"/>
  <c r="AK120"/>
  <c r="AK118"/>
  <c r="AK116"/>
  <c r="AK114"/>
  <c r="AK112"/>
  <c r="AK110"/>
  <c r="AK108"/>
  <c r="AK106"/>
  <c r="AK104"/>
  <c r="AK102"/>
  <c r="AK100"/>
  <c r="AK98"/>
  <c r="AK96"/>
  <c r="AK94"/>
  <c r="AK92"/>
  <c r="AK90"/>
  <c r="AK88"/>
  <c r="AK86"/>
  <c r="AK84"/>
  <c r="AK82"/>
  <c r="AK80"/>
  <c r="AK78"/>
  <c r="AK76"/>
  <c r="AK74"/>
  <c r="AK72"/>
  <c r="AK70"/>
  <c r="AK68"/>
  <c r="AK66"/>
  <c r="AK64"/>
  <c r="AK62"/>
  <c r="AK60"/>
  <c r="AK58"/>
  <c r="AK56"/>
  <c r="AK54"/>
  <c r="AK52"/>
  <c r="AK50"/>
  <c r="AK48"/>
  <c r="AK46"/>
  <c r="AK44"/>
  <c r="AK42"/>
  <c r="AK40"/>
  <c r="AK38"/>
  <c r="AK36"/>
  <c r="AK34"/>
  <c r="AK32"/>
  <c r="AK30"/>
  <c r="AK28"/>
  <c r="AK26"/>
  <c r="AK24"/>
  <c r="AK22"/>
  <c r="AK20"/>
  <c r="AK18"/>
  <c r="AK16"/>
  <c r="AK14"/>
  <c r="AK12"/>
  <c r="AK10"/>
  <c r="AK8"/>
  <c r="AK6"/>
  <c r="AK4"/>
  <c r="AK2"/>
  <c r="FA292"/>
  <c r="FA260"/>
  <c r="FA228"/>
  <c r="FA196"/>
  <c r="FA164"/>
  <c r="FA132"/>
  <c r="FA100"/>
  <c r="FA68"/>
  <c r="FA36"/>
  <c r="FA4"/>
  <c r="AK291"/>
  <c r="AK289"/>
  <c r="AK287"/>
  <c r="AK285"/>
  <c r="AK283"/>
  <c r="AK281"/>
  <c r="AK279"/>
  <c r="AK277"/>
  <c r="AK275"/>
  <c r="AK273"/>
  <c r="AK271"/>
  <c r="AK269"/>
  <c r="AK267"/>
  <c r="AK265"/>
  <c r="AK263"/>
  <c r="AK261"/>
  <c r="AK259"/>
  <c r="AK257"/>
  <c r="AK255"/>
  <c r="AK253"/>
  <c r="AK251"/>
  <c r="AK249"/>
  <c r="AK247"/>
  <c r="AK245"/>
  <c r="AK243"/>
  <c r="AK241"/>
  <c r="AK239"/>
  <c r="AK237"/>
  <c r="AK235"/>
  <c r="AK233"/>
  <c r="AK231"/>
  <c r="AK229"/>
  <c r="AK227"/>
  <c r="AK225"/>
  <c r="AK223"/>
  <c r="AK221"/>
  <c r="AK219"/>
  <c r="AK217"/>
  <c r="AK215"/>
  <c r="AK213"/>
  <c r="AK211"/>
  <c r="AK209"/>
  <c r="AK207"/>
  <c r="AK205"/>
  <c r="AK203"/>
  <c r="AK201"/>
  <c r="AK199"/>
  <c r="AK197"/>
  <c r="AK195"/>
  <c r="AK193"/>
  <c r="AK191"/>
  <c r="AK189"/>
  <c r="AK187"/>
  <c r="AK185"/>
  <c r="AK183"/>
  <c r="AK181"/>
  <c r="AK179"/>
  <c r="AK177"/>
  <c r="AK175"/>
  <c r="AK173"/>
  <c r="AK171"/>
  <c r="AK169"/>
  <c r="AK167"/>
  <c r="AK165"/>
  <c r="AK163"/>
  <c r="AK161"/>
  <c r="AK159"/>
  <c r="AK157"/>
  <c r="AK155"/>
  <c r="AK153"/>
  <c r="AK151"/>
  <c r="AK149"/>
  <c r="AK147"/>
  <c r="AK145"/>
  <c r="AK143"/>
  <c r="AK141"/>
  <c r="AK139"/>
  <c r="AK137"/>
  <c r="AK135"/>
  <c r="AK133"/>
  <c r="AK131"/>
  <c r="AK129"/>
  <c r="AK127"/>
  <c r="AK125"/>
  <c r="AK123"/>
  <c r="AK121"/>
  <c r="AK119"/>
  <c r="AK117"/>
  <c r="AK115"/>
  <c r="AK113"/>
  <c r="AK111"/>
  <c r="AK109"/>
  <c r="AK107"/>
  <c r="AK105"/>
  <c r="AK103"/>
  <c r="AK101"/>
  <c r="AK99"/>
  <c r="AK97"/>
  <c r="AK95"/>
  <c r="AK93"/>
  <c r="AK91"/>
  <c r="AK89"/>
  <c r="AK87"/>
  <c r="AK85"/>
  <c r="AK83"/>
  <c r="AK81"/>
  <c r="AK79"/>
  <c r="AK77"/>
  <c r="AK75"/>
  <c r="AK73"/>
  <c r="AK71"/>
  <c r="AK69"/>
  <c r="AK67"/>
  <c r="AK65"/>
  <c r="AK63"/>
  <c r="AK61"/>
  <c r="AK59"/>
  <c r="AK57"/>
  <c r="AK55"/>
  <c r="AK53"/>
  <c r="AK51"/>
  <c r="AK49"/>
  <c r="AK47"/>
  <c r="AK45"/>
  <c r="AK43"/>
  <c r="AK41"/>
  <c r="AK39"/>
  <c r="AK37"/>
  <c r="AK35"/>
  <c r="AK33"/>
  <c r="AK31"/>
  <c r="AK29"/>
  <c r="AK27"/>
  <c r="AK25"/>
  <c r="AK23"/>
  <c r="AK21"/>
  <c r="AK19"/>
  <c r="AK17"/>
  <c r="AK15"/>
  <c r="AK13"/>
  <c r="AK11"/>
  <c r="AK9"/>
  <c r="AK7"/>
  <c r="AK5"/>
  <c r="AK3"/>
  <c r="FA284"/>
  <c r="FA268"/>
  <c r="FA252"/>
  <c r="FA236"/>
  <c r="FA220"/>
  <c r="FA204"/>
  <c r="FA188"/>
  <c r="FA172"/>
  <c r="FA156"/>
  <c r="FA140"/>
  <c r="FA124"/>
  <c r="FA108"/>
  <c r="FA92"/>
  <c r="FA76"/>
  <c r="FA60"/>
  <c r="FA44"/>
  <c r="FA28"/>
  <c r="FA12"/>
  <c r="FA288"/>
  <c r="FA280"/>
  <c r="FA272"/>
  <c r="FA264"/>
  <c r="FA256"/>
  <c r="FA248"/>
  <c r="FA240"/>
  <c r="FA232"/>
  <c r="FA224"/>
  <c r="FA216"/>
  <c r="FA208"/>
  <c r="FA200"/>
  <c r="FA192"/>
  <c r="FA184"/>
  <c r="FA176"/>
  <c r="FA168"/>
  <c r="FA160"/>
  <c r="FA152"/>
  <c r="FA144"/>
  <c r="FA136"/>
  <c r="FA128"/>
  <c r="FA120"/>
  <c r="FA112"/>
  <c r="FA104"/>
  <c r="FA96"/>
  <c r="FA88"/>
  <c r="FA80"/>
  <c r="FA72"/>
  <c r="FA64"/>
  <c r="FA56"/>
  <c r="FA48"/>
  <c r="FA40"/>
  <c r="FA32"/>
  <c r="FA24"/>
  <c r="FA16"/>
  <c r="FA8"/>
  <c r="FA290"/>
  <c r="FA286"/>
  <c r="FA282"/>
  <c r="FA278"/>
  <c r="FA274"/>
  <c r="FA270"/>
  <c r="FA266"/>
  <c r="FA262"/>
  <c r="FA258"/>
  <c r="FA254"/>
  <c r="FA250"/>
  <c r="FA246"/>
  <c r="FA242"/>
  <c r="FA238"/>
  <c r="FA234"/>
  <c r="FA230"/>
  <c r="FA226"/>
  <c r="FA222"/>
  <c r="FA218"/>
  <c r="FA214"/>
  <c r="FA210"/>
  <c r="FA206"/>
  <c r="FA202"/>
  <c r="FA198"/>
  <c r="FA194"/>
  <c r="FA190"/>
  <c r="FA186"/>
  <c r="FA182"/>
  <c r="FA178"/>
  <c r="FA174"/>
  <c r="FA170"/>
  <c r="FA166"/>
  <c r="FA162"/>
  <c r="FA158"/>
  <c r="FA154"/>
  <c r="FA150"/>
  <c r="FA146"/>
  <c r="FA142"/>
  <c r="FA138"/>
  <c r="FA134"/>
  <c r="FA130"/>
  <c r="FA126"/>
  <c r="FA122"/>
  <c r="FA118"/>
  <c r="FA114"/>
  <c r="FA110"/>
  <c r="FA106"/>
  <c r="FA102"/>
  <c r="FA98"/>
  <c r="FA94"/>
  <c r="FA90"/>
  <c r="FA86"/>
  <c r="FA82"/>
  <c r="FA78"/>
  <c r="FA74"/>
  <c r="FA70"/>
  <c r="FA66"/>
  <c r="FA62"/>
  <c r="FA58"/>
  <c r="FA54"/>
  <c r="FA50"/>
  <c r="FA46"/>
  <c r="FA42"/>
  <c r="FA38"/>
  <c r="FA34"/>
  <c r="FA30"/>
  <c r="FA26"/>
  <c r="FA22"/>
  <c r="FA18"/>
  <c r="FA14"/>
  <c r="FA10"/>
  <c r="FA6"/>
  <c r="FB292"/>
  <c r="FB290"/>
  <c r="FB288"/>
  <c r="FB286"/>
  <c r="FB284"/>
  <c r="FB282"/>
  <c r="FB280"/>
  <c r="FB278"/>
  <c r="FB276"/>
  <c r="FB274"/>
  <c r="FB272"/>
  <c r="FB270"/>
  <c r="FB268"/>
  <c r="FB266"/>
  <c r="FB264"/>
  <c r="FB262"/>
  <c r="FB260"/>
  <c r="FB258"/>
  <c r="FB256"/>
  <c r="FB254"/>
  <c r="FB252"/>
  <c r="FB250"/>
  <c r="FB248"/>
  <c r="FB246"/>
  <c r="FB244"/>
  <c r="FB242"/>
  <c r="FB240"/>
  <c r="FB238"/>
  <c r="FB236"/>
  <c r="FB234"/>
  <c r="FB232"/>
  <c r="FB230"/>
  <c r="FB228"/>
  <c r="FB226"/>
  <c r="FB224"/>
  <c r="FB222"/>
  <c r="FB220"/>
  <c r="FB218"/>
  <c r="FB216"/>
  <c r="FB214"/>
  <c r="FB212"/>
  <c r="FB210"/>
  <c r="FB208"/>
  <c r="FB206"/>
  <c r="FB204"/>
  <c r="FB202"/>
  <c r="FB200"/>
  <c r="FB198"/>
  <c r="FB196"/>
  <c r="FB194"/>
  <c r="FB192"/>
  <c r="FB190"/>
  <c r="FB188"/>
  <c r="FB186"/>
  <c r="FB184"/>
  <c r="FB182"/>
  <c r="FB180"/>
  <c r="FB178"/>
  <c r="FB176"/>
  <c r="FB174"/>
  <c r="FB172"/>
  <c r="FB170"/>
  <c r="FB168"/>
  <c r="FB166"/>
  <c r="FB164"/>
  <c r="FB162"/>
  <c r="FB160"/>
  <c r="FB158"/>
  <c r="FB156"/>
  <c r="FB154"/>
  <c r="FB152"/>
  <c r="FB150"/>
  <c r="FB148"/>
  <c r="FB146"/>
  <c r="FB144"/>
  <c r="FB142"/>
  <c r="FB140"/>
  <c r="FB138"/>
  <c r="FB136"/>
  <c r="FB134"/>
  <c r="FB132"/>
  <c r="FB130"/>
  <c r="FB128"/>
  <c r="FB126"/>
  <c r="FB124"/>
  <c r="FB122"/>
  <c r="FB120"/>
  <c r="FB118"/>
  <c r="FB116"/>
  <c r="FB114"/>
  <c r="FB112"/>
  <c r="FB110"/>
  <c r="FB108"/>
  <c r="FB106"/>
  <c r="FB104"/>
  <c r="FB102"/>
  <c r="FB100"/>
  <c r="FB98"/>
  <c r="FB96"/>
  <c r="FB94"/>
  <c r="FB92"/>
  <c r="FB90"/>
  <c r="FB88"/>
  <c r="FB86"/>
  <c r="FB84"/>
  <c r="FB82"/>
  <c r="FB80"/>
  <c r="FB78"/>
  <c r="FB76"/>
  <c r="FB74"/>
  <c r="FB72"/>
  <c r="FB70"/>
  <c r="FB68"/>
  <c r="FB66"/>
  <c r="FB64"/>
  <c r="FB62"/>
  <c r="FB60"/>
  <c r="FB58"/>
  <c r="FB56"/>
  <c r="FB54"/>
  <c r="FB52"/>
  <c r="FB50"/>
  <c r="FB48"/>
  <c r="FB46"/>
  <c r="FB44"/>
  <c r="FB42"/>
  <c r="FB40"/>
  <c r="FB38"/>
  <c r="FB36"/>
  <c r="FB34"/>
  <c r="FB32"/>
  <c r="FB30"/>
  <c r="FB28"/>
  <c r="FB26"/>
  <c r="FB24"/>
  <c r="FB22"/>
  <c r="FB20"/>
  <c r="FB18"/>
  <c r="FB16"/>
  <c r="FB14"/>
  <c r="FB12"/>
  <c r="FB10"/>
  <c r="FB8"/>
  <c r="FB6"/>
  <c r="FB4"/>
  <c r="FB2"/>
  <c r="FB291"/>
  <c r="FB289"/>
  <c r="FB287"/>
  <c r="FB285"/>
  <c r="FB283"/>
  <c r="FB281"/>
  <c r="FB279"/>
  <c r="FB277"/>
  <c r="FB275"/>
  <c r="FB273"/>
  <c r="FB271"/>
  <c r="FB269"/>
  <c r="FB267"/>
  <c r="FB265"/>
  <c r="FB263"/>
  <c r="FB261"/>
  <c r="FB259"/>
  <c r="FB257"/>
  <c r="FB255"/>
  <c r="FB253"/>
  <c r="FB251"/>
  <c r="FB249"/>
  <c r="FB247"/>
  <c r="FB245"/>
  <c r="FB243"/>
  <c r="FB241"/>
  <c r="FB239"/>
  <c r="FB237"/>
  <c r="FB235"/>
  <c r="FB233"/>
  <c r="FB231"/>
  <c r="FB229"/>
  <c r="FB227"/>
  <c r="FB225"/>
  <c r="FB223"/>
  <c r="FB221"/>
  <c r="FB219"/>
  <c r="FB217"/>
  <c r="FB215"/>
  <c r="FB213"/>
  <c r="FB211"/>
  <c r="FB209"/>
  <c r="FB207"/>
  <c r="FB205"/>
  <c r="FB203"/>
  <c r="FB201"/>
  <c r="FB199"/>
  <c r="FB197"/>
  <c r="FB195"/>
  <c r="FB193"/>
  <c r="FB191"/>
  <c r="FB189"/>
  <c r="FB187"/>
  <c r="FB185"/>
  <c r="FB183"/>
  <c r="FB181"/>
  <c r="FB179"/>
  <c r="FB177"/>
  <c r="FB175"/>
  <c r="FB173"/>
  <c r="FB171"/>
  <c r="FB169"/>
  <c r="FB167"/>
  <c r="FB165"/>
  <c r="FB163"/>
  <c r="FB161"/>
  <c r="FB159"/>
  <c r="FB157"/>
  <c r="FB155"/>
  <c r="FB153"/>
  <c r="FB151"/>
  <c r="FB149"/>
  <c r="FB147"/>
  <c r="FB145"/>
  <c r="FB143"/>
  <c r="FB141"/>
  <c r="FB139"/>
  <c r="FB137"/>
  <c r="FB135"/>
  <c r="FB133"/>
  <c r="FB131"/>
  <c r="FB129"/>
  <c r="FB127"/>
  <c r="FB125"/>
  <c r="FB123"/>
  <c r="FB121"/>
  <c r="FB119"/>
  <c r="FB117"/>
  <c r="FB115"/>
  <c r="FB113"/>
  <c r="FB111"/>
  <c r="FB109"/>
  <c r="FB107"/>
  <c r="FB105"/>
  <c r="FB103"/>
  <c r="FB101"/>
  <c r="FB99"/>
  <c r="FB97"/>
  <c r="FB95"/>
  <c r="FB93"/>
  <c r="FB91"/>
  <c r="FB89"/>
  <c r="FB87"/>
  <c r="FB85"/>
  <c r="FB83"/>
  <c r="FB81"/>
  <c r="FB79"/>
  <c r="FB77"/>
  <c r="FB75"/>
  <c r="FB73"/>
  <c r="FB71"/>
  <c r="FB69"/>
  <c r="FB67"/>
  <c r="FB65"/>
  <c r="FB63"/>
  <c r="FB61"/>
  <c r="FB59"/>
  <c r="FB57"/>
  <c r="FB55"/>
  <c r="FB53"/>
  <c r="FB51"/>
  <c r="FB49"/>
  <c r="FB47"/>
  <c r="FB45"/>
  <c r="FB43"/>
  <c r="FB41"/>
  <c r="FB39"/>
  <c r="FB35"/>
  <c r="FB33"/>
  <c r="FB31"/>
  <c r="FB29"/>
  <c r="FB27"/>
  <c r="FB25"/>
  <c r="FB23"/>
  <c r="FB21"/>
  <c r="FB19"/>
  <c r="FB17"/>
  <c r="FB15"/>
  <c r="FB13"/>
  <c r="FB11"/>
  <c r="FB9"/>
  <c r="FB7"/>
  <c r="FB5"/>
  <c r="FB3"/>
  <c r="FA2"/>
  <c r="FA291"/>
  <c r="FA289"/>
  <c r="FA287"/>
  <c r="FA285"/>
  <c r="FA283"/>
  <c r="FA281"/>
  <c r="FA279"/>
  <c r="FA277"/>
  <c r="FA275"/>
  <c r="FA273"/>
  <c r="FA271"/>
  <c r="FA269"/>
  <c r="FA267"/>
  <c r="FA265"/>
  <c r="FA263"/>
  <c r="FA261"/>
  <c r="FA259"/>
  <c r="FA257"/>
  <c r="FA255"/>
  <c r="FA253"/>
  <c r="FA251"/>
  <c r="FA249"/>
  <c r="FA247"/>
  <c r="FA245"/>
  <c r="FA243"/>
  <c r="FA241"/>
  <c r="FA239"/>
  <c r="FA237"/>
  <c r="FA235"/>
  <c r="FA233"/>
  <c r="FA231"/>
  <c r="FA229"/>
  <c r="FA227"/>
  <c r="FA225"/>
  <c r="FA223"/>
  <c r="FA221"/>
  <c r="FA219"/>
  <c r="FA217"/>
  <c r="FA215"/>
  <c r="FA213"/>
  <c r="FA211"/>
  <c r="FA209"/>
  <c r="FA207"/>
  <c r="FA205"/>
  <c r="FA203"/>
  <c r="FA201"/>
  <c r="FA199"/>
  <c r="FA197"/>
  <c r="FA195"/>
  <c r="FA193"/>
  <c r="FA191"/>
  <c r="FA189"/>
  <c r="FA187"/>
  <c r="FA185"/>
  <c r="FA183"/>
  <c r="FA181"/>
  <c r="FA179"/>
  <c r="FA177"/>
  <c r="FA175"/>
  <c r="FA173"/>
  <c r="FA171"/>
  <c r="FA169"/>
  <c r="FA167"/>
  <c r="FA165"/>
  <c r="FA163"/>
  <c r="FA161"/>
  <c r="FA159"/>
  <c r="FA157"/>
  <c r="FA155"/>
  <c r="FA153"/>
  <c r="FA151"/>
  <c r="FA149"/>
  <c r="FA147"/>
  <c r="FA145"/>
  <c r="FA143"/>
  <c r="FA141"/>
  <c r="FA139"/>
  <c r="FA137"/>
  <c r="FA135"/>
  <c r="FA133"/>
  <c r="FA129"/>
  <c r="FA127"/>
  <c r="FA125"/>
  <c r="FA123"/>
  <c r="FA121"/>
  <c r="FA119"/>
  <c r="FA117"/>
  <c r="FA115"/>
  <c r="FA113"/>
  <c r="FA109"/>
  <c r="FA107"/>
  <c r="FA105"/>
  <c r="FA103"/>
  <c r="FA101"/>
  <c r="FA99"/>
  <c r="FA97"/>
  <c r="FA95"/>
  <c r="FA93"/>
  <c r="FA91"/>
  <c r="FA89"/>
  <c r="FA87"/>
  <c r="FA85"/>
  <c r="FA83"/>
  <c r="FA81"/>
  <c r="FA79"/>
  <c r="FA77"/>
  <c r="FA75"/>
  <c r="FA73"/>
  <c r="FA71"/>
  <c r="FA69"/>
  <c r="FA67"/>
  <c r="FA65"/>
  <c r="FA63"/>
  <c r="FA61"/>
  <c r="FA59"/>
  <c r="FA57"/>
  <c r="FA55"/>
  <c r="FA53"/>
  <c r="FA51"/>
  <c r="FA49"/>
  <c r="FA47"/>
  <c r="FA45"/>
  <c r="FA43"/>
  <c r="FA41"/>
  <c r="FA39"/>
  <c r="FA35"/>
  <c r="FA33"/>
  <c r="FA31"/>
  <c r="FA29"/>
  <c r="FA27"/>
  <c r="FA25"/>
  <c r="FA23"/>
  <c r="FA21"/>
  <c r="FA19"/>
  <c r="FA17"/>
  <c r="FA15"/>
  <c r="FA13"/>
  <c r="FA11"/>
  <c r="FA9"/>
  <c r="FA7"/>
  <c r="FA5"/>
  <c r="FA3"/>
  <c r="ET292"/>
  <c r="ET290"/>
  <c r="ET288"/>
  <c r="ET286"/>
  <c r="ET284"/>
  <c r="ET282"/>
  <c r="ET280"/>
  <c r="ET278"/>
  <c r="ET276"/>
  <c r="ET274"/>
  <c r="ET272"/>
  <c r="ET270"/>
  <c r="ET268"/>
  <c r="ET266"/>
  <c r="ET264"/>
  <c r="ET262"/>
  <c r="ET260"/>
  <c r="ET258"/>
  <c r="ET256"/>
  <c r="ET254"/>
  <c r="ET252"/>
  <c r="ET250"/>
  <c r="ET248"/>
  <c r="ET246"/>
  <c r="ET244"/>
  <c r="ET242"/>
  <c r="ET240"/>
  <c r="ET238"/>
  <c r="ET236"/>
  <c r="ET234"/>
  <c r="ET232"/>
  <c r="ET230"/>
  <c r="ET228"/>
  <c r="ET226"/>
  <c r="ET224"/>
  <c r="ET222"/>
  <c r="ET220"/>
  <c r="ET218"/>
  <c r="ET216"/>
  <c r="ET214"/>
  <c r="ET212"/>
  <c r="ET210"/>
  <c r="ET208"/>
  <c r="ET206"/>
  <c r="ET204"/>
  <c r="ET202"/>
  <c r="ET200"/>
  <c r="ET198"/>
  <c r="ET196"/>
  <c r="ET194"/>
  <c r="ET192"/>
  <c r="ET190"/>
  <c r="ET188"/>
  <c r="ET186"/>
  <c r="ET184"/>
  <c r="ET182"/>
  <c r="ET180"/>
  <c r="ET178"/>
  <c r="ET176"/>
  <c r="ET174"/>
  <c r="ET172"/>
  <c r="ET170"/>
  <c r="ET168"/>
  <c r="ET166"/>
  <c r="ET164"/>
  <c r="ET162"/>
  <c r="ET160"/>
  <c r="ET158"/>
  <c r="ET156"/>
  <c r="ET154"/>
  <c r="ET152"/>
  <c r="ET150"/>
  <c r="ET148"/>
  <c r="ET146"/>
  <c r="ET144"/>
  <c r="ET142"/>
  <c r="ET140"/>
  <c r="ET138"/>
  <c r="ET136"/>
  <c r="ET134"/>
  <c r="ET132"/>
  <c r="ET130"/>
  <c r="ET128"/>
  <c r="ET126"/>
  <c r="ET124"/>
  <c r="ET122"/>
  <c r="ET120"/>
  <c r="ET118"/>
  <c r="ET116"/>
  <c r="ET114"/>
  <c r="ET112"/>
  <c r="ET110"/>
  <c r="ET108"/>
  <c r="ET106"/>
  <c r="ET104"/>
  <c r="ET102"/>
  <c r="ET100"/>
  <c r="ET98"/>
  <c r="ET96"/>
  <c r="ET94"/>
  <c r="ET92"/>
  <c r="ET90"/>
  <c r="ET88"/>
  <c r="ET86"/>
  <c r="ET84"/>
  <c r="ET82"/>
  <c r="ET80"/>
  <c r="ET78"/>
  <c r="ET76"/>
  <c r="ET74"/>
  <c r="ET72"/>
  <c r="ET70"/>
  <c r="ET68"/>
  <c r="ET66"/>
  <c r="ET64"/>
  <c r="ET62"/>
  <c r="ET60"/>
  <c r="ET58"/>
  <c r="ET56"/>
  <c r="ET54"/>
  <c r="ET52"/>
  <c r="ET50"/>
  <c r="ET48"/>
  <c r="ET46"/>
  <c r="ET44"/>
  <c r="ET42"/>
  <c r="ET40"/>
  <c r="ET38"/>
  <c r="ET36"/>
  <c r="ET34"/>
  <c r="ET32"/>
  <c r="ET30"/>
  <c r="ET28"/>
  <c r="ET26"/>
  <c r="ET24"/>
  <c r="ET22"/>
  <c r="ET20"/>
  <c r="ET18"/>
  <c r="ET16"/>
  <c r="ET14"/>
  <c r="ET12"/>
  <c r="ET10"/>
  <c r="ET8"/>
  <c r="ET6"/>
  <c r="ET4"/>
  <c r="ET2"/>
  <c r="ET291"/>
  <c r="ET289"/>
  <c r="ET287"/>
  <c r="ET285"/>
  <c r="ET283"/>
  <c r="ET281"/>
  <c r="ET279"/>
  <c r="ET277"/>
  <c r="ET275"/>
  <c r="ET273"/>
  <c r="ET271"/>
  <c r="ET269"/>
  <c r="ET267"/>
  <c r="ET265"/>
  <c r="ET263"/>
  <c r="ET261"/>
  <c r="ET259"/>
  <c r="ET257"/>
  <c r="ET255"/>
  <c r="ET253"/>
  <c r="ET251"/>
  <c r="ET249"/>
  <c r="ET247"/>
  <c r="ET245"/>
  <c r="ET243"/>
  <c r="ET241"/>
  <c r="ET239"/>
  <c r="ET237"/>
  <c r="ET235"/>
  <c r="ET233"/>
  <c r="ET231"/>
  <c r="ET229"/>
  <c r="ET227"/>
  <c r="ET225"/>
  <c r="ET223"/>
  <c r="ET221"/>
  <c r="ET219"/>
  <c r="ET217"/>
  <c r="ET215"/>
  <c r="ET213"/>
  <c r="ET211"/>
  <c r="ET209"/>
  <c r="ET207"/>
  <c r="ET205"/>
  <c r="ET203"/>
  <c r="ET201"/>
  <c r="ET199"/>
  <c r="ET197"/>
  <c r="ET195"/>
  <c r="ET193"/>
  <c r="ET191"/>
  <c r="ET189"/>
  <c r="ET187"/>
  <c r="ET185"/>
  <c r="ET183"/>
  <c r="ET181"/>
  <c r="ET179"/>
  <c r="ET177"/>
  <c r="ET175"/>
  <c r="ET173"/>
  <c r="ET171"/>
  <c r="ET169"/>
  <c r="ET167"/>
  <c r="ET165"/>
  <c r="ET163"/>
  <c r="ET161"/>
  <c r="ET159"/>
  <c r="ET157"/>
  <c r="ET155"/>
  <c r="ET153"/>
  <c r="ET151"/>
  <c r="ET149"/>
  <c r="ET147"/>
  <c r="ET145"/>
  <c r="ET143"/>
  <c r="ET141"/>
  <c r="ET139"/>
  <c r="ET137"/>
  <c r="ET135"/>
  <c r="ET133"/>
  <c r="ET131"/>
  <c r="ET129"/>
  <c r="ET127"/>
  <c r="ET125"/>
  <c r="ET123"/>
  <c r="ET121"/>
  <c r="ET119"/>
  <c r="ET117"/>
  <c r="ET115"/>
  <c r="ET113"/>
  <c r="ET111"/>
  <c r="ET109"/>
  <c r="ET107"/>
  <c r="ET105"/>
  <c r="ET103"/>
  <c r="ET101"/>
  <c r="ET99"/>
  <c r="ET97"/>
  <c r="ET95"/>
  <c r="ET93"/>
  <c r="ET91"/>
  <c r="ET89"/>
  <c r="ET87"/>
  <c r="ET85"/>
  <c r="ET83"/>
  <c r="ET81"/>
  <c r="ET79"/>
  <c r="ET77"/>
  <c r="ET75"/>
  <c r="ET73"/>
  <c r="ET71"/>
  <c r="ET69"/>
  <c r="ET67"/>
  <c r="ET65"/>
  <c r="ET63"/>
  <c r="ET61"/>
  <c r="ET59"/>
  <c r="ET57"/>
  <c r="ET55"/>
  <c r="ET53"/>
  <c r="ET51"/>
  <c r="ET49"/>
  <c r="ET47"/>
  <c r="ET45"/>
  <c r="ET43"/>
  <c r="ET41"/>
  <c r="ET39"/>
  <c r="ET35"/>
  <c r="ET33"/>
  <c r="ET31"/>
  <c r="ET29"/>
  <c r="ET27"/>
  <c r="ET25"/>
  <c r="ET23"/>
  <c r="ET21"/>
  <c r="ET19"/>
  <c r="ET17"/>
  <c r="ET15"/>
  <c r="ET13"/>
  <c r="ET11"/>
  <c r="ET9"/>
  <c r="ET7"/>
  <c r="ET5"/>
  <c r="ET3"/>
  <c r="ES292"/>
  <c r="ES290"/>
  <c r="ES288"/>
  <c r="ES286"/>
  <c r="ES284"/>
  <c r="ES282"/>
  <c r="ES280"/>
  <c r="ES278"/>
  <c r="ES276"/>
  <c r="ES274"/>
  <c r="ES272"/>
  <c r="ES270"/>
  <c r="ES268"/>
  <c r="ES266"/>
  <c r="ES264"/>
  <c r="ES262"/>
  <c r="ES260"/>
  <c r="ES258"/>
  <c r="ES256"/>
  <c r="ES254"/>
  <c r="ES252"/>
  <c r="ES250"/>
  <c r="ES248"/>
  <c r="ES246"/>
  <c r="ES244"/>
  <c r="ES242"/>
  <c r="ES240"/>
  <c r="ES238"/>
  <c r="ES236"/>
  <c r="ES234"/>
  <c r="ES232"/>
  <c r="ES230"/>
  <c r="ES228"/>
  <c r="ES226"/>
  <c r="ES224"/>
  <c r="ES222"/>
  <c r="ES220"/>
  <c r="ES218"/>
  <c r="ES216"/>
  <c r="ES214"/>
  <c r="ES212"/>
  <c r="ES210"/>
  <c r="ES208"/>
  <c r="ES206"/>
  <c r="ES204"/>
  <c r="ES202"/>
  <c r="ES200"/>
  <c r="ES198"/>
  <c r="ES196"/>
  <c r="ES194"/>
  <c r="ES192"/>
  <c r="ES190"/>
  <c r="ES188"/>
  <c r="ES186"/>
  <c r="ES184"/>
  <c r="ES182"/>
  <c r="ES180"/>
  <c r="ES178"/>
  <c r="ES176"/>
  <c r="ES174"/>
  <c r="ES172"/>
  <c r="ES170"/>
  <c r="ES168"/>
  <c r="ES166"/>
  <c r="ES164"/>
  <c r="ES162"/>
  <c r="ES160"/>
  <c r="ES158"/>
  <c r="ES156"/>
  <c r="ES154"/>
  <c r="ES152"/>
  <c r="ES150"/>
  <c r="ES148"/>
  <c r="ES146"/>
  <c r="ES144"/>
  <c r="ES142"/>
  <c r="ES140"/>
  <c r="ES138"/>
  <c r="ES136"/>
  <c r="ES134"/>
  <c r="ES132"/>
  <c r="ES130"/>
  <c r="ES128"/>
  <c r="ES126"/>
  <c r="ES124"/>
  <c r="ES122"/>
  <c r="ES120"/>
  <c r="ES118"/>
  <c r="ES116"/>
  <c r="ES114"/>
  <c r="ES112"/>
  <c r="ES110"/>
  <c r="ES108"/>
  <c r="ES106"/>
  <c r="ES104"/>
  <c r="ES102"/>
  <c r="ES100"/>
  <c r="ES98"/>
  <c r="ES96"/>
  <c r="ES94"/>
  <c r="ES92"/>
  <c r="ES90"/>
  <c r="ES88"/>
  <c r="ES86"/>
  <c r="ES84"/>
  <c r="ES82"/>
  <c r="ES80"/>
  <c r="ES78"/>
  <c r="ES76"/>
  <c r="ES74"/>
  <c r="ES72"/>
  <c r="ES70"/>
  <c r="ES68"/>
  <c r="ES66"/>
  <c r="ES64"/>
  <c r="ES62"/>
  <c r="ES60"/>
  <c r="ES58"/>
  <c r="ES56"/>
  <c r="ES54"/>
  <c r="ES52"/>
  <c r="ES50"/>
  <c r="ES48"/>
  <c r="ES46"/>
  <c r="ES44"/>
  <c r="ES42"/>
  <c r="ES40"/>
  <c r="ES38"/>
  <c r="ES36"/>
  <c r="ES34"/>
  <c r="ES32"/>
  <c r="ES30"/>
  <c r="ES28"/>
  <c r="ES26"/>
  <c r="ES24"/>
  <c r="ES22"/>
  <c r="ES20"/>
  <c r="ES18"/>
  <c r="ES16"/>
  <c r="ES14"/>
  <c r="ES12"/>
  <c r="ES10"/>
  <c r="ES8"/>
  <c r="ES6"/>
  <c r="ES4"/>
  <c r="ES2"/>
  <c r="ES291"/>
  <c r="ES289"/>
  <c r="ES287"/>
  <c r="ES285"/>
  <c r="ES283"/>
  <c r="ES281"/>
  <c r="ES279"/>
  <c r="ES277"/>
  <c r="ES275"/>
  <c r="ES273"/>
  <c r="ES271"/>
  <c r="ES269"/>
  <c r="ES267"/>
  <c r="ES265"/>
  <c r="ES263"/>
  <c r="ES261"/>
  <c r="ES259"/>
  <c r="ES257"/>
  <c r="ES255"/>
  <c r="ES253"/>
  <c r="ES251"/>
  <c r="ES249"/>
  <c r="ES247"/>
  <c r="ES245"/>
  <c r="ES243"/>
  <c r="ES241"/>
  <c r="ES239"/>
  <c r="ES237"/>
  <c r="ES235"/>
  <c r="ES233"/>
  <c r="ES231"/>
  <c r="ES229"/>
  <c r="ES227"/>
  <c r="ES225"/>
  <c r="ES223"/>
  <c r="ES221"/>
  <c r="ES219"/>
  <c r="ES217"/>
  <c r="ES215"/>
  <c r="ES213"/>
  <c r="ES211"/>
  <c r="ES209"/>
  <c r="ES207"/>
  <c r="ES205"/>
  <c r="ES203"/>
  <c r="ES201"/>
  <c r="ES199"/>
  <c r="ES197"/>
  <c r="ES195"/>
  <c r="ES193"/>
  <c r="ES191"/>
  <c r="ES189"/>
  <c r="ES187"/>
  <c r="ES185"/>
  <c r="ES183"/>
  <c r="ES181"/>
  <c r="ES179"/>
  <c r="ES177"/>
  <c r="ES175"/>
  <c r="ES173"/>
  <c r="ES171"/>
  <c r="ES169"/>
  <c r="ES167"/>
  <c r="ES165"/>
  <c r="ES163"/>
  <c r="ES161"/>
  <c r="ES159"/>
  <c r="ES157"/>
  <c r="ES155"/>
  <c r="ES153"/>
  <c r="ES151"/>
  <c r="ES149"/>
  <c r="ES147"/>
  <c r="ES145"/>
  <c r="ES143"/>
  <c r="ES141"/>
  <c r="ES139"/>
  <c r="ES137"/>
  <c r="ES135"/>
  <c r="ES133"/>
  <c r="ES129"/>
  <c r="ES127"/>
  <c r="ES125"/>
  <c r="ES123"/>
  <c r="ES121"/>
  <c r="ES119"/>
  <c r="ES117"/>
  <c r="ES115"/>
  <c r="ES113"/>
  <c r="ES109"/>
  <c r="ES107"/>
  <c r="ES105"/>
  <c r="ES103"/>
  <c r="ES101"/>
  <c r="ES99"/>
  <c r="ES97"/>
  <c r="ES95"/>
  <c r="ES93"/>
  <c r="ES91"/>
  <c r="ES89"/>
  <c r="ES87"/>
  <c r="ES85"/>
  <c r="ES83"/>
  <c r="ES81"/>
  <c r="ES79"/>
  <c r="ES77"/>
  <c r="ES75"/>
  <c r="ES73"/>
  <c r="ES71"/>
  <c r="ES69"/>
  <c r="ES67"/>
  <c r="ES65"/>
  <c r="ES63"/>
  <c r="ES61"/>
  <c r="ES59"/>
  <c r="ES57"/>
  <c r="ES55"/>
  <c r="ES53"/>
  <c r="ES51"/>
  <c r="ES49"/>
  <c r="ES47"/>
  <c r="ES45"/>
  <c r="ES43"/>
  <c r="ES41"/>
  <c r="ES39"/>
  <c r="ES35"/>
  <c r="ES33"/>
  <c r="ES31"/>
  <c r="ES29"/>
  <c r="ES27"/>
  <c r="ES25"/>
  <c r="ES23"/>
  <c r="ES21"/>
  <c r="ES19"/>
  <c r="ES17"/>
  <c r="ES15"/>
  <c r="ES13"/>
  <c r="ES11"/>
  <c r="ES9"/>
  <c r="ES7"/>
  <c r="ES5"/>
  <c r="ES3"/>
  <c r="EL292"/>
  <c r="EL290"/>
  <c r="EL288"/>
  <c r="EL286"/>
  <c r="EL284"/>
  <c r="EL282"/>
  <c r="EL280"/>
  <c r="EL278"/>
  <c r="EL276"/>
  <c r="EL274"/>
  <c r="EL272"/>
  <c r="EL270"/>
  <c r="EL268"/>
  <c r="EL266"/>
  <c r="EL264"/>
  <c r="EL262"/>
  <c r="EL260"/>
  <c r="EL258"/>
  <c r="EL256"/>
  <c r="EL254"/>
  <c r="EL252"/>
  <c r="EL250"/>
  <c r="EL248"/>
  <c r="EL246"/>
  <c r="EL244"/>
  <c r="EL242"/>
  <c r="EL240"/>
  <c r="EL238"/>
  <c r="EL236"/>
  <c r="EL234"/>
  <c r="EL232"/>
  <c r="EL230"/>
  <c r="EL228"/>
  <c r="EL226"/>
  <c r="EL224"/>
  <c r="EL222"/>
  <c r="EL220"/>
  <c r="EL218"/>
  <c r="EL216"/>
  <c r="EL214"/>
  <c r="EL212"/>
  <c r="EL210"/>
  <c r="EL208"/>
  <c r="EL206"/>
  <c r="EL204"/>
  <c r="EL202"/>
  <c r="EL200"/>
  <c r="EL198"/>
  <c r="EL196"/>
  <c r="EL194"/>
  <c r="EL192"/>
  <c r="EL190"/>
  <c r="EL188"/>
  <c r="EL186"/>
  <c r="EL184"/>
  <c r="EL182"/>
  <c r="EL180"/>
  <c r="EL178"/>
  <c r="EL176"/>
  <c r="EL174"/>
  <c r="EL172"/>
  <c r="EL170"/>
  <c r="EL168"/>
  <c r="EL166"/>
  <c r="EL164"/>
  <c r="EL162"/>
  <c r="EL160"/>
  <c r="EL158"/>
  <c r="EL156"/>
  <c r="EL154"/>
  <c r="EL152"/>
  <c r="EL150"/>
  <c r="EL148"/>
  <c r="EL146"/>
  <c r="EL144"/>
  <c r="EL142"/>
  <c r="EL140"/>
  <c r="EL138"/>
  <c r="EL136"/>
  <c r="EL134"/>
  <c r="EL132"/>
  <c r="EL130"/>
  <c r="EL128"/>
  <c r="EL126"/>
  <c r="EL124"/>
  <c r="EL122"/>
  <c r="EL120"/>
  <c r="EL118"/>
  <c r="EL116"/>
  <c r="EL114"/>
  <c r="EL112"/>
  <c r="EL110"/>
  <c r="EL108"/>
  <c r="EL106"/>
  <c r="EL104"/>
  <c r="EL102"/>
  <c r="EL100"/>
  <c r="EL98"/>
  <c r="EL96"/>
  <c r="EL94"/>
  <c r="EL92"/>
  <c r="EL90"/>
  <c r="EL88"/>
  <c r="EL86"/>
  <c r="EL84"/>
  <c r="EL82"/>
  <c r="EL80"/>
  <c r="EL78"/>
  <c r="EL76"/>
  <c r="EL74"/>
  <c r="EL72"/>
  <c r="EL70"/>
  <c r="EL68"/>
  <c r="EL66"/>
  <c r="EL64"/>
  <c r="EL62"/>
  <c r="EL60"/>
  <c r="EL58"/>
  <c r="EL56"/>
  <c r="EL54"/>
  <c r="EL52"/>
  <c r="EL50"/>
  <c r="EL48"/>
  <c r="EL46"/>
  <c r="EL44"/>
  <c r="EL42"/>
  <c r="EL40"/>
  <c r="EL38"/>
  <c r="EL36"/>
  <c r="EL34"/>
  <c r="EL32"/>
  <c r="EL30"/>
  <c r="EL28"/>
  <c r="EL26"/>
  <c r="EL24"/>
  <c r="EL22"/>
  <c r="EL20"/>
  <c r="EL18"/>
  <c r="EL16"/>
  <c r="EL14"/>
  <c r="EL12"/>
  <c r="EL10"/>
  <c r="EL8"/>
  <c r="EL6"/>
  <c r="EL4"/>
  <c r="EL2"/>
  <c r="EL291"/>
  <c r="EL289"/>
  <c r="EL287"/>
  <c r="EL285"/>
  <c r="EL283"/>
  <c r="EL281"/>
  <c r="EL279"/>
  <c r="EL277"/>
  <c r="EL275"/>
  <c r="EL273"/>
  <c r="EL271"/>
  <c r="EL269"/>
  <c r="EL267"/>
  <c r="EL265"/>
  <c r="EL263"/>
  <c r="EL261"/>
  <c r="EL259"/>
  <c r="EL257"/>
  <c r="EL255"/>
  <c r="EL253"/>
  <c r="EL251"/>
  <c r="EL249"/>
  <c r="EL247"/>
  <c r="EL245"/>
  <c r="EL243"/>
  <c r="EL241"/>
  <c r="EL239"/>
  <c r="EL237"/>
  <c r="EL235"/>
  <c r="EL233"/>
  <c r="EL231"/>
  <c r="EL229"/>
  <c r="EL227"/>
  <c r="EL225"/>
  <c r="EL223"/>
  <c r="EL221"/>
  <c r="EL219"/>
  <c r="EL217"/>
  <c r="EL215"/>
  <c r="EL213"/>
  <c r="EL211"/>
  <c r="EL209"/>
  <c r="EL207"/>
  <c r="EL205"/>
  <c r="EL203"/>
  <c r="EL201"/>
  <c r="EL199"/>
  <c r="EL197"/>
  <c r="EL195"/>
  <c r="EL193"/>
  <c r="EL191"/>
  <c r="EL189"/>
  <c r="EL187"/>
  <c r="EL185"/>
  <c r="EL183"/>
  <c r="EL181"/>
  <c r="EL179"/>
  <c r="EL177"/>
  <c r="EL175"/>
  <c r="EL173"/>
  <c r="EL171"/>
  <c r="EL169"/>
  <c r="EL167"/>
  <c r="EL165"/>
  <c r="EL163"/>
  <c r="EL161"/>
  <c r="EL159"/>
  <c r="EL157"/>
  <c r="EL155"/>
  <c r="EL153"/>
  <c r="EL151"/>
  <c r="EL149"/>
  <c r="EL147"/>
  <c r="EL145"/>
  <c r="EL143"/>
  <c r="EL141"/>
  <c r="EL139"/>
  <c r="EL137"/>
  <c r="EL135"/>
  <c r="EL133"/>
  <c r="EL131"/>
  <c r="EL129"/>
  <c r="EL127"/>
  <c r="EL125"/>
  <c r="EL123"/>
  <c r="EL121"/>
  <c r="EL119"/>
  <c r="EL117"/>
  <c r="EL115"/>
  <c r="EL113"/>
  <c r="EL111"/>
  <c r="EL109"/>
  <c r="EL107"/>
  <c r="EL105"/>
  <c r="EL103"/>
  <c r="EL101"/>
  <c r="EL99"/>
  <c r="EL97"/>
  <c r="EL95"/>
  <c r="EL93"/>
  <c r="EL91"/>
  <c r="EL89"/>
  <c r="EL87"/>
  <c r="EL85"/>
  <c r="EL83"/>
  <c r="EL81"/>
  <c r="EL79"/>
  <c r="EL77"/>
  <c r="EL75"/>
  <c r="EL73"/>
  <c r="EL71"/>
  <c r="EL69"/>
  <c r="EL67"/>
  <c r="EL65"/>
  <c r="EL63"/>
  <c r="EL61"/>
  <c r="EL59"/>
  <c r="EL57"/>
  <c r="EL55"/>
  <c r="EL53"/>
  <c r="EL51"/>
  <c r="EL49"/>
  <c r="EL47"/>
  <c r="EL45"/>
  <c r="EL43"/>
  <c r="EL41"/>
  <c r="EL39"/>
  <c r="EL37"/>
  <c r="EL35"/>
  <c r="EL33"/>
  <c r="EL31"/>
  <c r="EL29"/>
  <c r="EL27"/>
  <c r="EL25"/>
  <c r="EL23"/>
  <c r="EL21"/>
  <c r="EL19"/>
  <c r="EL17"/>
  <c r="EL15"/>
  <c r="EL13"/>
  <c r="EL11"/>
  <c r="EL9"/>
  <c r="EL7"/>
  <c r="EL5"/>
  <c r="EL3"/>
  <c r="EK292"/>
  <c r="EK290"/>
  <c r="EK288"/>
  <c r="EK286"/>
  <c r="EK284"/>
  <c r="EK282"/>
  <c r="EK280"/>
  <c r="EK278"/>
  <c r="EK276"/>
  <c r="EK274"/>
  <c r="EK272"/>
  <c r="EK270"/>
  <c r="EK268"/>
  <c r="EK266"/>
  <c r="EK264"/>
  <c r="EK262"/>
  <c r="EK260"/>
  <c r="EK258"/>
  <c r="EK256"/>
  <c r="EK254"/>
  <c r="EK252"/>
  <c r="EK250"/>
  <c r="EK248"/>
  <c r="EK246"/>
  <c r="EK244"/>
  <c r="EK242"/>
  <c r="EK240"/>
  <c r="EK238"/>
  <c r="EK236"/>
  <c r="EK234"/>
  <c r="EK232"/>
  <c r="EK230"/>
  <c r="EK228"/>
  <c r="EK226"/>
  <c r="EK224"/>
  <c r="EK222"/>
  <c r="EK220"/>
  <c r="EK218"/>
  <c r="EK216"/>
  <c r="EK214"/>
  <c r="EK212"/>
  <c r="EK210"/>
  <c r="EK208"/>
  <c r="EK206"/>
  <c r="EK204"/>
  <c r="EK202"/>
  <c r="EK200"/>
  <c r="EK198"/>
  <c r="EK196"/>
  <c r="EK194"/>
  <c r="EK192"/>
  <c r="EK190"/>
  <c r="EK188"/>
  <c r="EK186"/>
  <c r="EK184"/>
  <c r="EK182"/>
  <c r="EK180"/>
  <c r="EK178"/>
  <c r="EK176"/>
  <c r="EK174"/>
  <c r="EK172"/>
  <c r="EK170"/>
  <c r="EK168"/>
  <c r="EK166"/>
  <c r="EK164"/>
  <c r="EK162"/>
  <c r="EK160"/>
  <c r="EK158"/>
  <c r="EK156"/>
  <c r="EK154"/>
  <c r="EK152"/>
  <c r="EK150"/>
  <c r="EK148"/>
  <c r="EK146"/>
  <c r="EK144"/>
  <c r="EK142"/>
  <c r="EK140"/>
  <c r="EK138"/>
  <c r="EK136"/>
  <c r="EK134"/>
  <c r="EK132"/>
  <c r="EK130"/>
  <c r="EK128"/>
  <c r="EK126"/>
  <c r="EK124"/>
  <c r="EK122"/>
  <c r="EK120"/>
  <c r="EK118"/>
  <c r="EK116"/>
  <c r="EK114"/>
  <c r="EK112"/>
  <c r="EK110"/>
  <c r="EK108"/>
  <c r="EK106"/>
  <c r="EK104"/>
  <c r="EK102"/>
  <c r="EK100"/>
  <c r="EK98"/>
  <c r="EK96"/>
  <c r="EK94"/>
  <c r="EK92"/>
  <c r="EK90"/>
  <c r="EK88"/>
  <c r="EK86"/>
  <c r="EK84"/>
  <c r="EK82"/>
  <c r="EK80"/>
  <c r="EK78"/>
  <c r="EK76"/>
  <c r="EK74"/>
  <c r="EK72"/>
  <c r="EK70"/>
  <c r="EK68"/>
  <c r="EK66"/>
  <c r="EK64"/>
  <c r="EK62"/>
  <c r="EK60"/>
  <c r="EK58"/>
  <c r="EK56"/>
  <c r="EK54"/>
  <c r="EK52"/>
  <c r="EK50"/>
  <c r="EK48"/>
  <c r="EK46"/>
  <c r="EK44"/>
  <c r="EK42"/>
  <c r="EK40"/>
  <c r="EK38"/>
  <c r="EK36"/>
  <c r="EK34"/>
  <c r="EK32"/>
  <c r="EK30"/>
  <c r="EK28"/>
  <c r="EK26"/>
  <c r="EK24"/>
  <c r="EK22"/>
  <c r="EK20"/>
  <c r="EK18"/>
  <c r="EK16"/>
  <c r="EK14"/>
  <c r="EK12"/>
  <c r="EK10"/>
  <c r="EK8"/>
  <c r="EK6"/>
  <c r="EK4"/>
  <c r="EK2"/>
  <c r="EK291"/>
  <c r="EK289"/>
  <c r="EK287"/>
  <c r="EK285"/>
  <c r="EK283"/>
  <c r="EK281"/>
  <c r="EK279"/>
  <c r="EK277"/>
  <c r="EK275"/>
  <c r="EK273"/>
  <c r="EK271"/>
  <c r="EK269"/>
  <c r="EK267"/>
  <c r="EK265"/>
  <c r="EK263"/>
  <c r="EK261"/>
  <c r="EK259"/>
  <c r="EK257"/>
  <c r="EK255"/>
  <c r="EK253"/>
  <c r="EK251"/>
  <c r="EK249"/>
  <c r="EK247"/>
  <c r="EK245"/>
  <c r="EK243"/>
  <c r="EK241"/>
  <c r="EK239"/>
  <c r="EK237"/>
  <c r="EK235"/>
  <c r="EK233"/>
  <c r="EK231"/>
  <c r="EK229"/>
  <c r="EK227"/>
  <c r="EK225"/>
  <c r="EK223"/>
  <c r="EK221"/>
  <c r="EK219"/>
  <c r="EK217"/>
  <c r="EK215"/>
  <c r="EK213"/>
  <c r="EK211"/>
  <c r="EK209"/>
  <c r="EK207"/>
  <c r="EK205"/>
  <c r="EK203"/>
  <c r="EK201"/>
  <c r="EK199"/>
  <c r="EK197"/>
  <c r="EK195"/>
  <c r="EK193"/>
  <c r="EK191"/>
  <c r="EK189"/>
  <c r="EK187"/>
  <c r="EK185"/>
  <c r="EK183"/>
  <c r="EK181"/>
  <c r="EK179"/>
  <c r="EK177"/>
  <c r="EK175"/>
  <c r="EK173"/>
  <c r="EK171"/>
  <c r="EK169"/>
  <c r="EK167"/>
  <c r="EK165"/>
  <c r="EK163"/>
  <c r="EK161"/>
  <c r="EK159"/>
  <c r="EK157"/>
  <c r="EK155"/>
  <c r="EK153"/>
  <c r="EK151"/>
  <c r="EK149"/>
  <c r="EK147"/>
  <c r="EK145"/>
  <c r="EK143"/>
  <c r="EK141"/>
  <c r="EK139"/>
  <c r="EK137"/>
  <c r="EK135"/>
  <c r="EK133"/>
  <c r="EK129"/>
  <c r="EK127"/>
  <c r="EK125"/>
  <c r="EK123"/>
  <c r="EK121"/>
  <c r="EK119"/>
  <c r="EK117"/>
  <c r="EK115"/>
  <c r="EK113"/>
  <c r="EK109"/>
  <c r="EK107"/>
  <c r="EK105"/>
  <c r="EK103"/>
  <c r="EK101"/>
  <c r="EK99"/>
  <c r="EK97"/>
  <c r="EK95"/>
  <c r="EK93"/>
  <c r="EK91"/>
  <c r="EK89"/>
  <c r="EK87"/>
  <c r="EK85"/>
  <c r="EK83"/>
  <c r="EK81"/>
  <c r="EK79"/>
  <c r="EK77"/>
  <c r="EK75"/>
  <c r="EK73"/>
  <c r="EK71"/>
  <c r="EK69"/>
  <c r="EK67"/>
  <c r="EK65"/>
  <c r="EK63"/>
  <c r="EK61"/>
  <c r="EK59"/>
  <c r="EK57"/>
  <c r="EK55"/>
  <c r="EK53"/>
  <c r="EK51"/>
  <c r="EK49"/>
  <c r="EK47"/>
  <c r="EK45"/>
  <c r="EK43"/>
  <c r="EK41"/>
  <c r="EK39"/>
  <c r="EK37"/>
  <c r="EK35"/>
  <c r="EK33"/>
  <c r="EK31"/>
  <c r="EK29"/>
  <c r="EK27"/>
  <c r="EK25"/>
  <c r="EK23"/>
  <c r="EK21"/>
  <c r="EK19"/>
  <c r="EK17"/>
  <c r="EK15"/>
  <c r="EK13"/>
  <c r="EK11"/>
  <c r="EK9"/>
  <c r="EK7"/>
  <c r="EK5"/>
  <c r="EK3"/>
  <c r="ED292"/>
  <c r="ED290"/>
  <c r="ED288"/>
  <c r="ED286"/>
  <c r="ED284"/>
  <c r="ED282"/>
  <c r="ED280"/>
  <c r="ED278"/>
  <c r="ED276"/>
  <c r="ED274"/>
  <c r="ED272"/>
  <c r="ED270"/>
  <c r="ED268"/>
  <c r="ED266"/>
  <c r="ED264"/>
  <c r="ED262"/>
  <c r="ED260"/>
  <c r="ED258"/>
  <c r="ED256"/>
  <c r="ED254"/>
  <c r="ED252"/>
  <c r="ED250"/>
  <c r="ED248"/>
  <c r="ED246"/>
  <c r="ED244"/>
  <c r="ED242"/>
  <c r="ED240"/>
  <c r="ED238"/>
  <c r="ED236"/>
  <c r="ED234"/>
  <c r="ED232"/>
  <c r="ED230"/>
  <c r="ED228"/>
  <c r="ED226"/>
  <c r="ED224"/>
  <c r="ED222"/>
  <c r="ED220"/>
  <c r="ED218"/>
  <c r="ED216"/>
  <c r="ED214"/>
  <c r="ED212"/>
  <c r="ED210"/>
  <c r="ED208"/>
  <c r="ED206"/>
  <c r="ED204"/>
  <c r="ED202"/>
  <c r="ED200"/>
  <c r="ED198"/>
  <c r="ED196"/>
  <c r="ED194"/>
  <c r="ED192"/>
  <c r="ED190"/>
  <c r="ED188"/>
  <c r="ED186"/>
  <c r="ED184"/>
  <c r="ED182"/>
  <c r="ED180"/>
  <c r="ED178"/>
  <c r="ED176"/>
  <c r="ED174"/>
  <c r="ED172"/>
  <c r="ED170"/>
  <c r="ED168"/>
  <c r="ED166"/>
  <c r="ED164"/>
  <c r="ED162"/>
  <c r="ED160"/>
  <c r="ED158"/>
  <c r="ED156"/>
  <c r="ED154"/>
  <c r="ED152"/>
  <c r="ED150"/>
  <c r="ED148"/>
  <c r="ED146"/>
  <c r="ED144"/>
  <c r="ED142"/>
  <c r="ED140"/>
  <c r="ED138"/>
  <c r="ED136"/>
  <c r="ED134"/>
  <c r="ED132"/>
  <c r="ED130"/>
  <c r="ED128"/>
  <c r="ED126"/>
  <c r="ED124"/>
  <c r="ED122"/>
  <c r="ED120"/>
  <c r="ED118"/>
  <c r="ED116"/>
  <c r="ED114"/>
  <c r="ED112"/>
  <c r="ED110"/>
  <c r="ED108"/>
  <c r="ED106"/>
  <c r="ED104"/>
  <c r="ED102"/>
  <c r="ED100"/>
  <c r="ED98"/>
  <c r="ED96"/>
  <c r="ED94"/>
  <c r="ED92"/>
  <c r="ED90"/>
  <c r="ED88"/>
  <c r="ED86"/>
  <c r="ED84"/>
  <c r="ED82"/>
  <c r="ED80"/>
  <c r="ED78"/>
  <c r="ED76"/>
  <c r="ED74"/>
  <c r="ED72"/>
  <c r="ED70"/>
  <c r="ED68"/>
  <c r="ED66"/>
  <c r="ED64"/>
  <c r="ED62"/>
  <c r="ED60"/>
  <c r="ED58"/>
  <c r="ED56"/>
  <c r="ED54"/>
  <c r="ED52"/>
  <c r="ED50"/>
  <c r="ED48"/>
  <c r="ED46"/>
  <c r="ED44"/>
  <c r="ED42"/>
  <c r="ED40"/>
  <c r="ED38"/>
  <c r="ED36"/>
  <c r="ED34"/>
  <c r="ED32"/>
  <c r="ED30"/>
  <c r="ED28"/>
  <c r="ED26"/>
  <c r="ED24"/>
  <c r="ED22"/>
  <c r="ED20"/>
  <c r="ED18"/>
  <c r="ED16"/>
  <c r="ED14"/>
  <c r="ED12"/>
  <c r="ED10"/>
  <c r="ED8"/>
  <c r="ED6"/>
  <c r="ED4"/>
  <c r="ED2"/>
  <c r="ED291"/>
  <c r="ED289"/>
  <c r="ED287"/>
  <c r="ED285"/>
  <c r="ED283"/>
  <c r="ED281"/>
  <c r="ED279"/>
  <c r="ED277"/>
  <c r="ED275"/>
  <c r="ED273"/>
  <c r="ED271"/>
  <c r="ED269"/>
  <c r="ED267"/>
  <c r="ED265"/>
  <c r="ED263"/>
  <c r="ED261"/>
  <c r="ED259"/>
  <c r="ED257"/>
  <c r="ED255"/>
  <c r="ED253"/>
  <c r="ED251"/>
  <c r="ED249"/>
  <c r="ED247"/>
  <c r="ED245"/>
  <c r="ED243"/>
  <c r="ED241"/>
  <c r="ED239"/>
  <c r="ED237"/>
  <c r="ED235"/>
  <c r="ED233"/>
  <c r="ED231"/>
  <c r="ED229"/>
  <c r="ED227"/>
  <c r="ED225"/>
  <c r="ED223"/>
  <c r="ED221"/>
  <c r="ED219"/>
  <c r="ED217"/>
  <c r="ED215"/>
  <c r="ED213"/>
  <c r="ED211"/>
  <c r="ED209"/>
  <c r="ED207"/>
  <c r="ED205"/>
  <c r="ED203"/>
  <c r="ED201"/>
  <c r="ED199"/>
  <c r="ED197"/>
  <c r="ED195"/>
  <c r="ED193"/>
  <c r="ED191"/>
  <c r="ED189"/>
  <c r="ED187"/>
  <c r="ED185"/>
  <c r="ED183"/>
  <c r="ED181"/>
  <c r="ED179"/>
  <c r="ED177"/>
  <c r="ED175"/>
  <c r="ED173"/>
  <c r="ED171"/>
  <c r="ED169"/>
  <c r="ED167"/>
  <c r="ED165"/>
  <c r="ED163"/>
  <c r="ED161"/>
  <c r="ED159"/>
  <c r="ED157"/>
  <c r="ED155"/>
  <c r="ED153"/>
  <c r="ED151"/>
  <c r="ED149"/>
  <c r="ED147"/>
  <c r="ED145"/>
  <c r="ED143"/>
  <c r="ED141"/>
  <c r="ED139"/>
  <c r="ED137"/>
  <c r="ED135"/>
  <c r="ED133"/>
  <c r="ED131"/>
  <c r="ED129"/>
  <c r="ED127"/>
  <c r="ED125"/>
  <c r="ED123"/>
  <c r="ED121"/>
  <c r="ED119"/>
  <c r="ED117"/>
  <c r="ED115"/>
  <c r="ED113"/>
  <c r="ED111"/>
  <c r="ED109"/>
  <c r="ED107"/>
  <c r="ED105"/>
  <c r="ED103"/>
  <c r="ED101"/>
  <c r="ED99"/>
  <c r="ED97"/>
  <c r="ED95"/>
  <c r="ED93"/>
  <c r="ED91"/>
  <c r="ED89"/>
  <c r="ED87"/>
  <c r="ED85"/>
  <c r="ED83"/>
  <c r="ED81"/>
  <c r="ED79"/>
  <c r="ED77"/>
  <c r="ED75"/>
  <c r="ED73"/>
  <c r="ED71"/>
  <c r="ED69"/>
  <c r="ED67"/>
  <c r="ED65"/>
  <c r="ED63"/>
  <c r="ED61"/>
  <c r="ED59"/>
  <c r="ED57"/>
  <c r="ED55"/>
  <c r="ED53"/>
  <c r="ED51"/>
  <c r="ED49"/>
  <c r="ED47"/>
  <c r="ED45"/>
  <c r="ED43"/>
  <c r="ED41"/>
  <c r="ED39"/>
  <c r="ED35"/>
  <c r="ED33"/>
  <c r="ED31"/>
  <c r="ED29"/>
  <c r="ED27"/>
  <c r="ED25"/>
  <c r="ED23"/>
  <c r="ED21"/>
  <c r="ED19"/>
  <c r="ED17"/>
  <c r="ED15"/>
  <c r="ED13"/>
  <c r="ED11"/>
  <c r="ED9"/>
  <c r="ED7"/>
  <c r="ED5"/>
  <c r="ED3"/>
  <c r="EC292"/>
  <c r="EC290"/>
  <c r="EC288"/>
  <c r="EC286"/>
  <c r="EC284"/>
  <c r="EC282"/>
  <c r="EC280"/>
  <c r="EC278"/>
  <c r="EC276"/>
  <c r="EC274"/>
  <c r="EC272"/>
  <c r="EC270"/>
  <c r="EC268"/>
  <c r="EC266"/>
  <c r="EC264"/>
  <c r="EC262"/>
  <c r="EC260"/>
  <c r="EC258"/>
  <c r="EC256"/>
  <c r="EC254"/>
  <c r="EC252"/>
  <c r="EC250"/>
  <c r="EC248"/>
  <c r="EC246"/>
  <c r="EC244"/>
  <c r="EC242"/>
  <c r="EC240"/>
  <c r="EC238"/>
  <c r="EC236"/>
  <c r="EC234"/>
  <c r="EC232"/>
  <c r="EC230"/>
  <c r="EC228"/>
  <c r="EC226"/>
  <c r="EC224"/>
  <c r="EC222"/>
  <c r="EC220"/>
  <c r="EC218"/>
  <c r="EC216"/>
  <c r="EC214"/>
  <c r="EC212"/>
  <c r="EC210"/>
  <c r="EC208"/>
  <c r="EC206"/>
  <c r="EC204"/>
  <c r="EC202"/>
  <c r="EC200"/>
  <c r="EC198"/>
  <c r="EC196"/>
  <c r="EC194"/>
  <c r="EC192"/>
  <c r="EC190"/>
  <c r="EC188"/>
  <c r="EC186"/>
  <c r="EC184"/>
  <c r="EC182"/>
  <c r="EC180"/>
  <c r="EC178"/>
  <c r="EC176"/>
  <c r="EC174"/>
  <c r="EC172"/>
  <c r="EC170"/>
  <c r="EC168"/>
  <c r="EC166"/>
  <c r="EC164"/>
  <c r="EC162"/>
  <c r="EC160"/>
  <c r="EC158"/>
  <c r="EC156"/>
  <c r="EC154"/>
  <c r="EC152"/>
  <c r="EC150"/>
  <c r="EC148"/>
  <c r="EC146"/>
  <c r="EC144"/>
  <c r="EC142"/>
  <c r="EC140"/>
  <c r="EC138"/>
  <c r="EC136"/>
  <c r="EC134"/>
  <c r="EC132"/>
  <c r="EC130"/>
  <c r="EC128"/>
  <c r="EC126"/>
  <c r="EC124"/>
  <c r="EC122"/>
  <c r="EC120"/>
  <c r="EC118"/>
  <c r="EC116"/>
  <c r="EC114"/>
  <c r="EC112"/>
  <c r="EC110"/>
  <c r="EC108"/>
  <c r="EC106"/>
  <c r="EC104"/>
  <c r="EC102"/>
  <c r="EC100"/>
  <c r="EC98"/>
  <c r="EC96"/>
  <c r="EC94"/>
  <c r="EC92"/>
  <c r="EC90"/>
  <c r="EC88"/>
  <c r="EC86"/>
  <c r="EC84"/>
  <c r="EC82"/>
  <c r="EC80"/>
  <c r="EC78"/>
  <c r="EC76"/>
  <c r="EC74"/>
  <c r="EC72"/>
  <c r="EC70"/>
  <c r="EC68"/>
  <c r="EC66"/>
  <c r="EC64"/>
  <c r="EC62"/>
  <c r="EC60"/>
  <c r="EC58"/>
  <c r="EC56"/>
  <c r="EC54"/>
  <c r="EC52"/>
  <c r="EC50"/>
  <c r="EC48"/>
  <c r="EC46"/>
  <c r="EC44"/>
  <c r="EC42"/>
  <c r="EC40"/>
  <c r="EC38"/>
  <c r="EC36"/>
  <c r="EC34"/>
  <c r="EC32"/>
  <c r="EC30"/>
  <c r="EC28"/>
  <c r="EC26"/>
  <c r="EC24"/>
  <c r="EC22"/>
  <c r="EC20"/>
  <c r="EC18"/>
  <c r="EC16"/>
  <c r="EC14"/>
  <c r="EC12"/>
  <c r="EC10"/>
  <c r="EC8"/>
  <c r="EC6"/>
  <c r="EC4"/>
  <c r="EC2"/>
  <c r="EC291"/>
  <c r="EC289"/>
  <c r="EC287"/>
  <c r="EC285"/>
  <c r="EC283"/>
  <c r="EC281"/>
  <c r="EC279"/>
  <c r="EC277"/>
  <c r="EC275"/>
  <c r="EC273"/>
  <c r="EC271"/>
  <c r="EC269"/>
  <c r="EC267"/>
  <c r="EC265"/>
  <c r="EC263"/>
  <c r="EC261"/>
  <c r="EC259"/>
  <c r="EC257"/>
  <c r="EC255"/>
  <c r="EC253"/>
  <c r="EC251"/>
  <c r="EC249"/>
  <c r="EC247"/>
  <c r="EC245"/>
  <c r="EC243"/>
  <c r="EC241"/>
  <c r="EC239"/>
  <c r="EC237"/>
  <c r="EC235"/>
  <c r="EC233"/>
  <c r="EC231"/>
  <c r="EC229"/>
  <c r="EC227"/>
  <c r="EC225"/>
  <c r="EC223"/>
  <c r="EC221"/>
  <c r="EC219"/>
  <c r="EC217"/>
  <c r="EC215"/>
  <c r="EC213"/>
  <c r="EC211"/>
  <c r="EC209"/>
  <c r="EC207"/>
  <c r="EC205"/>
  <c r="EC203"/>
  <c r="EC201"/>
  <c r="EC199"/>
  <c r="EC197"/>
  <c r="EC195"/>
  <c r="EC193"/>
  <c r="EC191"/>
  <c r="EC189"/>
  <c r="EC187"/>
  <c r="EC185"/>
  <c r="EC183"/>
  <c r="EC181"/>
  <c r="EC179"/>
  <c r="EC177"/>
  <c r="EC175"/>
  <c r="EC173"/>
  <c r="EC171"/>
  <c r="EC169"/>
  <c r="EC167"/>
  <c r="EC165"/>
  <c r="EC163"/>
  <c r="EC161"/>
  <c r="EC159"/>
  <c r="EC157"/>
  <c r="EC155"/>
  <c r="EC153"/>
  <c r="EC151"/>
  <c r="EC149"/>
  <c r="EC147"/>
  <c r="EC145"/>
  <c r="EC143"/>
  <c r="EC141"/>
  <c r="EC139"/>
  <c r="EC137"/>
  <c r="EC135"/>
  <c r="EC133"/>
  <c r="EC129"/>
  <c r="EC127"/>
  <c r="EC125"/>
  <c r="EC123"/>
  <c r="EC121"/>
  <c r="EC119"/>
  <c r="EC117"/>
  <c r="EC115"/>
  <c r="EC113"/>
  <c r="EC109"/>
  <c r="EC107"/>
  <c r="EC105"/>
  <c r="EC103"/>
  <c r="EC101"/>
  <c r="EC99"/>
  <c r="EC97"/>
  <c r="EC95"/>
  <c r="EC93"/>
  <c r="EC91"/>
  <c r="EC89"/>
  <c r="EC87"/>
  <c r="EC85"/>
  <c r="EC83"/>
  <c r="EC81"/>
  <c r="EC79"/>
  <c r="EC77"/>
  <c r="EC75"/>
  <c r="EC73"/>
  <c r="EC71"/>
  <c r="EC69"/>
  <c r="EC67"/>
  <c r="EC65"/>
  <c r="EC63"/>
  <c r="EC61"/>
  <c r="EC59"/>
  <c r="EC57"/>
  <c r="EC55"/>
  <c r="EC53"/>
  <c r="EC51"/>
  <c r="EC49"/>
  <c r="EC47"/>
  <c r="EC45"/>
  <c r="EC43"/>
  <c r="EC41"/>
  <c r="EC39"/>
  <c r="EC35"/>
  <c r="EC33"/>
  <c r="EC31"/>
  <c r="EC29"/>
  <c r="EC27"/>
  <c r="EC25"/>
  <c r="EC23"/>
  <c r="EC21"/>
  <c r="EC19"/>
  <c r="EC17"/>
  <c r="EC15"/>
  <c r="EC13"/>
  <c r="EC11"/>
  <c r="EC9"/>
  <c r="EC7"/>
  <c r="EC5"/>
  <c r="EC3"/>
  <c r="DV290"/>
  <c r="DV286"/>
  <c r="DV282"/>
  <c r="DV278"/>
  <c r="DV274"/>
  <c r="DV270"/>
  <c r="DV266"/>
  <c r="DV262"/>
  <c r="DV258"/>
  <c r="DV254"/>
  <c r="DV250"/>
  <c r="DV246"/>
  <c r="DV242"/>
  <c r="DV238"/>
  <c r="DV234"/>
  <c r="DV230"/>
  <c r="DV226"/>
  <c r="DV222"/>
  <c r="DV218"/>
  <c r="DV214"/>
  <c r="DV210"/>
  <c r="DV206"/>
  <c r="DV202"/>
  <c r="DV198"/>
  <c r="DV194"/>
  <c r="DV190"/>
  <c r="DV186"/>
  <c r="DV182"/>
  <c r="DV178"/>
  <c r="DV174"/>
  <c r="DV170"/>
  <c r="DV166"/>
  <c r="DV162"/>
  <c r="DV158"/>
  <c r="DV154"/>
  <c r="DV150"/>
  <c r="DV146"/>
  <c r="DV142"/>
  <c r="DV138"/>
  <c r="DV134"/>
  <c r="DV130"/>
  <c r="DV126"/>
  <c r="DV122"/>
  <c r="DV118"/>
  <c r="DV114"/>
  <c r="DV110"/>
  <c r="DV106"/>
  <c r="DV102"/>
  <c r="DV98"/>
  <c r="DV94"/>
  <c r="DV90"/>
  <c r="DV86"/>
  <c r="DV82"/>
  <c r="DV78"/>
  <c r="DV292"/>
  <c r="DV288"/>
  <c r="DV284"/>
  <c r="DV280"/>
  <c r="DV276"/>
  <c r="DV272"/>
  <c r="DV268"/>
  <c r="DV264"/>
  <c r="DV260"/>
  <c r="DV256"/>
  <c r="DV252"/>
  <c r="DV248"/>
  <c r="DV244"/>
  <c r="DV240"/>
  <c r="DV236"/>
  <c r="DV232"/>
  <c r="DV228"/>
  <c r="DV224"/>
  <c r="DV220"/>
  <c r="DV216"/>
  <c r="DV212"/>
  <c r="DV208"/>
  <c r="DV204"/>
  <c r="DV200"/>
  <c r="DV196"/>
  <c r="DV192"/>
  <c r="DV188"/>
  <c r="DV184"/>
  <c r="DV180"/>
  <c r="DV176"/>
  <c r="DV172"/>
  <c r="DV168"/>
  <c r="DV164"/>
  <c r="DV160"/>
  <c r="DV156"/>
  <c r="DV152"/>
  <c r="DV148"/>
  <c r="DV144"/>
  <c r="DV140"/>
  <c r="DV136"/>
  <c r="DV132"/>
  <c r="DV128"/>
  <c r="DV124"/>
  <c r="DV120"/>
  <c r="DV116"/>
  <c r="DV112"/>
  <c r="DV108"/>
  <c r="DV104"/>
  <c r="DV100"/>
  <c r="DV96"/>
  <c r="DV92"/>
  <c r="DV88"/>
  <c r="DV84"/>
  <c r="DV80"/>
  <c r="DV76"/>
  <c r="DV74"/>
  <c r="DV72"/>
  <c r="DV70"/>
  <c r="DV68"/>
  <c r="DV66"/>
  <c r="DV64"/>
  <c r="DV62"/>
  <c r="DV60"/>
  <c r="DV58"/>
  <c r="DV56"/>
  <c r="DV54"/>
  <c r="DV52"/>
  <c r="DV50"/>
  <c r="DV48"/>
  <c r="DV46"/>
  <c r="DV44"/>
  <c r="DV42"/>
  <c r="DV40"/>
  <c r="DV38"/>
  <c r="DV36"/>
  <c r="DV34"/>
  <c r="DV32"/>
  <c r="DV30"/>
  <c r="DV28"/>
  <c r="DV26"/>
  <c r="DV24"/>
  <c r="DV22"/>
  <c r="DV20"/>
  <c r="DV18"/>
  <c r="DV16"/>
  <c r="DV14"/>
  <c r="DV12"/>
  <c r="DV10"/>
  <c r="DV8"/>
  <c r="DV6"/>
  <c r="DV4"/>
  <c r="DV2"/>
  <c r="DV291"/>
  <c r="DV289"/>
  <c r="DV287"/>
  <c r="DV285"/>
  <c r="DV283"/>
  <c r="DV281"/>
  <c r="DV279"/>
  <c r="DV277"/>
  <c r="DV275"/>
  <c r="DV273"/>
  <c r="DV271"/>
  <c r="DV269"/>
  <c r="DV267"/>
  <c r="DV265"/>
  <c r="DV263"/>
  <c r="DV261"/>
  <c r="DV259"/>
  <c r="DV257"/>
  <c r="DV255"/>
  <c r="DV253"/>
  <c r="DV251"/>
  <c r="DV249"/>
  <c r="DV247"/>
  <c r="DV245"/>
  <c r="DV243"/>
  <c r="DV241"/>
  <c r="DV239"/>
  <c r="DV237"/>
  <c r="DV235"/>
  <c r="DV233"/>
  <c r="DV231"/>
  <c r="DV229"/>
  <c r="DV227"/>
  <c r="DV225"/>
  <c r="DV223"/>
  <c r="DV221"/>
  <c r="DV219"/>
  <c r="DV217"/>
  <c r="DV215"/>
  <c r="DV213"/>
  <c r="DV211"/>
  <c r="DV209"/>
  <c r="DV207"/>
  <c r="DV205"/>
  <c r="DV203"/>
  <c r="DV201"/>
  <c r="DV199"/>
  <c r="DV197"/>
  <c r="DV195"/>
  <c r="DV193"/>
  <c r="DV191"/>
  <c r="DV189"/>
  <c r="DV187"/>
  <c r="DV185"/>
  <c r="DV183"/>
  <c r="DV181"/>
  <c r="DV179"/>
  <c r="DV177"/>
  <c r="DV175"/>
  <c r="DV173"/>
  <c r="DV171"/>
  <c r="DV169"/>
  <c r="DV167"/>
  <c r="DV165"/>
  <c r="DV163"/>
  <c r="DV161"/>
  <c r="DV159"/>
  <c r="DV157"/>
  <c r="DV155"/>
  <c r="DV153"/>
  <c r="DV151"/>
  <c r="DV149"/>
  <c r="DV147"/>
  <c r="DV145"/>
  <c r="DV143"/>
  <c r="DV141"/>
  <c r="DV139"/>
  <c r="DV137"/>
  <c r="DV135"/>
  <c r="DV133"/>
  <c r="DV131"/>
  <c r="DV129"/>
  <c r="DV127"/>
  <c r="DV125"/>
  <c r="DV123"/>
  <c r="DV121"/>
  <c r="DV119"/>
  <c r="DV117"/>
  <c r="DV115"/>
  <c r="DV113"/>
  <c r="DV111"/>
  <c r="DV109"/>
  <c r="DV107"/>
  <c r="DV105"/>
  <c r="DV103"/>
  <c r="DV101"/>
  <c r="DV99"/>
  <c r="DV97"/>
  <c r="DV95"/>
  <c r="DV93"/>
  <c r="DV91"/>
  <c r="DV89"/>
  <c r="DV87"/>
  <c r="DV85"/>
  <c r="DV83"/>
  <c r="DV81"/>
  <c r="DV79"/>
  <c r="DV77"/>
  <c r="DV75"/>
  <c r="DV73"/>
  <c r="DV71"/>
  <c r="DV69"/>
  <c r="DV67"/>
  <c r="DV65"/>
  <c r="DV63"/>
  <c r="DV61"/>
  <c r="DV59"/>
  <c r="DV57"/>
  <c r="DV55"/>
  <c r="DV53"/>
  <c r="DV51"/>
  <c r="DV49"/>
  <c r="DV47"/>
  <c r="DV45"/>
  <c r="DV43"/>
  <c r="DV41"/>
  <c r="DV39"/>
  <c r="DV35"/>
  <c r="DV33"/>
  <c r="DV31"/>
  <c r="DV29"/>
  <c r="DV27"/>
  <c r="DV25"/>
  <c r="DV23"/>
  <c r="DV21"/>
  <c r="DV19"/>
  <c r="DV17"/>
  <c r="DV15"/>
  <c r="DV13"/>
  <c r="DV11"/>
  <c r="DV9"/>
  <c r="DV7"/>
  <c r="DV5"/>
  <c r="DV3"/>
  <c r="DU292"/>
  <c r="DU290"/>
  <c r="DU288"/>
  <c r="DU286"/>
  <c r="DU284"/>
  <c r="DU282"/>
  <c r="DU280"/>
  <c r="DU278"/>
  <c r="DU276"/>
  <c r="DU274"/>
  <c r="DU272"/>
  <c r="DU270"/>
  <c r="DU268"/>
  <c r="DU266"/>
  <c r="DU264"/>
  <c r="DU262"/>
  <c r="DU260"/>
  <c r="DU258"/>
  <c r="DU256"/>
  <c r="DU254"/>
  <c r="DU252"/>
  <c r="DU250"/>
  <c r="DU248"/>
  <c r="DU246"/>
  <c r="DU244"/>
  <c r="DU242"/>
  <c r="DU240"/>
  <c r="DU238"/>
  <c r="DU236"/>
  <c r="DU234"/>
  <c r="DU232"/>
  <c r="DU230"/>
  <c r="DU228"/>
  <c r="DU226"/>
  <c r="DU224"/>
  <c r="DU222"/>
  <c r="DU220"/>
  <c r="DU218"/>
  <c r="DU216"/>
  <c r="DU214"/>
  <c r="DU212"/>
  <c r="DU210"/>
  <c r="DU208"/>
  <c r="DU206"/>
  <c r="DU204"/>
  <c r="DU202"/>
  <c r="DU200"/>
  <c r="DU198"/>
  <c r="DU196"/>
  <c r="DU194"/>
  <c r="DU192"/>
  <c r="DU190"/>
  <c r="DU188"/>
  <c r="DU186"/>
  <c r="DU184"/>
  <c r="DU182"/>
  <c r="DU180"/>
  <c r="DU178"/>
  <c r="DU176"/>
  <c r="DU174"/>
  <c r="DU172"/>
  <c r="DU170"/>
  <c r="DU168"/>
  <c r="DU166"/>
  <c r="DU164"/>
  <c r="DU162"/>
  <c r="DU160"/>
  <c r="DU158"/>
  <c r="DU156"/>
  <c r="DU154"/>
  <c r="DU152"/>
  <c r="DU150"/>
  <c r="DU148"/>
  <c r="DU146"/>
  <c r="DU144"/>
  <c r="DU142"/>
  <c r="DU140"/>
  <c r="DU138"/>
  <c r="DU136"/>
  <c r="DU134"/>
  <c r="DU132"/>
  <c r="DU130"/>
  <c r="DU128"/>
  <c r="DU126"/>
  <c r="DU124"/>
  <c r="DU122"/>
  <c r="DU120"/>
  <c r="DU118"/>
  <c r="DU116"/>
  <c r="DU114"/>
  <c r="DU112"/>
  <c r="DU110"/>
  <c r="DU108"/>
  <c r="DU106"/>
  <c r="DU104"/>
  <c r="DU102"/>
  <c r="DU100"/>
  <c r="DU98"/>
  <c r="DU96"/>
  <c r="DU94"/>
  <c r="DU92"/>
  <c r="DU90"/>
  <c r="DU88"/>
  <c r="DU86"/>
  <c r="DU84"/>
  <c r="DU82"/>
  <c r="DU80"/>
  <c r="DU78"/>
  <c r="DU76"/>
  <c r="DU74"/>
  <c r="DU72"/>
  <c r="DU70"/>
  <c r="DU68"/>
  <c r="DU66"/>
  <c r="DU64"/>
  <c r="DU62"/>
  <c r="DU60"/>
  <c r="DU58"/>
  <c r="DU56"/>
  <c r="DU54"/>
  <c r="DU52"/>
  <c r="DU50"/>
  <c r="DU48"/>
  <c r="DU46"/>
  <c r="DU44"/>
  <c r="DU42"/>
  <c r="DU40"/>
  <c r="DU38"/>
  <c r="DU36"/>
  <c r="DU34"/>
  <c r="DU32"/>
  <c r="DU30"/>
  <c r="DU28"/>
  <c r="DU26"/>
  <c r="DU24"/>
  <c r="DU22"/>
  <c r="DU20"/>
  <c r="DU18"/>
  <c r="DU16"/>
  <c r="DU14"/>
  <c r="DU12"/>
  <c r="DU10"/>
  <c r="DU8"/>
  <c r="DU6"/>
  <c r="DU4"/>
  <c r="DU2"/>
  <c r="DU291"/>
  <c r="DU289"/>
  <c r="DU287"/>
  <c r="DU285"/>
  <c r="DU283"/>
  <c r="DU281"/>
  <c r="DU279"/>
  <c r="DU277"/>
  <c r="DU275"/>
  <c r="DU273"/>
  <c r="DU271"/>
  <c r="DU269"/>
  <c r="DU267"/>
  <c r="DU265"/>
  <c r="DU263"/>
  <c r="DU261"/>
  <c r="DU259"/>
  <c r="DU257"/>
  <c r="DU255"/>
  <c r="DU253"/>
  <c r="DU251"/>
  <c r="DU249"/>
  <c r="DU247"/>
  <c r="DU245"/>
  <c r="DU243"/>
  <c r="DU241"/>
  <c r="DU239"/>
  <c r="DU237"/>
  <c r="DU235"/>
  <c r="DU233"/>
  <c r="DU231"/>
  <c r="DU229"/>
  <c r="DU227"/>
  <c r="DU225"/>
  <c r="DU223"/>
  <c r="DU221"/>
  <c r="DU219"/>
  <c r="DU217"/>
  <c r="DU215"/>
  <c r="DU213"/>
  <c r="DU211"/>
  <c r="DU209"/>
  <c r="DU207"/>
  <c r="DU205"/>
  <c r="DU203"/>
  <c r="DU201"/>
  <c r="DU199"/>
  <c r="DU197"/>
  <c r="DU195"/>
  <c r="DU193"/>
  <c r="DU191"/>
  <c r="DU189"/>
  <c r="DU187"/>
  <c r="DU185"/>
  <c r="DU183"/>
  <c r="DU181"/>
  <c r="DU179"/>
  <c r="DU177"/>
  <c r="DU175"/>
  <c r="DU173"/>
  <c r="DU171"/>
  <c r="DU169"/>
  <c r="DU167"/>
  <c r="DU165"/>
  <c r="DU163"/>
  <c r="DU161"/>
  <c r="DU159"/>
  <c r="DU157"/>
  <c r="DU155"/>
  <c r="DU153"/>
  <c r="DU151"/>
  <c r="DU149"/>
  <c r="DU147"/>
  <c r="DU145"/>
  <c r="DU143"/>
  <c r="DU141"/>
  <c r="DU139"/>
  <c r="DU137"/>
  <c r="DU135"/>
  <c r="DU133"/>
  <c r="DU129"/>
  <c r="DU127"/>
  <c r="DU125"/>
  <c r="DU123"/>
  <c r="DU121"/>
  <c r="DU119"/>
  <c r="DU117"/>
  <c r="DU115"/>
  <c r="DU113"/>
  <c r="DU109"/>
  <c r="DU107"/>
  <c r="DU105"/>
  <c r="DU103"/>
  <c r="DU101"/>
  <c r="DU99"/>
  <c r="DU97"/>
  <c r="DU95"/>
  <c r="DU93"/>
  <c r="DU91"/>
  <c r="DU89"/>
  <c r="DU87"/>
  <c r="DU85"/>
  <c r="DU83"/>
  <c r="DU81"/>
  <c r="DU79"/>
  <c r="DU77"/>
  <c r="DU75"/>
  <c r="DU73"/>
  <c r="DU71"/>
  <c r="DU69"/>
  <c r="DU67"/>
  <c r="DU65"/>
  <c r="DU63"/>
  <c r="DU61"/>
  <c r="DU59"/>
  <c r="DU57"/>
  <c r="DU55"/>
  <c r="DU53"/>
  <c r="DU51"/>
  <c r="DU49"/>
  <c r="DU47"/>
  <c r="DU45"/>
  <c r="DU43"/>
  <c r="DU41"/>
  <c r="DU39"/>
  <c r="DU35"/>
  <c r="DU33"/>
  <c r="DU31"/>
  <c r="DU29"/>
  <c r="DU27"/>
  <c r="DU25"/>
  <c r="DU23"/>
  <c r="DU21"/>
  <c r="DU19"/>
  <c r="DU17"/>
  <c r="DU15"/>
  <c r="DU13"/>
  <c r="DU11"/>
  <c r="DU9"/>
  <c r="DU7"/>
  <c r="DU5"/>
  <c r="DU3"/>
  <c r="DN292"/>
  <c r="DN290"/>
  <c r="DN288"/>
  <c r="DN286"/>
  <c r="DN284"/>
  <c r="DN282"/>
  <c r="DN280"/>
  <c r="DN278"/>
  <c r="DN276"/>
  <c r="DN274"/>
  <c r="DN272"/>
  <c r="DN270"/>
  <c r="DN268"/>
  <c r="DN266"/>
  <c r="DN264"/>
  <c r="DN262"/>
  <c r="DN260"/>
  <c r="DN258"/>
  <c r="DN256"/>
  <c r="DN254"/>
  <c r="DN252"/>
  <c r="DN250"/>
  <c r="DN248"/>
  <c r="DN246"/>
  <c r="DN244"/>
  <c r="DN242"/>
  <c r="DN240"/>
  <c r="DN238"/>
  <c r="DN236"/>
  <c r="DN234"/>
  <c r="DN232"/>
  <c r="DN230"/>
  <c r="DN228"/>
  <c r="DN226"/>
  <c r="DN224"/>
  <c r="DN222"/>
  <c r="DN220"/>
  <c r="DN218"/>
  <c r="DN216"/>
  <c r="DN214"/>
  <c r="DN212"/>
  <c r="DN210"/>
  <c r="DN208"/>
  <c r="DN206"/>
  <c r="DN204"/>
  <c r="DN202"/>
  <c r="DN200"/>
  <c r="DN198"/>
  <c r="DN196"/>
  <c r="DN194"/>
  <c r="DN192"/>
  <c r="DN190"/>
  <c r="DN188"/>
  <c r="DN186"/>
  <c r="DN184"/>
  <c r="DN182"/>
  <c r="DN180"/>
  <c r="DN178"/>
  <c r="DN176"/>
  <c r="DN174"/>
  <c r="DN172"/>
  <c r="DN170"/>
  <c r="DN168"/>
  <c r="DN166"/>
  <c r="DN164"/>
  <c r="DN162"/>
  <c r="DN160"/>
  <c r="DN158"/>
  <c r="DN156"/>
  <c r="DN154"/>
  <c r="DN152"/>
  <c r="DN150"/>
  <c r="DN148"/>
  <c r="DN146"/>
  <c r="DN144"/>
  <c r="DN142"/>
  <c r="DN140"/>
  <c r="DN138"/>
  <c r="DN136"/>
  <c r="DN134"/>
  <c r="DN132"/>
  <c r="DN130"/>
  <c r="DN128"/>
  <c r="DN126"/>
  <c r="DN124"/>
  <c r="DN122"/>
  <c r="DN120"/>
  <c r="DN118"/>
  <c r="DN116"/>
  <c r="DN114"/>
  <c r="DN112"/>
  <c r="DN110"/>
  <c r="DN108"/>
  <c r="DN106"/>
  <c r="DN104"/>
  <c r="DN102"/>
  <c r="DN100"/>
  <c r="DN98"/>
  <c r="DN96"/>
  <c r="DN94"/>
  <c r="DN92"/>
  <c r="DN90"/>
  <c r="DN88"/>
  <c r="DN86"/>
  <c r="DN84"/>
  <c r="DN82"/>
  <c r="DN80"/>
  <c r="DN78"/>
  <c r="DN76"/>
  <c r="DN74"/>
  <c r="DN72"/>
  <c r="DN70"/>
  <c r="DN68"/>
  <c r="DN66"/>
  <c r="DN64"/>
  <c r="DN62"/>
  <c r="DN60"/>
  <c r="DN58"/>
  <c r="DN56"/>
  <c r="DN54"/>
  <c r="DN52"/>
  <c r="DN50"/>
  <c r="DN48"/>
  <c r="DN46"/>
  <c r="DN44"/>
  <c r="DN42"/>
  <c r="DN40"/>
  <c r="DN38"/>
  <c r="DN36"/>
  <c r="DN34"/>
  <c r="DN32"/>
  <c r="DN30"/>
  <c r="DN26"/>
  <c r="DN24"/>
  <c r="DN22"/>
  <c r="DN20"/>
  <c r="DN18"/>
  <c r="DN16"/>
  <c r="DN14"/>
  <c r="DN12"/>
  <c r="DN10"/>
  <c r="DN8"/>
  <c r="DN6"/>
  <c r="DN4"/>
  <c r="DN2"/>
  <c r="DN291"/>
  <c r="DN289"/>
  <c r="DN287"/>
  <c r="DN285"/>
  <c r="DN283"/>
  <c r="DN281"/>
  <c r="DN279"/>
  <c r="DN277"/>
  <c r="DN275"/>
  <c r="DN273"/>
  <c r="DN271"/>
  <c r="DN269"/>
  <c r="DN267"/>
  <c r="DN265"/>
  <c r="DN263"/>
  <c r="DN261"/>
  <c r="DN259"/>
  <c r="DN257"/>
  <c r="DN255"/>
  <c r="DN253"/>
  <c r="DN251"/>
  <c r="DN249"/>
  <c r="DN247"/>
  <c r="DN245"/>
  <c r="DN243"/>
  <c r="DN241"/>
  <c r="DN239"/>
  <c r="DN237"/>
  <c r="DN235"/>
  <c r="DN233"/>
  <c r="DN231"/>
  <c r="DN229"/>
  <c r="DN227"/>
  <c r="DN225"/>
  <c r="DN223"/>
  <c r="DN221"/>
  <c r="DN219"/>
  <c r="DN217"/>
  <c r="DN215"/>
  <c r="DN213"/>
  <c r="DN211"/>
  <c r="DN209"/>
  <c r="DN207"/>
  <c r="DN205"/>
  <c r="DN203"/>
  <c r="DN201"/>
  <c r="DN199"/>
  <c r="DN197"/>
  <c r="DN195"/>
  <c r="DN193"/>
  <c r="DN191"/>
  <c r="DN189"/>
  <c r="DN187"/>
  <c r="DN185"/>
  <c r="DN183"/>
  <c r="DN181"/>
  <c r="DN179"/>
  <c r="DN177"/>
  <c r="DN175"/>
  <c r="DN173"/>
  <c r="DN171"/>
  <c r="DN169"/>
  <c r="DN167"/>
  <c r="DN165"/>
  <c r="DN163"/>
  <c r="DN161"/>
  <c r="DN159"/>
  <c r="DN157"/>
  <c r="DN155"/>
  <c r="DN153"/>
  <c r="DN151"/>
  <c r="DN149"/>
  <c r="DN147"/>
  <c r="DN145"/>
  <c r="DN143"/>
  <c r="DN141"/>
  <c r="DN139"/>
  <c r="DN137"/>
  <c r="DN135"/>
  <c r="DN133"/>
  <c r="DN131"/>
  <c r="DN129"/>
  <c r="DN127"/>
  <c r="DN125"/>
  <c r="DN123"/>
  <c r="DN121"/>
  <c r="DN119"/>
  <c r="DN117"/>
  <c r="DN115"/>
  <c r="DN113"/>
  <c r="DN111"/>
  <c r="DN109"/>
  <c r="DN107"/>
  <c r="DN105"/>
  <c r="DN103"/>
  <c r="DN101"/>
  <c r="DN99"/>
  <c r="DN97"/>
  <c r="DN95"/>
  <c r="DN93"/>
  <c r="DN91"/>
  <c r="DN89"/>
  <c r="DN87"/>
  <c r="DN85"/>
  <c r="DN83"/>
  <c r="DN81"/>
  <c r="DN79"/>
  <c r="DN77"/>
  <c r="DN75"/>
  <c r="DN73"/>
  <c r="DN71"/>
  <c r="DN69"/>
  <c r="DN67"/>
  <c r="DN65"/>
  <c r="DN63"/>
  <c r="DN61"/>
  <c r="DN59"/>
  <c r="DN57"/>
  <c r="DN55"/>
  <c r="DN53"/>
  <c r="DN51"/>
  <c r="DN49"/>
  <c r="DN47"/>
  <c r="DN45"/>
  <c r="DN43"/>
  <c r="DN41"/>
  <c r="DN39"/>
  <c r="DN35"/>
  <c r="DN33"/>
  <c r="DN31"/>
  <c r="DN29"/>
  <c r="DN27"/>
  <c r="DN25"/>
  <c r="DN23"/>
  <c r="DN21"/>
  <c r="DN19"/>
  <c r="DN17"/>
  <c r="DN15"/>
  <c r="DN13"/>
  <c r="DN11"/>
  <c r="DN9"/>
  <c r="DN7"/>
  <c r="DN5"/>
  <c r="DN3"/>
  <c r="DM292"/>
  <c r="DM290"/>
  <c r="DM288"/>
  <c r="DM286"/>
  <c r="DM284"/>
  <c r="DM282"/>
  <c r="DM280"/>
  <c r="DM278"/>
  <c r="DM276"/>
  <c r="DM274"/>
  <c r="DM272"/>
  <c r="DM270"/>
  <c r="DM268"/>
  <c r="DM266"/>
  <c r="DM264"/>
  <c r="DM262"/>
  <c r="DM260"/>
  <c r="DM258"/>
  <c r="DM256"/>
  <c r="DM254"/>
  <c r="DM252"/>
  <c r="DM250"/>
  <c r="DM248"/>
  <c r="DM246"/>
  <c r="DM244"/>
  <c r="DM242"/>
  <c r="DM240"/>
  <c r="DM238"/>
  <c r="DM236"/>
  <c r="DM234"/>
  <c r="DM232"/>
  <c r="DM230"/>
  <c r="DM228"/>
  <c r="DM226"/>
  <c r="DM224"/>
  <c r="DM222"/>
  <c r="DM220"/>
  <c r="DM218"/>
  <c r="DM216"/>
  <c r="DM214"/>
  <c r="DM212"/>
  <c r="DM210"/>
  <c r="DM208"/>
  <c r="DM206"/>
  <c r="DM204"/>
  <c r="DM202"/>
  <c r="DM200"/>
  <c r="DM198"/>
  <c r="DM196"/>
  <c r="DM194"/>
  <c r="DM192"/>
  <c r="DM190"/>
  <c r="DM188"/>
  <c r="DM186"/>
  <c r="DM184"/>
  <c r="DM182"/>
  <c r="DM180"/>
  <c r="DM178"/>
  <c r="DM176"/>
  <c r="DM174"/>
  <c r="DM172"/>
  <c r="DM170"/>
  <c r="DM168"/>
  <c r="DM166"/>
  <c r="DM164"/>
  <c r="DM162"/>
  <c r="DM160"/>
  <c r="DM158"/>
  <c r="DM156"/>
  <c r="DM154"/>
  <c r="DM152"/>
  <c r="DM150"/>
  <c r="DM148"/>
  <c r="DM146"/>
  <c r="DM144"/>
  <c r="DM142"/>
  <c r="DM140"/>
  <c r="DM138"/>
  <c r="DM136"/>
  <c r="DM134"/>
  <c r="DM132"/>
  <c r="DM130"/>
  <c r="DM128"/>
  <c r="DM126"/>
  <c r="DM124"/>
  <c r="DM122"/>
  <c r="DM120"/>
  <c r="DM118"/>
  <c r="DM116"/>
  <c r="DM114"/>
  <c r="DM112"/>
  <c r="DM110"/>
  <c r="DM108"/>
  <c r="DM106"/>
  <c r="DM104"/>
  <c r="DM102"/>
  <c r="DM100"/>
  <c r="DM98"/>
  <c r="DM96"/>
  <c r="DM94"/>
  <c r="DM92"/>
  <c r="DM90"/>
  <c r="DM88"/>
  <c r="DM86"/>
  <c r="DM84"/>
  <c r="DM82"/>
  <c r="DM80"/>
  <c r="DM78"/>
  <c r="DM76"/>
  <c r="DM74"/>
  <c r="DM72"/>
  <c r="DM70"/>
  <c r="DM68"/>
  <c r="DM66"/>
  <c r="DM64"/>
  <c r="DM62"/>
  <c r="DM60"/>
  <c r="DM58"/>
  <c r="DM56"/>
  <c r="DM54"/>
  <c r="DM52"/>
  <c r="DM50"/>
  <c r="DM48"/>
  <c r="DM46"/>
  <c r="DM44"/>
  <c r="DM42"/>
  <c r="DM40"/>
  <c r="DM38"/>
  <c r="DM36"/>
  <c r="DM34"/>
  <c r="DM32"/>
  <c r="DM30"/>
  <c r="DM26"/>
  <c r="DM24"/>
  <c r="DM22"/>
  <c r="DM20"/>
  <c r="DM18"/>
  <c r="DM16"/>
  <c r="DM14"/>
  <c r="DM12"/>
  <c r="DM10"/>
  <c r="DM8"/>
  <c r="DM6"/>
  <c r="DM4"/>
  <c r="DM2"/>
  <c r="DM291"/>
  <c r="DM289"/>
  <c r="DM287"/>
  <c r="DM285"/>
  <c r="DM283"/>
  <c r="DM281"/>
  <c r="DM279"/>
  <c r="DM277"/>
  <c r="DM275"/>
  <c r="DM273"/>
  <c r="DM271"/>
  <c r="DM269"/>
  <c r="DM267"/>
  <c r="DM265"/>
  <c r="DM263"/>
  <c r="DM261"/>
  <c r="DM259"/>
  <c r="DM257"/>
  <c r="DM255"/>
  <c r="DM253"/>
  <c r="DM251"/>
  <c r="DM249"/>
  <c r="DM247"/>
  <c r="DM245"/>
  <c r="DM243"/>
  <c r="DM241"/>
  <c r="DM239"/>
  <c r="DM237"/>
  <c r="DM235"/>
  <c r="DM233"/>
  <c r="DM231"/>
  <c r="DM229"/>
  <c r="DM227"/>
  <c r="DM225"/>
  <c r="DM223"/>
  <c r="DM221"/>
  <c r="DM219"/>
  <c r="DM217"/>
  <c r="DM215"/>
  <c r="DM213"/>
  <c r="DM211"/>
  <c r="DM209"/>
  <c r="DM207"/>
  <c r="DM205"/>
  <c r="DM203"/>
  <c r="DM201"/>
  <c r="DM199"/>
  <c r="DM197"/>
  <c r="DM195"/>
  <c r="DM193"/>
  <c r="DM191"/>
  <c r="DM189"/>
  <c r="DM187"/>
  <c r="DM185"/>
  <c r="DM183"/>
  <c r="DM181"/>
  <c r="DM179"/>
  <c r="DM177"/>
  <c r="DM175"/>
  <c r="DM173"/>
  <c r="DM171"/>
  <c r="DM169"/>
  <c r="DM167"/>
  <c r="DM165"/>
  <c r="DM163"/>
  <c r="DM161"/>
  <c r="DM159"/>
  <c r="DM157"/>
  <c r="DM155"/>
  <c r="DM153"/>
  <c r="DM151"/>
  <c r="DM149"/>
  <c r="DM147"/>
  <c r="DM145"/>
  <c r="DM143"/>
  <c r="DM141"/>
  <c r="DM139"/>
  <c r="DM137"/>
  <c r="DM135"/>
  <c r="DM133"/>
  <c r="DM129"/>
  <c r="DM127"/>
  <c r="DM125"/>
  <c r="DM123"/>
  <c r="DM121"/>
  <c r="DM119"/>
  <c r="DM117"/>
  <c r="DM115"/>
  <c r="DM113"/>
  <c r="DM109"/>
  <c r="DM107"/>
  <c r="DM105"/>
  <c r="DM103"/>
  <c r="DM101"/>
  <c r="DM99"/>
  <c r="DM97"/>
  <c r="DM95"/>
  <c r="DM93"/>
  <c r="DM91"/>
  <c r="DM89"/>
  <c r="DM87"/>
  <c r="DM85"/>
  <c r="DM83"/>
  <c r="DM81"/>
  <c r="DM79"/>
  <c r="DM77"/>
  <c r="DM75"/>
  <c r="DM73"/>
  <c r="DM71"/>
  <c r="DM69"/>
  <c r="DM67"/>
  <c r="DM65"/>
  <c r="DM63"/>
  <c r="DM61"/>
  <c r="DM59"/>
  <c r="DM57"/>
  <c r="DM55"/>
  <c r="DM53"/>
  <c r="DM51"/>
  <c r="DM49"/>
  <c r="DM47"/>
  <c r="DM45"/>
  <c r="DM43"/>
  <c r="DM41"/>
  <c r="DM39"/>
  <c r="DM37"/>
  <c r="DM35"/>
  <c r="DM33"/>
  <c r="DM31"/>
  <c r="DM29"/>
  <c r="DM27"/>
  <c r="DM25"/>
  <c r="DM23"/>
  <c r="DM21"/>
  <c r="DM19"/>
  <c r="DM17"/>
  <c r="DM15"/>
  <c r="DM13"/>
  <c r="DM11"/>
  <c r="DM9"/>
  <c r="DM7"/>
  <c r="DM5"/>
  <c r="DM3"/>
  <c r="DF292"/>
  <c r="DF290"/>
  <c r="DF288"/>
  <c r="DF286"/>
  <c r="DF284"/>
  <c r="DF282"/>
  <c r="DF280"/>
  <c r="DF278"/>
  <c r="DF276"/>
  <c r="DF274"/>
  <c r="DF272"/>
  <c r="DF270"/>
  <c r="DF268"/>
  <c r="DF266"/>
  <c r="DF264"/>
  <c r="DF262"/>
  <c r="DF260"/>
  <c r="DF258"/>
  <c r="DF256"/>
  <c r="DF254"/>
  <c r="DF252"/>
  <c r="DF250"/>
  <c r="DF248"/>
  <c r="DF246"/>
  <c r="DF244"/>
  <c r="DF242"/>
  <c r="DF240"/>
  <c r="DF238"/>
  <c r="DF236"/>
  <c r="DF234"/>
  <c r="DF232"/>
  <c r="DF230"/>
  <c r="DF228"/>
  <c r="DF226"/>
  <c r="DF224"/>
  <c r="DF222"/>
  <c r="DF220"/>
  <c r="DF218"/>
  <c r="DF216"/>
  <c r="DF214"/>
  <c r="DF212"/>
  <c r="DF210"/>
  <c r="DF208"/>
  <c r="DF206"/>
  <c r="DF204"/>
  <c r="DF202"/>
  <c r="DF200"/>
  <c r="DF198"/>
  <c r="DF196"/>
  <c r="DF194"/>
  <c r="DF192"/>
  <c r="DF190"/>
  <c r="DF188"/>
  <c r="DF186"/>
  <c r="DF184"/>
  <c r="DF182"/>
  <c r="DF180"/>
  <c r="DF178"/>
  <c r="DF176"/>
  <c r="DF174"/>
  <c r="DF172"/>
  <c r="DF170"/>
  <c r="DF168"/>
  <c r="DF166"/>
  <c r="DF164"/>
  <c r="DF162"/>
  <c r="DF160"/>
  <c r="DF158"/>
  <c r="DF156"/>
  <c r="DF154"/>
  <c r="DF152"/>
  <c r="DF150"/>
  <c r="DF148"/>
  <c r="DF146"/>
  <c r="DF144"/>
  <c r="DF142"/>
  <c r="DF140"/>
  <c r="DF138"/>
  <c r="DF136"/>
  <c r="DF134"/>
  <c r="DF132"/>
  <c r="DF130"/>
  <c r="DF128"/>
  <c r="DF126"/>
  <c r="DF124"/>
  <c r="DF122"/>
  <c r="DF120"/>
  <c r="DF118"/>
  <c r="DF116"/>
  <c r="DF114"/>
  <c r="DF112"/>
  <c r="DF110"/>
  <c r="DF108"/>
  <c r="DF106"/>
  <c r="DF104"/>
  <c r="DF102"/>
  <c r="DF100"/>
  <c r="DF98"/>
  <c r="DF96"/>
  <c r="DF94"/>
  <c r="DF92"/>
  <c r="DF90"/>
  <c r="DF88"/>
  <c r="DF86"/>
  <c r="DF84"/>
  <c r="DF82"/>
  <c r="DF80"/>
  <c r="DF78"/>
  <c r="DF76"/>
  <c r="DF74"/>
  <c r="DF72"/>
  <c r="DF70"/>
  <c r="DF68"/>
  <c r="DF66"/>
  <c r="DF64"/>
  <c r="DF62"/>
  <c r="DF60"/>
  <c r="DF58"/>
  <c r="DF56"/>
  <c r="DF54"/>
  <c r="DF52"/>
  <c r="DF50"/>
  <c r="DF48"/>
  <c r="DF46"/>
  <c r="DF44"/>
  <c r="DF42"/>
  <c r="DF40"/>
  <c r="DF38"/>
  <c r="DF36"/>
  <c r="DF34"/>
  <c r="DF32"/>
  <c r="DF30"/>
  <c r="DF26"/>
  <c r="DF24"/>
  <c r="DF22"/>
  <c r="DF20"/>
  <c r="DF18"/>
  <c r="DF16"/>
  <c r="DF14"/>
  <c r="DF12"/>
  <c r="DF10"/>
  <c r="DF8"/>
  <c r="DF6"/>
  <c r="DF4"/>
  <c r="DF2"/>
  <c r="DF291"/>
  <c r="DF289"/>
  <c r="DF287"/>
  <c r="DF285"/>
  <c r="DF283"/>
  <c r="DF281"/>
  <c r="DF279"/>
  <c r="DF277"/>
  <c r="DF275"/>
  <c r="DF273"/>
  <c r="DF271"/>
  <c r="DF269"/>
  <c r="DF267"/>
  <c r="DF265"/>
  <c r="DF263"/>
  <c r="DF261"/>
  <c r="DF259"/>
  <c r="DF257"/>
  <c r="DF255"/>
  <c r="DF253"/>
  <c r="DF251"/>
  <c r="DF249"/>
  <c r="DF247"/>
  <c r="DF245"/>
  <c r="DF243"/>
  <c r="DF241"/>
  <c r="DF239"/>
  <c r="DF237"/>
  <c r="DF235"/>
  <c r="DF233"/>
  <c r="DF231"/>
  <c r="DF229"/>
  <c r="DF227"/>
  <c r="DF225"/>
  <c r="DF223"/>
  <c r="DF221"/>
  <c r="DF219"/>
  <c r="DF217"/>
  <c r="DF215"/>
  <c r="DF213"/>
  <c r="DF211"/>
  <c r="DF209"/>
  <c r="DF207"/>
  <c r="DF205"/>
  <c r="DF203"/>
  <c r="DF201"/>
  <c r="DF199"/>
  <c r="DF197"/>
  <c r="DF195"/>
  <c r="DF193"/>
  <c r="DF191"/>
  <c r="DF189"/>
  <c r="DF187"/>
  <c r="DF185"/>
  <c r="DF183"/>
  <c r="DF181"/>
  <c r="DF179"/>
  <c r="DF177"/>
  <c r="DF175"/>
  <c r="DF173"/>
  <c r="DF171"/>
  <c r="DF169"/>
  <c r="DF167"/>
  <c r="DF165"/>
  <c r="DF163"/>
  <c r="DF161"/>
  <c r="DF159"/>
  <c r="DF157"/>
  <c r="DF155"/>
  <c r="DF153"/>
  <c r="DF151"/>
  <c r="DF149"/>
  <c r="DF147"/>
  <c r="DF145"/>
  <c r="DF143"/>
  <c r="DF141"/>
  <c r="DF139"/>
  <c r="DF137"/>
  <c r="DF135"/>
  <c r="DF133"/>
  <c r="DF131"/>
  <c r="DF129"/>
  <c r="DF127"/>
  <c r="DF125"/>
  <c r="DF123"/>
  <c r="DF121"/>
  <c r="DF119"/>
  <c r="DF117"/>
  <c r="DF115"/>
  <c r="DF113"/>
  <c r="DF111"/>
  <c r="DF109"/>
  <c r="DF107"/>
  <c r="DF105"/>
  <c r="DF103"/>
  <c r="DF101"/>
  <c r="DF99"/>
  <c r="DF97"/>
  <c r="DF95"/>
  <c r="DF93"/>
  <c r="DF91"/>
  <c r="DF89"/>
  <c r="DF87"/>
  <c r="DF85"/>
  <c r="DF83"/>
  <c r="DF81"/>
  <c r="DF79"/>
  <c r="DF77"/>
  <c r="DF75"/>
  <c r="DF73"/>
  <c r="DF71"/>
  <c r="DF69"/>
  <c r="DF67"/>
  <c r="DF65"/>
  <c r="DF63"/>
  <c r="DF61"/>
  <c r="DF59"/>
  <c r="DF57"/>
  <c r="DF55"/>
  <c r="DF53"/>
  <c r="DF51"/>
  <c r="DF49"/>
  <c r="DF47"/>
  <c r="DF45"/>
  <c r="DF43"/>
  <c r="DF41"/>
  <c r="DF39"/>
  <c r="DF35"/>
  <c r="DF33"/>
  <c r="DF31"/>
  <c r="DF29"/>
  <c r="DF27"/>
  <c r="DF25"/>
  <c r="DF23"/>
  <c r="DF21"/>
  <c r="DF19"/>
  <c r="DF17"/>
  <c r="DF15"/>
  <c r="DF13"/>
  <c r="DF11"/>
  <c r="DF9"/>
  <c r="DF7"/>
  <c r="DF5"/>
  <c r="DE292"/>
  <c r="DE290"/>
  <c r="DE288"/>
  <c r="DE286"/>
  <c r="DE284"/>
  <c r="DE282"/>
  <c r="DE280"/>
  <c r="DE278"/>
  <c r="DE276"/>
  <c r="DE274"/>
  <c r="DE272"/>
  <c r="DE270"/>
  <c r="DE268"/>
  <c r="DE266"/>
  <c r="DE264"/>
  <c r="DE262"/>
  <c r="DE260"/>
  <c r="DE258"/>
  <c r="DE256"/>
  <c r="DE254"/>
  <c r="DE252"/>
  <c r="DE250"/>
  <c r="DE248"/>
  <c r="DE246"/>
  <c r="DE244"/>
  <c r="DE242"/>
  <c r="DE240"/>
  <c r="DE238"/>
  <c r="DE236"/>
  <c r="DE234"/>
  <c r="DE232"/>
  <c r="DE230"/>
  <c r="DE228"/>
  <c r="DE226"/>
  <c r="DE224"/>
  <c r="DE222"/>
  <c r="DE220"/>
  <c r="DE218"/>
  <c r="DE216"/>
  <c r="DE214"/>
  <c r="DE212"/>
  <c r="DE210"/>
  <c r="DE208"/>
  <c r="DE206"/>
  <c r="DE204"/>
  <c r="DE202"/>
  <c r="DE200"/>
  <c r="DE198"/>
  <c r="DE196"/>
  <c r="DE194"/>
  <c r="DE192"/>
  <c r="DE190"/>
  <c r="DE188"/>
  <c r="DE186"/>
  <c r="DE184"/>
  <c r="DE182"/>
  <c r="DE180"/>
  <c r="DE178"/>
  <c r="DE176"/>
  <c r="DE174"/>
  <c r="DE172"/>
  <c r="DE170"/>
  <c r="DE168"/>
  <c r="DE166"/>
  <c r="DE164"/>
  <c r="DE162"/>
  <c r="DE160"/>
  <c r="DE158"/>
  <c r="DE156"/>
  <c r="DE154"/>
  <c r="DE152"/>
  <c r="DE150"/>
  <c r="DE148"/>
  <c r="DE146"/>
  <c r="DE144"/>
  <c r="DE142"/>
  <c r="DE140"/>
  <c r="DE138"/>
  <c r="DE136"/>
  <c r="DE134"/>
  <c r="DE132"/>
  <c r="DE130"/>
  <c r="DE128"/>
  <c r="DE126"/>
  <c r="DE124"/>
  <c r="DE122"/>
  <c r="DE120"/>
  <c r="DE118"/>
  <c r="DE116"/>
  <c r="DE114"/>
  <c r="DE112"/>
  <c r="DE110"/>
  <c r="DE108"/>
  <c r="DE106"/>
  <c r="DE104"/>
  <c r="DE102"/>
  <c r="DE100"/>
  <c r="DE98"/>
  <c r="DE96"/>
  <c r="DE94"/>
  <c r="DE92"/>
  <c r="DE90"/>
  <c r="DE88"/>
  <c r="DE86"/>
  <c r="DE84"/>
  <c r="DE82"/>
  <c r="DE80"/>
  <c r="DE78"/>
  <c r="DE76"/>
  <c r="DE74"/>
  <c r="DE72"/>
  <c r="DE70"/>
  <c r="DE68"/>
  <c r="DE66"/>
  <c r="DE64"/>
  <c r="DE62"/>
  <c r="DE60"/>
  <c r="DE58"/>
  <c r="DE56"/>
  <c r="DE54"/>
  <c r="DE52"/>
  <c r="DE50"/>
  <c r="DE48"/>
  <c r="DE46"/>
  <c r="DE44"/>
  <c r="DE42"/>
  <c r="DE40"/>
  <c r="DE38"/>
  <c r="DE36"/>
  <c r="DE34"/>
  <c r="DE32"/>
  <c r="DE30"/>
  <c r="DE26"/>
  <c r="DE24"/>
  <c r="DE22"/>
  <c r="DE20"/>
  <c r="DE18"/>
  <c r="DE16"/>
  <c r="DE14"/>
  <c r="DE12"/>
  <c r="DE10"/>
  <c r="DE8"/>
  <c r="DE6"/>
  <c r="DE4"/>
  <c r="DE2"/>
  <c r="DE291"/>
  <c r="DE289"/>
  <c r="DE287"/>
  <c r="DE285"/>
  <c r="DE283"/>
  <c r="DE281"/>
  <c r="DE279"/>
  <c r="DE277"/>
  <c r="DE275"/>
  <c r="DE273"/>
  <c r="DE271"/>
  <c r="DE269"/>
  <c r="DE267"/>
  <c r="DE265"/>
  <c r="DE263"/>
  <c r="DE261"/>
  <c r="DE259"/>
  <c r="DE257"/>
  <c r="DE255"/>
  <c r="DE253"/>
  <c r="DE251"/>
  <c r="DE249"/>
  <c r="DE247"/>
  <c r="DE245"/>
  <c r="DE243"/>
  <c r="DE241"/>
  <c r="DE239"/>
  <c r="DE237"/>
  <c r="DE235"/>
  <c r="DE233"/>
  <c r="DE231"/>
  <c r="DE229"/>
  <c r="DE227"/>
  <c r="DE225"/>
  <c r="DE223"/>
  <c r="DE221"/>
  <c r="DE219"/>
  <c r="DE217"/>
  <c r="DE215"/>
  <c r="DE213"/>
  <c r="DE211"/>
  <c r="DE209"/>
  <c r="DE207"/>
  <c r="DE205"/>
  <c r="DE203"/>
  <c r="DE201"/>
  <c r="DE199"/>
  <c r="DE197"/>
  <c r="DE195"/>
  <c r="DE193"/>
  <c r="DE191"/>
  <c r="DE189"/>
  <c r="DE187"/>
  <c r="DE185"/>
  <c r="DE183"/>
  <c r="DE181"/>
  <c r="DE179"/>
  <c r="DE177"/>
  <c r="DE175"/>
  <c r="DE173"/>
  <c r="DE171"/>
  <c r="DE169"/>
  <c r="DE167"/>
  <c r="DE165"/>
  <c r="DE163"/>
  <c r="DE161"/>
  <c r="DE159"/>
  <c r="DE157"/>
  <c r="DE155"/>
  <c r="DE153"/>
  <c r="DE151"/>
  <c r="DE149"/>
  <c r="DE147"/>
  <c r="DE145"/>
  <c r="DE143"/>
  <c r="DE141"/>
  <c r="DE139"/>
  <c r="DE137"/>
  <c r="DE135"/>
  <c r="DE133"/>
  <c r="DE129"/>
  <c r="DE127"/>
  <c r="DE125"/>
  <c r="DE123"/>
  <c r="DE121"/>
  <c r="DE119"/>
  <c r="DE117"/>
  <c r="DE115"/>
  <c r="DE113"/>
  <c r="DE109"/>
  <c r="DE107"/>
  <c r="DE105"/>
  <c r="DE103"/>
  <c r="DE101"/>
  <c r="DE99"/>
  <c r="DE97"/>
  <c r="DE95"/>
  <c r="DE93"/>
  <c r="DE91"/>
  <c r="DE89"/>
  <c r="DE87"/>
  <c r="DE85"/>
  <c r="DE83"/>
  <c r="DE81"/>
  <c r="DE79"/>
  <c r="DE77"/>
  <c r="DE75"/>
  <c r="DE73"/>
  <c r="DE71"/>
  <c r="DE69"/>
  <c r="DE67"/>
  <c r="DE65"/>
  <c r="DE63"/>
  <c r="DE61"/>
  <c r="DE59"/>
  <c r="DE57"/>
  <c r="DE55"/>
  <c r="DE53"/>
  <c r="DE51"/>
  <c r="DE49"/>
  <c r="DE47"/>
  <c r="DE45"/>
  <c r="DE43"/>
  <c r="DE41"/>
  <c r="DE39"/>
  <c r="DE35"/>
  <c r="DE33"/>
  <c r="DE31"/>
  <c r="DE29"/>
  <c r="DE27"/>
  <c r="DE25"/>
  <c r="DE23"/>
  <c r="DE21"/>
  <c r="DE19"/>
  <c r="DE17"/>
  <c r="DE15"/>
  <c r="DE13"/>
  <c r="DE11"/>
  <c r="DE9"/>
  <c r="DE7"/>
  <c r="DE5"/>
  <c r="CX292"/>
  <c r="CX290"/>
  <c r="CX288"/>
  <c r="CX286"/>
  <c r="CX284"/>
  <c r="CX282"/>
  <c r="CX280"/>
  <c r="CX278"/>
  <c r="CX276"/>
  <c r="CX274"/>
  <c r="CX272"/>
  <c r="CX270"/>
  <c r="CX268"/>
  <c r="CX266"/>
  <c r="CX264"/>
  <c r="CX262"/>
  <c r="CX260"/>
  <c r="CX258"/>
  <c r="CX256"/>
  <c r="CX254"/>
  <c r="CX252"/>
  <c r="CX250"/>
  <c r="CX248"/>
  <c r="CX246"/>
  <c r="CX244"/>
  <c r="CX242"/>
  <c r="CX240"/>
  <c r="CX238"/>
  <c r="CX236"/>
  <c r="CX234"/>
  <c r="CX232"/>
  <c r="CX230"/>
  <c r="CX228"/>
  <c r="CX226"/>
  <c r="CX224"/>
  <c r="CX222"/>
  <c r="CX220"/>
  <c r="CX218"/>
  <c r="CX216"/>
  <c r="CX214"/>
  <c r="CX212"/>
  <c r="CX210"/>
  <c r="CX208"/>
  <c r="CX206"/>
  <c r="CX204"/>
  <c r="CX202"/>
  <c r="CX200"/>
  <c r="CX198"/>
  <c r="CX196"/>
  <c r="CX194"/>
  <c r="CX192"/>
  <c r="CX190"/>
  <c r="CX188"/>
  <c r="CX186"/>
  <c r="CX184"/>
  <c r="CX182"/>
  <c r="CX180"/>
  <c r="CX178"/>
  <c r="CX176"/>
  <c r="CX174"/>
  <c r="CX172"/>
  <c r="CX170"/>
  <c r="CX168"/>
  <c r="CX166"/>
  <c r="CX164"/>
  <c r="CX162"/>
  <c r="CX160"/>
  <c r="CX158"/>
  <c r="CX156"/>
  <c r="CX154"/>
  <c r="CX152"/>
  <c r="CX150"/>
  <c r="CX148"/>
  <c r="CX146"/>
  <c r="CX144"/>
  <c r="CX142"/>
  <c r="CX140"/>
  <c r="CX138"/>
  <c r="CX136"/>
  <c r="CX134"/>
  <c r="CX132"/>
  <c r="CX130"/>
  <c r="CX128"/>
  <c r="CX126"/>
  <c r="CX124"/>
  <c r="CX122"/>
  <c r="CX120"/>
  <c r="CX118"/>
  <c r="CX116"/>
  <c r="CX114"/>
  <c r="CX112"/>
  <c r="CX110"/>
  <c r="CX108"/>
  <c r="CX106"/>
  <c r="CX104"/>
  <c r="CX102"/>
  <c r="CX100"/>
  <c r="CX98"/>
  <c r="CX96"/>
  <c r="CX94"/>
  <c r="CX92"/>
  <c r="CX90"/>
  <c r="CX88"/>
  <c r="CX86"/>
  <c r="CX84"/>
  <c r="CX82"/>
  <c r="CX80"/>
  <c r="CX78"/>
  <c r="CX76"/>
  <c r="CX74"/>
  <c r="CX72"/>
  <c r="CX70"/>
  <c r="CX68"/>
  <c r="CX66"/>
  <c r="CX64"/>
  <c r="CX62"/>
  <c r="CX60"/>
  <c r="CX58"/>
  <c r="CX56"/>
  <c r="CX54"/>
  <c r="CX52"/>
  <c r="CX50"/>
  <c r="CX48"/>
  <c r="CX46"/>
  <c r="CX44"/>
  <c r="CX42"/>
  <c r="CX40"/>
  <c r="CX38"/>
  <c r="CX36"/>
  <c r="CX34"/>
  <c r="CX32"/>
  <c r="CX30"/>
  <c r="CX28"/>
  <c r="CX26"/>
  <c r="CX24"/>
  <c r="CX22"/>
  <c r="CX20"/>
  <c r="CX18"/>
  <c r="CX16"/>
  <c r="CX14"/>
  <c r="CX12"/>
  <c r="CX10"/>
  <c r="CX8"/>
  <c r="CX6"/>
  <c r="CX4"/>
  <c r="CX2"/>
  <c r="CX291"/>
  <c r="CX289"/>
  <c r="CX287"/>
  <c r="CX285"/>
  <c r="CX283"/>
  <c r="CX281"/>
  <c r="CX279"/>
  <c r="CX277"/>
  <c r="CX275"/>
  <c r="CX273"/>
  <c r="CX271"/>
  <c r="CX269"/>
  <c r="CX267"/>
  <c r="CX265"/>
  <c r="CX263"/>
  <c r="CX261"/>
  <c r="CX259"/>
  <c r="CX257"/>
  <c r="CX255"/>
  <c r="CX253"/>
  <c r="CX251"/>
  <c r="CX249"/>
  <c r="CX247"/>
  <c r="CX245"/>
  <c r="CX243"/>
  <c r="CX241"/>
  <c r="CX239"/>
  <c r="CX237"/>
  <c r="CX235"/>
  <c r="CX233"/>
  <c r="CX231"/>
  <c r="CX229"/>
  <c r="CX227"/>
  <c r="CX225"/>
  <c r="CX223"/>
  <c r="CX221"/>
  <c r="CX219"/>
  <c r="CX217"/>
  <c r="CX215"/>
  <c r="CX213"/>
  <c r="CX211"/>
  <c r="CX209"/>
  <c r="CX207"/>
  <c r="CX205"/>
  <c r="CX203"/>
  <c r="CX201"/>
  <c r="CX199"/>
  <c r="CX197"/>
  <c r="CX195"/>
  <c r="CX193"/>
  <c r="CX191"/>
  <c r="CX189"/>
  <c r="CX187"/>
  <c r="CX185"/>
  <c r="CX183"/>
  <c r="CX181"/>
  <c r="CX179"/>
  <c r="CX177"/>
  <c r="CX175"/>
  <c r="CX173"/>
  <c r="CX171"/>
  <c r="CX169"/>
  <c r="CX167"/>
  <c r="CX165"/>
  <c r="CX163"/>
  <c r="CX161"/>
  <c r="CX159"/>
  <c r="CX157"/>
  <c r="CX155"/>
  <c r="CX153"/>
  <c r="CX151"/>
  <c r="CX149"/>
  <c r="CX147"/>
  <c r="CX145"/>
  <c r="CX143"/>
  <c r="CX141"/>
  <c r="CX139"/>
  <c r="CX137"/>
  <c r="CX135"/>
  <c r="CX133"/>
  <c r="CX131"/>
  <c r="CX129"/>
  <c r="CX127"/>
  <c r="CX125"/>
  <c r="CX123"/>
  <c r="CX121"/>
  <c r="CX119"/>
  <c r="CX117"/>
  <c r="CX115"/>
  <c r="CX113"/>
  <c r="CX111"/>
  <c r="CX109"/>
  <c r="CX107"/>
  <c r="CX105"/>
  <c r="CX103"/>
  <c r="CX101"/>
  <c r="CX99"/>
  <c r="CX97"/>
  <c r="CX95"/>
  <c r="CX93"/>
  <c r="CX91"/>
  <c r="CX89"/>
  <c r="CX87"/>
  <c r="CX85"/>
  <c r="CX83"/>
  <c r="CX81"/>
  <c r="CX79"/>
  <c r="CX77"/>
  <c r="CX75"/>
  <c r="CX73"/>
  <c r="CX71"/>
  <c r="CX69"/>
  <c r="CX67"/>
  <c r="CX65"/>
  <c r="CX63"/>
  <c r="CX61"/>
  <c r="CX59"/>
  <c r="CX57"/>
  <c r="CX55"/>
  <c r="CX53"/>
  <c r="CX51"/>
  <c r="CX49"/>
  <c r="CX47"/>
  <c r="CX45"/>
  <c r="CX43"/>
  <c r="CX41"/>
  <c r="CX39"/>
  <c r="CX35"/>
  <c r="CX33"/>
  <c r="CX31"/>
  <c r="CX29"/>
  <c r="CX27"/>
  <c r="CX25"/>
  <c r="CX23"/>
  <c r="CX21"/>
  <c r="CX19"/>
  <c r="CX17"/>
  <c r="CX15"/>
  <c r="CX13"/>
  <c r="CX11"/>
  <c r="CX9"/>
  <c r="CX7"/>
  <c r="CX5"/>
  <c r="CX3"/>
  <c r="CW292"/>
  <c r="CW290"/>
  <c r="CW288"/>
  <c r="CW286"/>
  <c r="CW284"/>
  <c r="CW282"/>
  <c r="CW280"/>
  <c r="CW278"/>
  <c r="CW276"/>
  <c r="CW274"/>
  <c r="CW272"/>
  <c r="CW270"/>
  <c r="CW268"/>
  <c r="CW266"/>
  <c r="CW264"/>
  <c r="CW262"/>
  <c r="CW260"/>
  <c r="CW258"/>
  <c r="CW256"/>
  <c r="CW254"/>
  <c r="CW252"/>
  <c r="CW250"/>
  <c r="CW248"/>
  <c r="CW246"/>
  <c r="CW244"/>
  <c r="CW242"/>
  <c r="CW240"/>
  <c r="CW238"/>
  <c r="CW236"/>
  <c r="CW234"/>
  <c r="CW232"/>
  <c r="CW230"/>
  <c r="CW228"/>
  <c r="CW226"/>
  <c r="CW224"/>
  <c r="CW222"/>
  <c r="CW220"/>
  <c r="CW218"/>
  <c r="CW216"/>
  <c r="CW214"/>
  <c r="CW212"/>
  <c r="CW210"/>
  <c r="CW208"/>
  <c r="CW206"/>
  <c r="CW204"/>
  <c r="CW202"/>
  <c r="CW200"/>
  <c r="CW198"/>
  <c r="CW196"/>
  <c r="CW194"/>
  <c r="CW192"/>
  <c r="CW190"/>
  <c r="CW188"/>
  <c r="CW186"/>
  <c r="CW184"/>
  <c r="CW182"/>
  <c r="CW180"/>
  <c r="CW178"/>
  <c r="CW176"/>
  <c r="CW174"/>
  <c r="CW172"/>
  <c r="CW170"/>
  <c r="CW168"/>
  <c r="CW166"/>
  <c r="CW164"/>
  <c r="CW162"/>
  <c r="CW160"/>
  <c r="CW158"/>
  <c r="CW156"/>
  <c r="CW154"/>
  <c r="CW152"/>
  <c r="CW150"/>
  <c r="CW148"/>
  <c r="CW146"/>
  <c r="CW144"/>
  <c r="CW142"/>
  <c r="CW140"/>
  <c r="CW138"/>
  <c r="CW136"/>
  <c r="CW134"/>
  <c r="CW132"/>
  <c r="CW130"/>
  <c r="CW128"/>
  <c r="CW126"/>
  <c r="CW124"/>
  <c r="CW122"/>
  <c r="CW120"/>
  <c r="CW118"/>
  <c r="CW116"/>
  <c r="CW114"/>
  <c r="CW112"/>
  <c r="CW110"/>
  <c r="CW108"/>
  <c r="CW106"/>
  <c r="CW104"/>
  <c r="CW102"/>
  <c r="CW100"/>
  <c r="CW98"/>
  <c r="CW96"/>
  <c r="CW94"/>
  <c r="CW92"/>
  <c r="CW90"/>
  <c r="CW88"/>
  <c r="CW86"/>
  <c r="CW84"/>
  <c r="CW82"/>
  <c r="CW80"/>
  <c r="CW78"/>
  <c r="CW76"/>
  <c r="CW74"/>
  <c r="CW72"/>
  <c r="CW70"/>
  <c r="CW68"/>
  <c r="CW66"/>
  <c r="CW64"/>
  <c r="CW62"/>
  <c r="CW60"/>
  <c r="CW58"/>
  <c r="CW56"/>
  <c r="CW54"/>
  <c r="CW52"/>
  <c r="CW50"/>
  <c r="CW48"/>
  <c r="CW46"/>
  <c r="CW44"/>
  <c r="CW42"/>
  <c r="CW40"/>
  <c r="CW38"/>
  <c r="CW36"/>
  <c r="CW34"/>
  <c r="CW32"/>
  <c r="CW30"/>
  <c r="CW28"/>
  <c r="CW26"/>
  <c r="CW24"/>
  <c r="CW22"/>
  <c r="CW20"/>
  <c r="CW18"/>
  <c r="CW16"/>
  <c r="CW14"/>
  <c r="CW12"/>
  <c r="CW10"/>
  <c r="CW8"/>
  <c r="CW6"/>
  <c r="CW4"/>
  <c r="CW2"/>
  <c r="CW291"/>
  <c r="CW289"/>
  <c r="CW287"/>
  <c r="CW285"/>
  <c r="CW283"/>
  <c r="CW281"/>
  <c r="CW279"/>
  <c r="CW277"/>
  <c r="CW275"/>
  <c r="CW273"/>
  <c r="CW271"/>
  <c r="CW269"/>
  <c r="CW267"/>
  <c r="CW265"/>
  <c r="CW263"/>
  <c r="CW261"/>
  <c r="CW259"/>
  <c r="CW257"/>
  <c r="CW255"/>
  <c r="CW253"/>
  <c r="CW251"/>
  <c r="CW249"/>
  <c r="CW247"/>
  <c r="CW245"/>
  <c r="CW243"/>
  <c r="CW241"/>
  <c r="CW239"/>
  <c r="CW237"/>
  <c r="CW235"/>
  <c r="CW233"/>
  <c r="CW231"/>
  <c r="CW229"/>
  <c r="CW227"/>
  <c r="CW225"/>
  <c r="CW223"/>
  <c r="CW221"/>
  <c r="CW219"/>
  <c r="CW217"/>
  <c r="CW215"/>
  <c r="CW213"/>
  <c r="CW211"/>
  <c r="CW209"/>
  <c r="CW207"/>
  <c r="CW205"/>
  <c r="CW203"/>
  <c r="CW201"/>
  <c r="CW199"/>
  <c r="CW197"/>
  <c r="CW195"/>
  <c r="CW193"/>
  <c r="CW191"/>
  <c r="CW189"/>
  <c r="CW187"/>
  <c r="CW185"/>
  <c r="CW183"/>
  <c r="CW181"/>
  <c r="CW179"/>
  <c r="CW177"/>
  <c r="CW175"/>
  <c r="CW173"/>
  <c r="CW171"/>
  <c r="CW169"/>
  <c r="CW167"/>
  <c r="CW165"/>
  <c r="CW163"/>
  <c r="CW161"/>
  <c r="CW159"/>
  <c r="CW157"/>
  <c r="CW155"/>
  <c r="CW153"/>
  <c r="CW151"/>
  <c r="CW149"/>
  <c r="CW147"/>
  <c r="CW145"/>
  <c r="CW143"/>
  <c r="CW141"/>
  <c r="CW139"/>
  <c r="CW137"/>
  <c r="CW135"/>
  <c r="CW133"/>
  <c r="CW129"/>
  <c r="CW127"/>
  <c r="CW125"/>
  <c r="CW123"/>
  <c r="CW121"/>
  <c r="CW119"/>
  <c r="CW117"/>
  <c r="CW115"/>
  <c r="CW113"/>
  <c r="CW109"/>
  <c r="CW107"/>
  <c r="CW105"/>
  <c r="CW103"/>
  <c r="CW101"/>
  <c r="CW99"/>
  <c r="CW97"/>
  <c r="CW95"/>
  <c r="CW93"/>
  <c r="CW91"/>
  <c r="CW89"/>
  <c r="CW87"/>
  <c r="CW85"/>
  <c r="CW83"/>
  <c r="CW81"/>
  <c r="CW79"/>
  <c r="CW77"/>
  <c r="CW75"/>
  <c r="CW73"/>
  <c r="CW71"/>
  <c r="CW69"/>
  <c r="CW67"/>
  <c r="CW65"/>
  <c r="CW63"/>
  <c r="CW61"/>
  <c r="CW59"/>
  <c r="CW57"/>
  <c r="CW55"/>
  <c r="CW53"/>
  <c r="CW51"/>
  <c r="CW49"/>
  <c r="CW47"/>
  <c r="CW45"/>
  <c r="CW43"/>
  <c r="CW41"/>
  <c r="CW39"/>
  <c r="CW35"/>
  <c r="CW33"/>
  <c r="CW31"/>
  <c r="CW29"/>
  <c r="CW27"/>
  <c r="CW25"/>
  <c r="CW23"/>
  <c r="CW21"/>
  <c r="CW19"/>
  <c r="CW17"/>
  <c r="CW15"/>
  <c r="CW13"/>
  <c r="CW11"/>
  <c r="CW9"/>
  <c r="CW7"/>
  <c r="CW5"/>
  <c r="CW3"/>
  <c r="CP292"/>
  <c r="CP290"/>
  <c r="CP288"/>
  <c r="CP286"/>
  <c r="CP284"/>
  <c r="CP282"/>
  <c r="CP280"/>
  <c r="CP278"/>
  <c r="CP276"/>
  <c r="CP274"/>
  <c r="CP272"/>
  <c r="CP270"/>
  <c r="CP268"/>
  <c r="CP266"/>
  <c r="CP264"/>
  <c r="CP262"/>
  <c r="CP260"/>
  <c r="CP258"/>
  <c r="CP256"/>
  <c r="CP254"/>
  <c r="CP252"/>
  <c r="CP250"/>
  <c r="CP248"/>
  <c r="CP246"/>
  <c r="CP244"/>
  <c r="CP242"/>
  <c r="CP240"/>
  <c r="CP238"/>
  <c r="CP236"/>
  <c r="CP234"/>
  <c r="CP232"/>
  <c r="CP230"/>
  <c r="CP228"/>
  <c r="CP226"/>
  <c r="CP224"/>
  <c r="CP222"/>
  <c r="CP220"/>
  <c r="CP218"/>
  <c r="CP216"/>
  <c r="CP214"/>
  <c r="CP212"/>
  <c r="CP210"/>
  <c r="CP208"/>
  <c r="CP206"/>
  <c r="CP204"/>
  <c r="CP202"/>
  <c r="CP200"/>
  <c r="CP198"/>
  <c r="CP196"/>
  <c r="CP194"/>
  <c r="CP192"/>
  <c r="CP190"/>
  <c r="CP188"/>
  <c r="CP186"/>
  <c r="CP184"/>
  <c r="CP182"/>
  <c r="CP180"/>
  <c r="CP178"/>
  <c r="CP176"/>
  <c r="CP174"/>
  <c r="CP172"/>
  <c r="CP170"/>
  <c r="CP168"/>
  <c r="CP166"/>
  <c r="CP164"/>
  <c r="CP162"/>
  <c r="CP160"/>
  <c r="CP158"/>
  <c r="CP156"/>
  <c r="CP154"/>
  <c r="CP152"/>
  <c r="CP150"/>
  <c r="CP148"/>
  <c r="CP146"/>
  <c r="CP144"/>
  <c r="CP142"/>
  <c r="CP140"/>
  <c r="CP138"/>
  <c r="CP136"/>
  <c r="CP134"/>
  <c r="CP132"/>
  <c r="CP130"/>
  <c r="CP128"/>
  <c r="CP126"/>
  <c r="CP124"/>
  <c r="CP122"/>
  <c r="CP120"/>
  <c r="CP118"/>
  <c r="CP116"/>
  <c r="CP114"/>
  <c r="CP112"/>
  <c r="CP110"/>
  <c r="CP108"/>
  <c r="CP106"/>
  <c r="CP104"/>
  <c r="CP102"/>
  <c r="CP100"/>
  <c r="CP98"/>
  <c r="CP96"/>
  <c r="CP94"/>
  <c r="CP92"/>
  <c r="CP90"/>
  <c r="CP88"/>
  <c r="CP86"/>
  <c r="CP84"/>
  <c r="CP82"/>
  <c r="CP80"/>
  <c r="CP78"/>
  <c r="CP76"/>
  <c r="CP74"/>
  <c r="CP72"/>
  <c r="CP70"/>
  <c r="CP68"/>
  <c r="CP66"/>
  <c r="CP64"/>
  <c r="CP62"/>
  <c r="CP60"/>
  <c r="CP58"/>
  <c r="CP56"/>
  <c r="CP54"/>
  <c r="CP52"/>
  <c r="CP50"/>
  <c r="CP48"/>
  <c r="CP46"/>
  <c r="CP44"/>
  <c r="CP42"/>
  <c r="CP40"/>
  <c r="CP38"/>
  <c r="CP36"/>
  <c r="CP34"/>
  <c r="CP32"/>
  <c r="CP30"/>
  <c r="CP26"/>
  <c r="CP24"/>
  <c r="CP22"/>
  <c r="CP20"/>
  <c r="CP18"/>
  <c r="CP16"/>
  <c r="CP14"/>
  <c r="CP12"/>
  <c r="CP10"/>
  <c r="CP8"/>
  <c r="CP6"/>
  <c r="CP4"/>
  <c r="CP2"/>
  <c r="CP291"/>
  <c r="CP289"/>
  <c r="CP287"/>
  <c r="CP285"/>
  <c r="CP283"/>
  <c r="CP281"/>
  <c r="CP279"/>
  <c r="CP277"/>
  <c r="CP275"/>
  <c r="CP273"/>
  <c r="CP271"/>
  <c r="CP269"/>
  <c r="CP267"/>
  <c r="CP265"/>
  <c r="CP263"/>
  <c r="CP261"/>
  <c r="CP259"/>
  <c r="CP257"/>
  <c r="CP255"/>
  <c r="CP253"/>
  <c r="CP251"/>
  <c r="CP249"/>
  <c r="CP247"/>
  <c r="CP245"/>
  <c r="CP243"/>
  <c r="CP241"/>
  <c r="CP239"/>
  <c r="CP237"/>
  <c r="CP235"/>
  <c r="CP233"/>
  <c r="CP231"/>
  <c r="CP229"/>
  <c r="CP227"/>
  <c r="CP225"/>
  <c r="CP223"/>
  <c r="CP221"/>
  <c r="CP219"/>
  <c r="CP217"/>
  <c r="CP215"/>
  <c r="CP213"/>
  <c r="CP211"/>
  <c r="CP209"/>
  <c r="CP207"/>
  <c r="CP205"/>
  <c r="CP203"/>
  <c r="CP201"/>
  <c r="CP199"/>
  <c r="CP197"/>
  <c r="CP195"/>
  <c r="CP193"/>
  <c r="CP191"/>
  <c r="CP189"/>
  <c r="CP187"/>
  <c r="CP185"/>
  <c r="CP183"/>
  <c r="CP181"/>
  <c r="CP179"/>
  <c r="CP177"/>
  <c r="CP175"/>
  <c r="CP173"/>
  <c r="CP171"/>
  <c r="CP169"/>
  <c r="CP167"/>
  <c r="CP165"/>
  <c r="CP163"/>
  <c r="CP161"/>
  <c r="CP159"/>
  <c r="CP157"/>
  <c r="CP155"/>
  <c r="CP153"/>
  <c r="CP151"/>
  <c r="CP149"/>
  <c r="CP147"/>
  <c r="CP145"/>
  <c r="CP143"/>
  <c r="CP141"/>
  <c r="CP139"/>
  <c r="CP137"/>
  <c r="CP135"/>
  <c r="CP133"/>
  <c r="CP131"/>
  <c r="CP129"/>
  <c r="CP127"/>
  <c r="CP125"/>
  <c r="CP123"/>
  <c r="CP121"/>
  <c r="CP119"/>
  <c r="CP117"/>
  <c r="CP115"/>
  <c r="CP113"/>
  <c r="CP111"/>
  <c r="CP109"/>
  <c r="CP107"/>
  <c r="CP105"/>
  <c r="CP103"/>
  <c r="CP101"/>
  <c r="CP99"/>
  <c r="CP97"/>
  <c r="CP95"/>
  <c r="CP93"/>
  <c r="CP91"/>
  <c r="CP89"/>
  <c r="CP87"/>
  <c r="CP85"/>
  <c r="CP83"/>
  <c r="CP81"/>
  <c r="CP79"/>
  <c r="CP77"/>
  <c r="CP75"/>
  <c r="CP73"/>
  <c r="CP71"/>
  <c r="CP69"/>
  <c r="CP67"/>
  <c r="CP65"/>
  <c r="CP63"/>
  <c r="CP61"/>
  <c r="CP59"/>
  <c r="CP57"/>
  <c r="CP55"/>
  <c r="CP53"/>
  <c r="CP51"/>
  <c r="CP49"/>
  <c r="CP47"/>
  <c r="CP45"/>
  <c r="CP43"/>
  <c r="CP41"/>
  <c r="CP39"/>
  <c r="CP35"/>
  <c r="CP33"/>
  <c r="CP31"/>
  <c r="CP29"/>
  <c r="CP27"/>
  <c r="CP25"/>
  <c r="CP23"/>
  <c r="CP21"/>
  <c r="CP19"/>
  <c r="CP17"/>
  <c r="CP15"/>
  <c r="CP13"/>
  <c r="CP11"/>
  <c r="CP9"/>
  <c r="CP7"/>
  <c r="CP5"/>
  <c r="CN289"/>
  <c r="CN285"/>
  <c r="CN281"/>
  <c r="CN277"/>
  <c r="CN273"/>
  <c r="CN269"/>
  <c r="CN265"/>
  <c r="CN261"/>
  <c r="CN257"/>
  <c r="CN253"/>
  <c r="CN249"/>
  <c r="CN245"/>
  <c r="CN241"/>
  <c r="CN237"/>
  <c r="CN233"/>
  <c r="CN229"/>
  <c r="CN225"/>
  <c r="CN221"/>
  <c r="CN217"/>
  <c r="CN213"/>
  <c r="CN209"/>
  <c r="CN205"/>
  <c r="CN201"/>
  <c r="CN197"/>
  <c r="CN193"/>
  <c r="CN189"/>
  <c r="CN185"/>
  <c r="CN181"/>
  <c r="CN177"/>
  <c r="CN173"/>
  <c r="CN169"/>
  <c r="CN165"/>
  <c r="CN161"/>
  <c r="CN157"/>
  <c r="CN153"/>
  <c r="CN149"/>
  <c r="CN145"/>
  <c r="CN141"/>
  <c r="CN137"/>
  <c r="CN133"/>
  <c r="CN127"/>
  <c r="CN123"/>
  <c r="CN119"/>
  <c r="CN115"/>
  <c r="CN109"/>
  <c r="CN105"/>
  <c r="CN101"/>
  <c r="CN97"/>
  <c r="CN93"/>
  <c r="CN89"/>
  <c r="CN85"/>
  <c r="CN81"/>
  <c r="CN77"/>
  <c r="CN73"/>
  <c r="CN69"/>
  <c r="CN65"/>
  <c r="CN61"/>
  <c r="CN57"/>
  <c r="CN53"/>
  <c r="CN49"/>
  <c r="CN45"/>
  <c r="CN41"/>
  <c r="CN37"/>
  <c r="CN33"/>
  <c r="CN29"/>
  <c r="CN25"/>
  <c r="CN21"/>
  <c r="CN17"/>
  <c r="CN13"/>
  <c r="CN9"/>
  <c r="CN5"/>
  <c r="CO292"/>
  <c r="CO290"/>
  <c r="CO288"/>
  <c r="CO286"/>
  <c r="CO284"/>
  <c r="CO282"/>
  <c r="CO280"/>
  <c r="CO278"/>
  <c r="CO276"/>
  <c r="CO274"/>
  <c r="CO272"/>
  <c r="CO270"/>
  <c r="CO268"/>
  <c r="CO266"/>
  <c r="CO264"/>
  <c r="CO262"/>
  <c r="CO260"/>
  <c r="CO258"/>
  <c r="CO256"/>
  <c r="CO254"/>
  <c r="CO252"/>
  <c r="CO250"/>
  <c r="CO248"/>
  <c r="CO246"/>
  <c r="CO244"/>
  <c r="CO242"/>
  <c r="CO240"/>
  <c r="CO238"/>
  <c r="CO236"/>
  <c r="CO234"/>
  <c r="CO232"/>
  <c r="CO230"/>
  <c r="CO228"/>
  <c r="CO226"/>
  <c r="CO224"/>
  <c r="CO222"/>
  <c r="CO220"/>
  <c r="CO218"/>
  <c r="CO216"/>
  <c r="CO214"/>
  <c r="CO212"/>
  <c r="CO210"/>
  <c r="CO208"/>
  <c r="CO206"/>
  <c r="CO204"/>
  <c r="CO202"/>
  <c r="CO200"/>
  <c r="CO198"/>
  <c r="CO196"/>
  <c r="CO194"/>
  <c r="CO192"/>
  <c r="CO190"/>
  <c r="CO188"/>
  <c r="CO186"/>
  <c r="CO184"/>
  <c r="CO182"/>
  <c r="CO180"/>
  <c r="CO178"/>
  <c r="CO176"/>
  <c r="CO174"/>
  <c r="CO172"/>
  <c r="CO170"/>
  <c r="CO168"/>
  <c r="CO166"/>
  <c r="CO164"/>
  <c r="CO162"/>
  <c r="CO160"/>
  <c r="CO158"/>
  <c r="CO156"/>
  <c r="CO154"/>
  <c r="CO152"/>
  <c r="CO150"/>
  <c r="CO148"/>
  <c r="CO146"/>
  <c r="CO144"/>
  <c r="CO142"/>
  <c r="CO140"/>
  <c r="CO138"/>
  <c r="CO136"/>
  <c r="CO134"/>
  <c r="CO132"/>
  <c r="CO130"/>
  <c r="CO128"/>
  <c r="CO126"/>
  <c r="CO124"/>
  <c r="CO122"/>
  <c r="CO120"/>
  <c r="CO118"/>
  <c r="CO116"/>
  <c r="CO114"/>
  <c r="CO112"/>
  <c r="CO110"/>
  <c r="CO108"/>
  <c r="CO106"/>
  <c r="CO104"/>
  <c r="CO102"/>
  <c r="CO100"/>
  <c r="CO98"/>
  <c r="CO96"/>
  <c r="CO94"/>
  <c r="CO92"/>
  <c r="CO90"/>
  <c r="CO88"/>
  <c r="CO86"/>
  <c r="CO84"/>
  <c r="CO82"/>
  <c r="CO80"/>
  <c r="CO78"/>
  <c r="CO76"/>
  <c r="CO74"/>
  <c r="CO72"/>
  <c r="CO70"/>
  <c r="CO68"/>
  <c r="CO66"/>
  <c r="CO64"/>
  <c r="CO62"/>
  <c r="CO60"/>
  <c r="CO58"/>
  <c r="CO56"/>
  <c r="CO54"/>
  <c r="CO52"/>
  <c r="CO50"/>
  <c r="CO48"/>
  <c r="CO46"/>
  <c r="CO44"/>
  <c r="CO42"/>
  <c r="CO40"/>
  <c r="CO38"/>
  <c r="CO36"/>
  <c r="CO34"/>
  <c r="CO32"/>
  <c r="CO30"/>
  <c r="CO26"/>
  <c r="CO24"/>
  <c r="CO22"/>
  <c r="CO20"/>
  <c r="CO18"/>
  <c r="CO16"/>
  <c r="CO14"/>
  <c r="CO12"/>
  <c r="CO10"/>
  <c r="CO8"/>
  <c r="CO6"/>
  <c r="CO4"/>
  <c r="CO2"/>
  <c r="CN291"/>
  <c r="CN287"/>
  <c r="CN283"/>
  <c r="CN279"/>
  <c r="CN275"/>
  <c r="CN271"/>
  <c r="CN267"/>
  <c r="CN263"/>
  <c r="CN259"/>
  <c r="CN255"/>
  <c r="CN251"/>
  <c r="CN247"/>
  <c r="CN243"/>
  <c r="CN239"/>
  <c r="CN235"/>
  <c r="CN231"/>
  <c r="CN227"/>
  <c r="CN223"/>
  <c r="CN219"/>
  <c r="CN215"/>
  <c r="CN211"/>
  <c r="CN207"/>
  <c r="CN203"/>
  <c r="CN199"/>
  <c r="CN195"/>
  <c r="CN191"/>
  <c r="CN187"/>
  <c r="CN183"/>
  <c r="CN179"/>
  <c r="CN175"/>
  <c r="CN171"/>
  <c r="CN167"/>
  <c r="CN163"/>
  <c r="CN159"/>
  <c r="CN155"/>
  <c r="CN151"/>
  <c r="CN147"/>
  <c r="CN143"/>
  <c r="CN139"/>
  <c r="CN135"/>
  <c r="CN129"/>
  <c r="CN125"/>
  <c r="CN121"/>
  <c r="CN117"/>
  <c r="CN113"/>
  <c r="CN107"/>
  <c r="CN103"/>
  <c r="CN99"/>
  <c r="CN95"/>
  <c r="CN91"/>
  <c r="CN87"/>
  <c r="CN83"/>
  <c r="CN79"/>
  <c r="CN75"/>
  <c r="CN71"/>
  <c r="CN67"/>
  <c r="CN63"/>
  <c r="CN59"/>
  <c r="CN55"/>
  <c r="CN51"/>
  <c r="CN47"/>
  <c r="CN43"/>
  <c r="CN39"/>
  <c r="CN35"/>
  <c r="CN31"/>
  <c r="CN27"/>
  <c r="CN23"/>
  <c r="CN19"/>
  <c r="CN15"/>
  <c r="CN11"/>
  <c r="CN7"/>
  <c r="CN3"/>
  <c r="CH292"/>
  <c r="CH290"/>
  <c r="CH288"/>
  <c r="CH284"/>
  <c r="CH282"/>
  <c r="CH280"/>
  <c r="CH278"/>
  <c r="CH276"/>
  <c r="CH274"/>
  <c r="CH272"/>
  <c r="CH270"/>
  <c r="CH268"/>
  <c r="CH266"/>
  <c r="CH264"/>
  <c r="CH262"/>
  <c r="CH260"/>
  <c r="CH258"/>
  <c r="CH256"/>
  <c r="CH254"/>
  <c r="CH252"/>
  <c r="CH250"/>
  <c r="CH248"/>
  <c r="CH246"/>
  <c r="CH244"/>
  <c r="CH242"/>
  <c r="CH240"/>
  <c r="CH238"/>
  <c r="CH236"/>
  <c r="CH234"/>
  <c r="CH232"/>
  <c r="CH230"/>
  <c r="CH228"/>
  <c r="CH226"/>
  <c r="CH224"/>
  <c r="CH222"/>
  <c r="CH220"/>
  <c r="CH218"/>
  <c r="CH216"/>
  <c r="CH214"/>
  <c r="CH212"/>
  <c r="CH210"/>
  <c r="CH208"/>
  <c r="CH206"/>
  <c r="CH204"/>
  <c r="CH202"/>
  <c r="CH200"/>
  <c r="CH198"/>
  <c r="CH196"/>
  <c r="CH194"/>
  <c r="CH192"/>
  <c r="CH190"/>
  <c r="CH188"/>
  <c r="CH186"/>
  <c r="CH184"/>
  <c r="CH182"/>
  <c r="CH180"/>
  <c r="CH178"/>
  <c r="CH176"/>
  <c r="CH174"/>
  <c r="CH172"/>
  <c r="CH170"/>
  <c r="CH168"/>
  <c r="CH166"/>
  <c r="CH164"/>
  <c r="CH162"/>
  <c r="CH160"/>
  <c r="CH158"/>
  <c r="CH156"/>
  <c r="CH154"/>
  <c r="CH152"/>
  <c r="CH150"/>
  <c r="CH148"/>
  <c r="CH146"/>
  <c r="CH144"/>
  <c r="CH142"/>
  <c r="CH140"/>
  <c r="CH138"/>
  <c r="CH136"/>
  <c r="CH134"/>
  <c r="CH132"/>
  <c r="CH130"/>
  <c r="CH128"/>
  <c r="CH126"/>
  <c r="CH124"/>
  <c r="CH122"/>
  <c r="CH120"/>
  <c r="CH118"/>
  <c r="CH116"/>
  <c r="CH114"/>
  <c r="CH112"/>
  <c r="CH110"/>
  <c r="CH108"/>
  <c r="CH106"/>
  <c r="CH104"/>
  <c r="CH102"/>
  <c r="CH100"/>
  <c r="CH98"/>
  <c r="CH96"/>
  <c r="CH94"/>
  <c r="CH92"/>
  <c r="CH90"/>
  <c r="CH88"/>
  <c r="CH86"/>
  <c r="CH82"/>
  <c r="CH80"/>
  <c r="CH78"/>
  <c r="CH76"/>
  <c r="CH74"/>
  <c r="CH72"/>
  <c r="CH70"/>
  <c r="CH68"/>
  <c r="CH66"/>
  <c r="CH64"/>
  <c r="CH62"/>
  <c r="CH60"/>
  <c r="CH58"/>
  <c r="CH56"/>
  <c r="CH54"/>
  <c r="CH52"/>
  <c r="CH50"/>
  <c r="CH48"/>
  <c r="CH46"/>
  <c r="CH44"/>
  <c r="CH42"/>
  <c r="CH40"/>
  <c r="CH38"/>
  <c r="CH36"/>
  <c r="CH34"/>
  <c r="CH32"/>
  <c r="CH30"/>
  <c r="CH26"/>
  <c r="CH24"/>
  <c r="CH22"/>
  <c r="CH20"/>
  <c r="CH18"/>
  <c r="CH16"/>
  <c r="CH14"/>
  <c r="CH12"/>
  <c r="CH10"/>
  <c r="CH8"/>
  <c r="CH6"/>
  <c r="CH4"/>
  <c r="CH2"/>
  <c r="CH291"/>
  <c r="CH289"/>
  <c r="CH287"/>
  <c r="CH285"/>
  <c r="CH283"/>
  <c r="CH281"/>
  <c r="CH279"/>
  <c r="CH277"/>
  <c r="CH275"/>
  <c r="CH273"/>
  <c r="CH271"/>
  <c r="CH269"/>
  <c r="CH267"/>
  <c r="CH265"/>
  <c r="CH263"/>
  <c r="CH261"/>
  <c r="CH259"/>
  <c r="CH257"/>
  <c r="CH255"/>
  <c r="CH253"/>
  <c r="CH251"/>
  <c r="CH249"/>
  <c r="CH247"/>
  <c r="CH245"/>
  <c r="CH243"/>
  <c r="CH241"/>
  <c r="CH239"/>
  <c r="CH237"/>
  <c r="CH235"/>
  <c r="CH233"/>
  <c r="CH231"/>
  <c r="CH229"/>
  <c r="CH227"/>
  <c r="CH225"/>
  <c r="CH223"/>
  <c r="CH221"/>
  <c r="CH219"/>
  <c r="CH217"/>
  <c r="CH215"/>
  <c r="CH213"/>
  <c r="CH211"/>
  <c r="CH209"/>
  <c r="CH207"/>
  <c r="CH205"/>
  <c r="CH203"/>
  <c r="CH201"/>
  <c r="CH199"/>
  <c r="CH197"/>
  <c r="CH195"/>
  <c r="CH193"/>
  <c r="CH191"/>
  <c r="CH189"/>
  <c r="CH187"/>
  <c r="CH185"/>
  <c r="CH183"/>
  <c r="CH181"/>
  <c r="CH179"/>
  <c r="CH177"/>
  <c r="CH175"/>
  <c r="CH173"/>
  <c r="CH171"/>
  <c r="CH169"/>
  <c r="CH167"/>
  <c r="CH165"/>
  <c r="CH163"/>
  <c r="CH161"/>
  <c r="CH159"/>
  <c r="CH157"/>
  <c r="CH155"/>
  <c r="CH153"/>
  <c r="CH151"/>
  <c r="CH149"/>
  <c r="CH147"/>
  <c r="CH145"/>
  <c r="CH143"/>
  <c r="CH141"/>
  <c r="CH139"/>
  <c r="CH137"/>
  <c r="CH135"/>
  <c r="CH133"/>
  <c r="CH131"/>
  <c r="CH129"/>
  <c r="CH127"/>
  <c r="CH125"/>
  <c r="CH123"/>
  <c r="CH121"/>
  <c r="CH119"/>
  <c r="CH117"/>
  <c r="CH115"/>
  <c r="CH113"/>
  <c r="CH111"/>
  <c r="CH109"/>
  <c r="CH107"/>
  <c r="CH105"/>
  <c r="CH103"/>
  <c r="CH101"/>
  <c r="CH99"/>
  <c r="CH97"/>
  <c r="CH95"/>
  <c r="CH93"/>
  <c r="CH91"/>
  <c r="CH89"/>
  <c r="CH87"/>
  <c r="CH85"/>
  <c r="CH83"/>
  <c r="CH81"/>
  <c r="CH79"/>
  <c r="CH77"/>
  <c r="CH75"/>
  <c r="CH73"/>
  <c r="CH71"/>
  <c r="CH69"/>
  <c r="CH67"/>
  <c r="CH65"/>
  <c r="CH63"/>
  <c r="CH61"/>
  <c r="CH59"/>
  <c r="CH57"/>
  <c r="CH55"/>
  <c r="CH53"/>
  <c r="CH51"/>
  <c r="CH49"/>
  <c r="CH47"/>
  <c r="CH45"/>
  <c r="CH43"/>
  <c r="CH41"/>
  <c r="CH39"/>
  <c r="CH35"/>
  <c r="CH33"/>
  <c r="CH31"/>
  <c r="CH29"/>
  <c r="CH27"/>
  <c r="CH25"/>
  <c r="CH23"/>
  <c r="CH21"/>
  <c r="CH19"/>
  <c r="CH17"/>
  <c r="CH15"/>
  <c r="CH13"/>
  <c r="CH11"/>
  <c r="CH9"/>
  <c r="CH7"/>
  <c r="CH5"/>
  <c r="CH3"/>
  <c r="CG292"/>
  <c r="CG290"/>
  <c r="CG288"/>
  <c r="CG284"/>
  <c r="CG282"/>
  <c r="CG280"/>
  <c r="CG278"/>
  <c r="CG276"/>
  <c r="CG274"/>
  <c r="CG272"/>
  <c r="CG270"/>
  <c r="CG268"/>
  <c r="CG266"/>
  <c r="CG264"/>
  <c r="CG262"/>
  <c r="CG260"/>
  <c r="CG258"/>
  <c r="CG256"/>
  <c r="CG254"/>
  <c r="CG252"/>
  <c r="CG250"/>
  <c r="CG248"/>
  <c r="CG246"/>
  <c r="CG244"/>
  <c r="CG242"/>
  <c r="CG240"/>
  <c r="CG238"/>
  <c r="CG236"/>
  <c r="CG234"/>
  <c r="CG232"/>
  <c r="CG230"/>
  <c r="CG228"/>
  <c r="CG226"/>
  <c r="CG224"/>
  <c r="CG222"/>
  <c r="CG220"/>
  <c r="CG218"/>
  <c r="CG216"/>
  <c r="CG214"/>
  <c r="CG212"/>
  <c r="CG210"/>
  <c r="CG208"/>
  <c r="CG206"/>
  <c r="CG204"/>
  <c r="CG202"/>
  <c r="CG200"/>
  <c r="CG198"/>
  <c r="CG196"/>
  <c r="CG194"/>
  <c r="CG192"/>
  <c r="CG190"/>
  <c r="CG188"/>
  <c r="CG186"/>
  <c r="CG184"/>
  <c r="CG182"/>
  <c r="CG180"/>
  <c r="CG178"/>
  <c r="CG176"/>
  <c r="CG174"/>
  <c r="CG172"/>
  <c r="CG170"/>
  <c r="CG168"/>
  <c r="CG166"/>
  <c r="CG164"/>
  <c r="CG162"/>
  <c r="CG160"/>
  <c r="CG158"/>
  <c r="CG156"/>
  <c r="CG154"/>
  <c r="CG152"/>
  <c r="CG150"/>
  <c r="CG148"/>
  <c r="CG146"/>
  <c r="CG144"/>
  <c r="CG142"/>
  <c r="CG140"/>
  <c r="CG138"/>
  <c r="CG136"/>
  <c r="CG134"/>
  <c r="CG132"/>
  <c r="CG130"/>
  <c r="CG128"/>
  <c r="CG126"/>
  <c r="CG124"/>
  <c r="CG122"/>
  <c r="CG120"/>
  <c r="CG118"/>
  <c r="CG116"/>
  <c r="CG114"/>
  <c r="CG112"/>
  <c r="CG110"/>
  <c r="CG108"/>
  <c r="CG106"/>
  <c r="CG104"/>
  <c r="CG102"/>
  <c r="CG100"/>
  <c r="CG98"/>
  <c r="CG96"/>
  <c r="CG94"/>
  <c r="CG92"/>
  <c r="CG90"/>
  <c r="CG88"/>
  <c r="CG86"/>
  <c r="CG82"/>
  <c r="CG80"/>
  <c r="CG78"/>
  <c r="CG76"/>
  <c r="CG74"/>
  <c r="CG72"/>
  <c r="CG70"/>
  <c r="CG68"/>
  <c r="CG66"/>
  <c r="CG64"/>
  <c r="CG62"/>
  <c r="CG60"/>
  <c r="CG58"/>
  <c r="CG56"/>
  <c r="CG54"/>
  <c r="CG52"/>
  <c r="CG50"/>
  <c r="CG48"/>
  <c r="CG46"/>
  <c r="CG44"/>
  <c r="CG42"/>
  <c r="CG40"/>
  <c r="CG38"/>
  <c r="CG36"/>
  <c r="CG34"/>
  <c r="CG32"/>
  <c r="CG30"/>
  <c r="CG26"/>
  <c r="CG24"/>
  <c r="CG22"/>
  <c r="CG20"/>
  <c r="CG18"/>
  <c r="CG16"/>
  <c r="CG14"/>
  <c r="CG12"/>
  <c r="CG10"/>
  <c r="CG8"/>
  <c r="CG6"/>
  <c r="CG4"/>
  <c r="CG2"/>
  <c r="CG291"/>
  <c r="CG289"/>
  <c r="CG287"/>
  <c r="CG285"/>
  <c r="CG283"/>
  <c r="CG281"/>
  <c r="CG279"/>
  <c r="CG277"/>
  <c r="CG275"/>
  <c r="CG273"/>
  <c r="CG271"/>
  <c r="CG269"/>
  <c r="CG267"/>
  <c r="CG265"/>
  <c r="CG263"/>
  <c r="CG261"/>
  <c r="CG259"/>
  <c r="CG257"/>
  <c r="CG255"/>
  <c r="CG253"/>
  <c r="CG251"/>
  <c r="CG249"/>
  <c r="CG247"/>
  <c r="CG245"/>
  <c r="CG243"/>
  <c r="CG241"/>
  <c r="CG239"/>
  <c r="CG237"/>
  <c r="CG235"/>
  <c r="CG233"/>
  <c r="CG231"/>
  <c r="CG229"/>
  <c r="CG227"/>
  <c r="CG225"/>
  <c r="CG223"/>
  <c r="CG221"/>
  <c r="CG219"/>
  <c r="CG217"/>
  <c r="CG215"/>
  <c r="CG213"/>
  <c r="CG211"/>
  <c r="CG209"/>
  <c r="CG207"/>
  <c r="CG205"/>
  <c r="CG203"/>
  <c r="CG201"/>
  <c r="CG199"/>
  <c r="CG197"/>
  <c r="CG195"/>
  <c r="CG193"/>
  <c r="CG191"/>
  <c r="CG189"/>
  <c r="CG187"/>
  <c r="CG185"/>
  <c r="CG183"/>
  <c r="CG181"/>
  <c r="CG179"/>
  <c r="CG177"/>
  <c r="CG175"/>
  <c r="CG173"/>
  <c r="CG171"/>
  <c r="CG169"/>
  <c r="CG167"/>
  <c r="CG165"/>
  <c r="CG163"/>
  <c r="CG161"/>
  <c r="CG159"/>
  <c r="CG157"/>
  <c r="CG155"/>
  <c r="CG153"/>
  <c r="CG151"/>
  <c r="CG149"/>
  <c r="CG147"/>
  <c r="CG145"/>
  <c r="CG143"/>
  <c r="CG141"/>
  <c r="CG139"/>
  <c r="CG137"/>
  <c r="CG135"/>
  <c r="CG133"/>
  <c r="CG129"/>
  <c r="CG127"/>
  <c r="CG125"/>
  <c r="CG123"/>
  <c r="CG121"/>
  <c r="CG119"/>
  <c r="CG117"/>
  <c r="CG115"/>
  <c r="CG113"/>
  <c r="CG109"/>
  <c r="CG107"/>
  <c r="CG105"/>
  <c r="CG103"/>
  <c r="CG101"/>
  <c r="CG99"/>
  <c r="CG97"/>
  <c r="CG95"/>
  <c r="CG93"/>
  <c r="CG91"/>
  <c r="CG89"/>
  <c r="CG87"/>
  <c r="CG85"/>
  <c r="CG83"/>
  <c r="CG81"/>
  <c r="CG79"/>
  <c r="CG77"/>
  <c r="CG75"/>
  <c r="CG73"/>
  <c r="CG71"/>
  <c r="CG69"/>
  <c r="CG67"/>
  <c r="CG65"/>
  <c r="CG63"/>
  <c r="CG61"/>
  <c r="CG59"/>
  <c r="CG57"/>
  <c r="CG55"/>
  <c r="CG53"/>
  <c r="CG51"/>
  <c r="CG49"/>
  <c r="CG47"/>
  <c r="CG45"/>
  <c r="CG43"/>
  <c r="CG41"/>
  <c r="CG39"/>
  <c r="CG35"/>
  <c r="CG33"/>
  <c r="CG31"/>
  <c r="CG29"/>
  <c r="CG27"/>
  <c r="CG25"/>
  <c r="CG23"/>
  <c r="CG21"/>
  <c r="CG19"/>
  <c r="CG17"/>
  <c r="CG15"/>
  <c r="CG13"/>
  <c r="CG11"/>
  <c r="CG9"/>
  <c r="CG7"/>
  <c r="CG5"/>
  <c r="CG3"/>
  <c r="BY292"/>
  <c r="BY290"/>
  <c r="BY288"/>
  <c r="BY286"/>
  <c r="BY284"/>
  <c r="BY282"/>
  <c r="BY280"/>
  <c r="BY278"/>
  <c r="BY276"/>
  <c r="BY274"/>
  <c r="BY272"/>
  <c r="BY270"/>
  <c r="BY268"/>
  <c r="BY266"/>
  <c r="BY264"/>
  <c r="BY262"/>
  <c r="BY260"/>
  <c r="BY258"/>
  <c r="BY256"/>
  <c r="BY254"/>
  <c r="BY252"/>
  <c r="BY250"/>
  <c r="BY248"/>
  <c r="BY246"/>
  <c r="BY244"/>
  <c r="BY242"/>
  <c r="BY240"/>
  <c r="BY238"/>
  <c r="BY236"/>
  <c r="BY234"/>
  <c r="BY232"/>
  <c r="BY230"/>
  <c r="BY228"/>
  <c r="BY226"/>
  <c r="BY224"/>
  <c r="BY222"/>
  <c r="BY220"/>
  <c r="BY218"/>
  <c r="BY216"/>
  <c r="BY214"/>
  <c r="BY212"/>
  <c r="BY210"/>
  <c r="BY208"/>
  <c r="BY206"/>
  <c r="BY204"/>
  <c r="BY202"/>
  <c r="BY200"/>
  <c r="BY198"/>
  <c r="BY196"/>
  <c r="BY194"/>
  <c r="BY192"/>
  <c r="BY190"/>
  <c r="BY188"/>
  <c r="BY186"/>
  <c r="BY184"/>
  <c r="BY182"/>
  <c r="BY180"/>
  <c r="BY178"/>
  <c r="BY176"/>
  <c r="BY174"/>
  <c r="BY172"/>
  <c r="BY170"/>
  <c r="BY168"/>
  <c r="BY166"/>
  <c r="BY164"/>
  <c r="BY162"/>
  <c r="BY160"/>
  <c r="BY158"/>
  <c r="BY156"/>
  <c r="BY154"/>
  <c r="BY152"/>
  <c r="BY150"/>
  <c r="BY148"/>
  <c r="BY146"/>
  <c r="BY144"/>
  <c r="BY142"/>
  <c r="BY140"/>
  <c r="BY138"/>
  <c r="BY136"/>
  <c r="BY134"/>
  <c r="BY132"/>
  <c r="BY130"/>
  <c r="BY128"/>
  <c r="BY126"/>
  <c r="BY124"/>
  <c r="BY122"/>
  <c r="BY120"/>
  <c r="BY118"/>
  <c r="BY116"/>
  <c r="BY114"/>
  <c r="BY112"/>
  <c r="BY110"/>
  <c r="BY108"/>
  <c r="BY106"/>
  <c r="BY104"/>
  <c r="BY102"/>
  <c r="BY100"/>
  <c r="BY98"/>
  <c r="BY96"/>
  <c r="BY94"/>
  <c r="BY92"/>
  <c r="BY90"/>
  <c r="BY88"/>
  <c r="BY86"/>
  <c r="BY84"/>
  <c r="BY82"/>
  <c r="BY80"/>
  <c r="BY78"/>
  <c r="BY76"/>
  <c r="BY74"/>
  <c r="BY72"/>
  <c r="BY70"/>
  <c r="BY68"/>
  <c r="BY66"/>
  <c r="BY64"/>
  <c r="BY62"/>
  <c r="BY60"/>
  <c r="BY58"/>
  <c r="BY56"/>
  <c r="BY54"/>
  <c r="BY52"/>
  <c r="BY50"/>
  <c r="BY48"/>
  <c r="BY46"/>
  <c r="BY44"/>
  <c r="BY42"/>
  <c r="BY40"/>
  <c r="BY38"/>
  <c r="BY36"/>
  <c r="BY34"/>
  <c r="BY32"/>
  <c r="BY30"/>
  <c r="BY28"/>
  <c r="BY26"/>
  <c r="BY24"/>
  <c r="BY22"/>
  <c r="BY20"/>
  <c r="BY18"/>
  <c r="BY16"/>
  <c r="BY14"/>
  <c r="BY12"/>
  <c r="BY10"/>
  <c r="BY8"/>
  <c r="BY6"/>
  <c r="BY4"/>
  <c r="BY2"/>
  <c r="BY291"/>
  <c r="BY289"/>
  <c r="BY287"/>
  <c r="BY285"/>
  <c r="BY283"/>
  <c r="BY281"/>
  <c r="BY279"/>
  <c r="BY277"/>
  <c r="BY275"/>
  <c r="BY273"/>
  <c r="BY271"/>
  <c r="BY269"/>
  <c r="BY267"/>
  <c r="BY265"/>
  <c r="BY263"/>
  <c r="BY261"/>
  <c r="BY259"/>
  <c r="BY257"/>
  <c r="BY255"/>
  <c r="BY253"/>
  <c r="BY251"/>
  <c r="BY249"/>
  <c r="BY247"/>
  <c r="BY245"/>
  <c r="BY243"/>
  <c r="BY241"/>
  <c r="BY239"/>
  <c r="BY237"/>
  <c r="BY235"/>
  <c r="BY233"/>
  <c r="BY231"/>
  <c r="BY229"/>
  <c r="BY227"/>
  <c r="BY225"/>
  <c r="BY223"/>
  <c r="BY221"/>
  <c r="BY219"/>
  <c r="BY217"/>
  <c r="BY215"/>
  <c r="BY213"/>
  <c r="BY211"/>
  <c r="BY209"/>
  <c r="BY207"/>
  <c r="BY205"/>
  <c r="BY203"/>
  <c r="BY201"/>
  <c r="BY199"/>
  <c r="BY197"/>
  <c r="BY195"/>
  <c r="BY193"/>
  <c r="BY191"/>
  <c r="BY189"/>
  <c r="BY187"/>
  <c r="BY185"/>
  <c r="BY183"/>
  <c r="BY181"/>
  <c r="BY179"/>
  <c r="BY177"/>
  <c r="BY175"/>
  <c r="BY173"/>
  <c r="BY171"/>
  <c r="BY169"/>
  <c r="BY167"/>
  <c r="BY165"/>
  <c r="BY163"/>
  <c r="BY161"/>
  <c r="BY159"/>
  <c r="BY157"/>
  <c r="BY155"/>
  <c r="BY153"/>
  <c r="BY151"/>
  <c r="BY149"/>
  <c r="BY147"/>
  <c r="BY145"/>
  <c r="BY143"/>
  <c r="BY141"/>
  <c r="BY139"/>
  <c r="BY137"/>
  <c r="BY135"/>
  <c r="BY133"/>
  <c r="BY131"/>
  <c r="BY129"/>
  <c r="BY127"/>
  <c r="BY125"/>
  <c r="BY123"/>
  <c r="BY121"/>
  <c r="BY119"/>
  <c r="BY117"/>
  <c r="BY115"/>
  <c r="BY113"/>
  <c r="BY111"/>
  <c r="BY109"/>
  <c r="BY107"/>
  <c r="BY105"/>
  <c r="BY103"/>
  <c r="BY101"/>
  <c r="BY99"/>
  <c r="BY97"/>
  <c r="BY95"/>
  <c r="BY93"/>
  <c r="BY91"/>
  <c r="BY89"/>
  <c r="BY87"/>
  <c r="BY85"/>
  <c r="BY83"/>
  <c r="BY81"/>
  <c r="BY79"/>
  <c r="BY77"/>
  <c r="BY75"/>
  <c r="BY73"/>
  <c r="BY71"/>
  <c r="BY69"/>
  <c r="BY67"/>
  <c r="BY65"/>
  <c r="BY63"/>
  <c r="BY61"/>
  <c r="BY59"/>
  <c r="BY57"/>
  <c r="BY55"/>
  <c r="BY53"/>
  <c r="BY51"/>
  <c r="BY49"/>
  <c r="BY47"/>
  <c r="BY45"/>
  <c r="BY43"/>
  <c r="BY41"/>
  <c r="BY39"/>
  <c r="BY37"/>
  <c r="BY35"/>
  <c r="BY33"/>
  <c r="BY31"/>
  <c r="BY29"/>
  <c r="BY27"/>
  <c r="BY25"/>
  <c r="BY23"/>
  <c r="BY21"/>
  <c r="BY19"/>
  <c r="BY17"/>
  <c r="BY15"/>
  <c r="BY13"/>
  <c r="BY11"/>
  <c r="BY9"/>
  <c r="BY7"/>
  <c r="BY5"/>
  <c r="BY3"/>
  <c r="BX292"/>
  <c r="BX290"/>
  <c r="BX288"/>
  <c r="BX286"/>
  <c r="BX284"/>
  <c r="BX282"/>
  <c r="BX280"/>
  <c r="BX278"/>
  <c r="BX276"/>
  <c r="BX274"/>
  <c r="BX272"/>
  <c r="BX270"/>
  <c r="BX268"/>
  <c r="BX266"/>
  <c r="BX264"/>
  <c r="BX262"/>
  <c r="BX260"/>
  <c r="BX258"/>
  <c r="BX256"/>
  <c r="BX254"/>
  <c r="BX252"/>
  <c r="BX250"/>
  <c r="BX248"/>
  <c r="BX246"/>
  <c r="BX244"/>
  <c r="BX242"/>
  <c r="BX240"/>
  <c r="BX238"/>
  <c r="BX236"/>
  <c r="BX234"/>
  <c r="BX232"/>
  <c r="BX230"/>
  <c r="BX228"/>
  <c r="BX226"/>
  <c r="BX224"/>
  <c r="BX222"/>
  <c r="BX220"/>
  <c r="BX218"/>
  <c r="BX216"/>
  <c r="BX214"/>
  <c r="BX212"/>
  <c r="BX210"/>
  <c r="BX208"/>
  <c r="BX206"/>
  <c r="BX204"/>
  <c r="BX202"/>
  <c r="BX200"/>
  <c r="BX198"/>
  <c r="BX196"/>
  <c r="BX194"/>
  <c r="BX192"/>
  <c r="BX190"/>
  <c r="BX188"/>
  <c r="BX186"/>
  <c r="BX184"/>
  <c r="BX182"/>
  <c r="BX180"/>
  <c r="BX178"/>
  <c r="BX176"/>
  <c r="BX174"/>
  <c r="BX172"/>
  <c r="BX170"/>
  <c r="BX168"/>
  <c r="BX166"/>
  <c r="BX164"/>
  <c r="BX162"/>
  <c r="BX160"/>
  <c r="BX158"/>
  <c r="BX156"/>
  <c r="BX154"/>
  <c r="BX152"/>
  <c r="BX150"/>
  <c r="BX148"/>
  <c r="BX146"/>
  <c r="BX144"/>
  <c r="BX142"/>
  <c r="BX140"/>
  <c r="BX138"/>
  <c r="BX136"/>
  <c r="BX134"/>
  <c r="BX132"/>
  <c r="BX130"/>
  <c r="BX128"/>
  <c r="BX126"/>
  <c r="BX124"/>
  <c r="BX122"/>
  <c r="BX120"/>
  <c r="BX118"/>
  <c r="BX116"/>
  <c r="BX114"/>
  <c r="BX112"/>
  <c r="BX110"/>
  <c r="BX108"/>
  <c r="BX106"/>
  <c r="BX104"/>
  <c r="BX102"/>
  <c r="BX100"/>
  <c r="BX98"/>
  <c r="BX96"/>
  <c r="BX94"/>
  <c r="BX92"/>
  <c r="BX90"/>
  <c r="BX88"/>
  <c r="BX86"/>
  <c r="BX84"/>
  <c r="BX82"/>
  <c r="BX80"/>
  <c r="BX78"/>
  <c r="BX76"/>
  <c r="BX74"/>
  <c r="BX72"/>
  <c r="BX70"/>
  <c r="BX68"/>
  <c r="BX66"/>
  <c r="BX64"/>
  <c r="BX62"/>
  <c r="BX60"/>
  <c r="BX58"/>
  <c r="BX56"/>
  <c r="BX54"/>
  <c r="BX52"/>
  <c r="BX50"/>
  <c r="BX48"/>
  <c r="BX46"/>
  <c r="BX44"/>
  <c r="BX42"/>
  <c r="BX40"/>
  <c r="BX38"/>
  <c r="BX36"/>
  <c r="BX34"/>
  <c r="BX32"/>
  <c r="BX30"/>
  <c r="BX28"/>
  <c r="BX26"/>
  <c r="BX24"/>
  <c r="BX22"/>
  <c r="BX20"/>
  <c r="BX18"/>
  <c r="BX16"/>
  <c r="BX14"/>
  <c r="BX12"/>
  <c r="BX10"/>
  <c r="BX8"/>
  <c r="BX6"/>
  <c r="BX4"/>
  <c r="BX2"/>
  <c r="BX291"/>
  <c r="BX289"/>
  <c r="BX287"/>
  <c r="BX285"/>
  <c r="BX283"/>
  <c r="BX281"/>
  <c r="BX279"/>
  <c r="BX277"/>
  <c r="BX275"/>
  <c r="BX273"/>
  <c r="BX271"/>
  <c r="BX269"/>
  <c r="BX267"/>
  <c r="BX265"/>
  <c r="BX263"/>
  <c r="BX261"/>
  <c r="BX259"/>
  <c r="BX257"/>
  <c r="BX255"/>
  <c r="BX253"/>
  <c r="BX251"/>
  <c r="BX249"/>
  <c r="BX247"/>
  <c r="BX245"/>
  <c r="BX243"/>
  <c r="BX241"/>
  <c r="BX239"/>
  <c r="BX237"/>
  <c r="BX235"/>
  <c r="BX233"/>
  <c r="BX231"/>
  <c r="BX229"/>
  <c r="BX227"/>
  <c r="BX225"/>
  <c r="BX223"/>
  <c r="BX221"/>
  <c r="BX219"/>
  <c r="BX217"/>
  <c r="BX215"/>
  <c r="BX213"/>
  <c r="BX211"/>
  <c r="BX209"/>
  <c r="BX207"/>
  <c r="BX205"/>
  <c r="BX203"/>
  <c r="BX201"/>
  <c r="BX199"/>
  <c r="BX197"/>
  <c r="BX195"/>
  <c r="BX193"/>
  <c r="BX191"/>
  <c r="BX189"/>
  <c r="BX187"/>
  <c r="BX185"/>
  <c r="BX183"/>
  <c r="BX181"/>
  <c r="BX179"/>
  <c r="BX177"/>
  <c r="BX175"/>
  <c r="BX173"/>
  <c r="BX171"/>
  <c r="BX169"/>
  <c r="BX167"/>
  <c r="BX165"/>
  <c r="BX163"/>
  <c r="BX161"/>
  <c r="BX159"/>
  <c r="BX157"/>
  <c r="BX155"/>
  <c r="BX153"/>
  <c r="BX151"/>
  <c r="BX149"/>
  <c r="BX147"/>
  <c r="BX145"/>
  <c r="BX143"/>
  <c r="BX141"/>
  <c r="BX139"/>
  <c r="BX137"/>
  <c r="BX135"/>
  <c r="BX133"/>
  <c r="BX129"/>
  <c r="BX127"/>
  <c r="BX125"/>
  <c r="BX123"/>
  <c r="BX121"/>
  <c r="BX119"/>
  <c r="BX117"/>
  <c r="BX115"/>
  <c r="BX113"/>
  <c r="BX109"/>
  <c r="BX107"/>
  <c r="BX105"/>
  <c r="BX103"/>
  <c r="BX101"/>
  <c r="BX99"/>
  <c r="BX97"/>
  <c r="BX95"/>
  <c r="BX93"/>
  <c r="BX91"/>
  <c r="BX89"/>
  <c r="BX87"/>
  <c r="BX85"/>
  <c r="BX83"/>
  <c r="BX81"/>
  <c r="BX79"/>
  <c r="BX77"/>
  <c r="BX75"/>
  <c r="BX73"/>
  <c r="BX71"/>
  <c r="BX69"/>
  <c r="BX67"/>
  <c r="BX65"/>
  <c r="BX63"/>
  <c r="BX61"/>
  <c r="BX59"/>
  <c r="BX57"/>
  <c r="BX55"/>
  <c r="BX53"/>
  <c r="BX51"/>
  <c r="BX49"/>
  <c r="BX47"/>
  <c r="BX45"/>
  <c r="BX43"/>
  <c r="BX41"/>
  <c r="BX39"/>
  <c r="BX37"/>
  <c r="BX35"/>
  <c r="BX33"/>
  <c r="BX31"/>
  <c r="BX29"/>
  <c r="BX27"/>
  <c r="BX25"/>
  <c r="BX23"/>
  <c r="BX21"/>
  <c r="BX19"/>
  <c r="BX17"/>
  <c r="BX15"/>
  <c r="BX13"/>
  <c r="BX11"/>
  <c r="BX9"/>
  <c r="BX7"/>
  <c r="BX5"/>
  <c r="BX3"/>
  <c r="BQ292"/>
  <c r="BQ290"/>
  <c r="BQ288"/>
  <c r="BQ286"/>
  <c r="BQ284"/>
  <c r="BQ282"/>
  <c r="BQ280"/>
  <c r="BQ278"/>
  <c r="BQ276"/>
  <c r="BQ274"/>
  <c r="BQ272"/>
  <c r="BQ270"/>
  <c r="BQ268"/>
  <c r="BQ266"/>
  <c r="BQ264"/>
  <c r="BQ262"/>
  <c r="BQ260"/>
  <c r="BQ258"/>
  <c r="BQ256"/>
  <c r="BQ254"/>
  <c r="BQ252"/>
  <c r="BQ250"/>
  <c r="BQ248"/>
  <c r="BQ246"/>
  <c r="BQ244"/>
  <c r="BQ242"/>
  <c r="BQ240"/>
  <c r="BQ238"/>
  <c r="BQ236"/>
  <c r="BQ234"/>
  <c r="BQ232"/>
  <c r="BQ230"/>
  <c r="BQ228"/>
  <c r="BQ226"/>
  <c r="BQ224"/>
  <c r="BQ222"/>
  <c r="BQ220"/>
  <c r="BQ218"/>
  <c r="BQ216"/>
  <c r="BQ214"/>
  <c r="BQ212"/>
  <c r="BQ210"/>
  <c r="BQ208"/>
  <c r="BQ206"/>
  <c r="BQ204"/>
  <c r="BQ202"/>
  <c r="BQ200"/>
  <c r="BQ196"/>
  <c r="BQ194"/>
  <c r="BQ192"/>
  <c r="BQ190"/>
  <c r="BQ188"/>
  <c r="BQ186"/>
  <c r="BQ184"/>
  <c r="BQ182"/>
  <c r="BQ180"/>
  <c r="BQ178"/>
  <c r="BQ176"/>
  <c r="BQ174"/>
  <c r="BQ172"/>
  <c r="BQ170"/>
  <c r="BQ168"/>
  <c r="BQ166"/>
  <c r="BQ164"/>
  <c r="BQ162"/>
  <c r="BQ160"/>
  <c r="BQ158"/>
  <c r="BQ156"/>
  <c r="BQ154"/>
  <c r="BQ152"/>
  <c r="BQ150"/>
  <c r="BQ148"/>
  <c r="BQ146"/>
  <c r="BQ144"/>
  <c r="BQ142"/>
  <c r="BQ140"/>
  <c r="BQ138"/>
  <c r="BQ136"/>
  <c r="BQ134"/>
  <c r="BQ132"/>
  <c r="BQ130"/>
  <c r="BQ128"/>
  <c r="BQ126"/>
  <c r="BQ124"/>
  <c r="BQ122"/>
  <c r="BQ120"/>
  <c r="BQ118"/>
  <c r="BQ116"/>
  <c r="BQ114"/>
  <c r="BQ112"/>
  <c r="BQ110"/>
  <c r="BQ108"/>
  <c r="BQ106"/>
  <c r="BQ104"/>
  <c r="BQ102"/>
  <c r="BQ100"/>
  <c r="BQ98"/>
  <c r="BQ96"/>
  <c r="BQ94"/>
  <c r="BQ92"/>
  <c r="BQ90"/>
  <c r="BQ88"/>
  <c r="BQ86"/>
  <c r="BQ84"/>
  <c r="BQ82"/>
  <c r="BQ80"/>
  <c r="BQ78"/>
  <c r="BQ76"/>
  <c r="BQ74"/>
  <c r="BQ72"/>
  <c r="BQ70"/>
  <c r="BQ68"/>
  <c r="BQ66"/>
  <c r="BQ64"/>
  <c r="BQ62"/>
  <c r="BQ60"/>
  <c r="BQ58"/>
  <c r="BQ56"/>
  <c r="BQ54"/>
  <c r="BQ52"/>
  <c r="BQ50"/>
  <c r="BQ48"/>
  <c r="BQ46"/>
  <c r="BQ44"/>
  <c r="BQ42"/>
  <c r="BQ40"/>
  <c r="BQ38"/>
  <c r="BQ36"/>
  <c r="BQ34"/>
  <c r="BQ32"/>
  <c r="BQ30"/>
  <c r="BQ28"/>
  <c r="BQ26"/>
  <c r="BQ24"/>
  <c r="BQ22"/>
  <c r="BQ20"/>
  <c r="BQ18"/>
  <c r="BQ16"/>
  <c r="BQ14"/>
  <c r="BQ12"/>
  <c r="BQ10"/>
  <c r="BQ8"/>
  <c r="BQ6"/>
  <c r="BQ4"/>
  <c r="BQ2"/>
  <c r="BQ291"/>
  <c r="BQ289"/>
  <c r="BQ287"/>
  <c r="BQ285"/>
  <c r="BQ283"/>
  <c r="BQ281"/>
  <c r="BQ279"/>
  <c r="BQ277"/>
  <c r="BQ275"/>
  <c r="BQ273"/>
  <c r="BQ271"/>
  <c r="BQ269"/>
  <c r="BQ267"/>
  <c r="BQ265"/>
  <c r="BQ263"/>
  <c r="BQ261"/>
  <c r="BQ259"/>
  <c r="BQ257"/>
  <c r="BQ255"/>
  <c r="BQ253"/>
  <c r="BQ251"/>
  <c r="BQ249"/>
  <c r="BQ247"/>
  <c r="BQ245"/>
  <c r="BQ243"/>
  <c r="BQ241"/>
  <c r="BQ239"/>
  <c r="BQ237"/>
  <c r="BQ235"/>
  <c r="BQ233"/>
  <c r="BQ231"/>
  <c r="BQ229"/>
  <c r="BQ227"/>
  <c r="BQ225"/>
  <c r="BQ223"/>
  <c r="BQ221"/>
  <c r="BQ219"/>
  <c r="BQ217"/>
  <c r="BQ215"/>
  <c r="BQ213"/>
  <c r="BQ211"/>
  <c r="BQ209"/>
  <c r="BQ207"/>
  <c r="BQ205"/>
  <c r="BQ203"/>
  <c r="BQ201"/>
  <c r="BQ199"/>
  <c r="BQ197"/>
  <c r="BQ195"/>
  <c r="BQ193"/>
  <c r="BQ191"/>
  <c r="BQ189"/>
  <c r="BQ187"/>
  <c r="BQ185"/>
  <c r="BQ183"/>
  <c r="BQ181"/>
  <c r="BQ179"/>
  <c r="BQ177"/>
  <c r="BQ175"/>
  <c r="BQ173"/>
  <c r="BQ171"/>
  <c r="BQ169"/>
  <c r="BQ167"/>
  <c r="BQ165"/>
  <c r="BQ161"/>
  <c r="BQ159"/>
  <c r="BQ157"/>
  <c r="BQ155"/>
  <c r="BQ153"/>
  <c r="BQ151"/>
  <c r="BQ149"/>
  <c r="BQ147"/>
  <c r="BQ145"/>
  <c r="BQ143"/>
  <c r="BQ141"/>
  <c r="BQ139"/>
  <c r="BQ137"/>
  <c r="BQ135"/>
  <c r="BQ133"/>
  <c r="BQ131"/>
  <c r="BQ129"/>
  <c r="BQ127"/>
  <c r="BQ125"/>
  <c r="BQ123"/>
  <c r="BQ121"/>
  <c r="BQ119"/>
  <c r="BQ117"/>
  <c r="BQ115"/>
  <c r="BQ113"/>
  <c r="BQ111"/>
  <c r="BQ109"/>
  <c r="BQ107"/>
  <c r="BQ105"/>
  <c r="BQ103"/>
  <c r="BQ101"/>
  <c r="BQ99"/>
  <c r="BQ97"/>
  <c r="BQ95"/>
  <c r="BQ93"/>
  <c r="BQ91"/>
  <c r="BQ89"/>
  <c r="BQ87"/>
  <c r="BQ85"/>
  <c r="BQ83"/>
  <c r="BQ81"/>
  <c r="BQ79"/>
  <c r="BQ77"/>
  <c r="BQ75"/>
  <c r="BQ73"/>
  <c r="BQ71"/>
  <c r="BQ69"/>
  <c r="BQ67"/>
  <c r="BQ65"/>
  <c r="BQ63"/>
  <c r="BQ61"/>
  <c r="BQ59"/>
  <c r="BQ57"/>
  <c r="BQ55"/>
  <c r="BQ53"/>
  <c r="BQ51"/>
  <c r="BQ49"/>
  <c r="BQ47"/>
  <c r="BQ45"/>
  <c r="BQ43"/>
  <c r="BQ41"/>
  <c r="BQ39"/>
  <c r="BQ37"/>
  <c r="BQ35"/>
  <c r="BQ33"/>
  <c r="BQ31"/>
  <c r="BQ29"/>
  <c r="BQ27"/>
  <c r="BQ25"/>
  <c r="BQ23"/>
  <c r="BQ21"/>
  <c r="BQ19"/>
  <c r="BQ17"/>
  <c r="BQ15"/>
  <c r="BQ13"/>
  <c r="BQ11"/>
  <c r="BQ9"/>
  <c r="BQ7"/>
  <c r="BQ5"/>
  <c r="BQ3"/>
  <c r="BO292"/>
  <c r="BO288"/>
  <c r="BO284"/>
  <c r="BO280"/>
  <c r="BO276"/>
  <c r="BO272"/>
  <c r="BO268"/>
  <c r="BO264"/>
  <c r="BO260"/>
  <c r="BO256"/>
  <c r="BO252"/>
  <c r="BO248"/>
  <c r="BO244"/>
  <c r="BO240"/>
  <c r="BO236"/>
  <c r="BO232"/>
  <c r="BO228"/>
  <c r="BO224"/>
  <c r="BO220"/>
  <c r="BO216"/>
  <c r="BO212"/>
  <c r="BO208"/>
  <c r="BO204"/>
  <c r="BO200"/>
  <c r="BO196"/>
  <c r="BO192"/>
  <c r="BO188"/>
  <c r="BO184"/>
  <c r="BO180"/>
  <c r="BO176"/>
  <c r="BO172"/>
  <c r="BO168"/>
  <c r="BO164"/>
  <c r="BO160"/>
  <c r="BO156"/>
  <c r="BO152"/>
  <c r="BO148"/>
  <c r="BO144"/>
  <c r="BO140"/>
  <c r="BO136"/>
  <c r="BO132"/>
  <c r="BO128"/>
  <c r="BO124"/>
  <c r="BO120"/>
  <c r="BO116"/>
  <c r="BO112"/>
  <c r="BO108"/>
  <c r="BO104"/>
  <c r="BO100"/>
  <c r="BO96"/>
  <c r="BO92"/>
  <c r="BO88"/>
  <c r="BO84"/>
  <c r="BO80"/>
  <c r="BO76"/>
  <c r="BO72"/>
  <c r="BO68"/>
  <c r="BO64"/>
  <c r="BO60"/>
  <c r="BO56"/>
  <c r="BO52"/>
  <c r="BO48"/>
  <c r="BO44"/>
  <c r="BO40"/>
  <c r="BO36"/>
  <c r="BO32"/>
  <c r="BO28"/>
  <c r="BO24"/>
  <c r="BO20"/>
  <c r="BO16"/>
  <c r="BO12"/>
  <c r="BO8"/>
  <c r="BO4"/>
  <c r="BP290"/>
  <c r="BP286"/>
  <c r="BP282"/>
  <c r="BP278"/>
  <c r="BP274"/>
  <c r="BP270"/>
  <c r="BP266"/>
  <c r="BP262"/>
  <c r="BP258"/>
  <c r="BP254"/>
  <c r="BP250"/>
  <c r="BP246"/>
  <c r="BP242"/>
  <c r="BP238"/>
  <c r="BP234"/>
  <c r="BP230"/>
  <c r="BP226"/>
  <c r="BP222"/>
  <c r="BP218"/>
  <c r="BP214"/>
  <c r="BP210"/>
  <c r="BP206"/>
  <c r="BP202"/>
  <c r="BP194"/>
  <c r="BP190"/>
  <c r="BP186"/>
  <c r="BP182"/>
  <c r="BP178"/>
  <c r="BP174"/>
  <c r="BP170"/>
  <c r="BP166"/>
  <c r="BP162"/>
  <c r="BP158"/>
  <c r="BP154"/>
  <c r="BP150"/>
  <c r="BP146"/>
  <c r="BP142"/>
  <c r="BP138"/>
  <c r="BP134"/>
  <c r="BP130"/>
  <c r="BP126"/>
  <c r="BP122"/>
  <c r="BP118"/>
  <c r="BP114"/>
  <c r="BP110"/>
  <c r="BP106"/>
  <c r="BP102"/>
  <c r="BP98"/>
  <c r="BP94"/>
  <c r="BP90"/>
  <c r="BP86"/>
  <c r="BP82"/>
  <c r="BP78"/>
  <c r="BP74"/>
  <c r="BP70"/>
  <c r="BP66"/>
  <c r="BP62"/>
  <c r="BP58"/>
  <c r="BP54"/>
  <c r="BP50"/>
  <c r="BP46"/>
  <c r="BP42"/>
  <c r="BP38"/>
  <c r="BP34"/>
  <c r="BP30"/>
  <c r="BP26"/>
  <c r="BP22"/>
  <c r="BP18"/>
  <c r="BP14"/>
  <c r="BP10"/>
  <c r="BP6"/>
  <c r="BP2"/>
  <c r="BP291"/>
  <c r="BP289"/>
  <c r="BP287"/>
  <c r="BP285"/>
  <c r="BP283"/>
  <c r="BP281"/>
  <c r="BP279"/>
  <c r="BP277"/>
  <c r="BP275"/>
  <c r="BP273"/>
  <c r="BP271"/>
  <c r="BP269"/>
  <c r="BP267"/>
  <c r="BP265"/>
  <c r="BP263"/>
  <c r="BP261"/>
  <c r="BP259"/>
  <c r="BP257"/>
  <c r="BP255"/>
  <c r="BP253"/>
  <c r="BP251"/>
  <c r="BP249"/>
  <c r="BP247"/>
  <c r="BP245"/>
  <c r="BP243"/>
  <c r="BP241"/>
  <c r="BP239"/>
  <c r="BP237"/>
  <c r="BP235"/>
  <c r="BP233"/>
  <c r="BP231"/>
  <c r="BP229"/>
  <c r="BP227"/>
  <c r="BP225"/>
  <c r="BP223"/>
  <c r="BP221"/>
  <c r="BP219"/>
  <c r="BP217"/>
  <c r="BP215"/>
  <c r="BP213"/>
  <c r="BP211"/>
  <c r="BP209"/>
  <c r="BP207"/>
  <c r="BP205"/>
  <c r="BP203"/>
  <c r="BP201"/>
  <c r="BP199"/>
  <c r="BP197"/>
  <c r="BP195"/>
  <c r="BP193"/>
  <c r="BP191"/>
  <c r="BP189"/>
  <c r="BP187"/>
  <c r="BP185"/>
  <c r="BP183"/>
  <c r="BP181"/>
  <c r="BP179"/>
  <c r="BP177"/>
  <c r="BP175"/>
  <c r="BP173"/>
  <c r="BP171"/>
  <c r="BP169"/>
  <c r="BP167"/>
  <c r="BP165"/>
  <c r="BP161"/>
  <c r="BP159"/>
  <c r="BP157"/>
  <c r="BP155"/>
  <c r="BP153"/>
  <c r="BP151"/>
  <c r="BP149"/>
  <c r="BP147"/>
  <c r="BP145"/>
  <c r="BP143"/>
  <c r="BP141"/>
  <c r="BP139"/>
  <c r="BP137"/>
  <c r="BP135"/>
  <c r="BP133"/>
  <c r="BP129"/>
  <c r="BP127"/>
  <c r="BP125"/>
  <c r="BP123"/>
  <c r="BP121"/>
  <c r="BP119"/>
  <c r="BP117"/>
  <c r="BP115"/>
  <c r="BP113"/>
  <c r="BP109"/>
  <c r="BP107"/>
  <c r="BP105"/>
  <c r="BP103"/>
  <c r="BP101"/>
  <c r="BP99"/>
  <c r="BP97"/>
  <c r="BP95"/>
  <c r="BP93"/>
  <c r="BP91"/>
  <c r="BP89"/>
  <c r="BP87"/>
  <c r="BP85"/>
  <c r="BP83"/>
  <c r="BP81"/>
  <c r="BP79"/>
  <c r="BP77"/>
  <c r="BP75"/>
  <c r="BP73"/>
  <c r="BP71"/>
  <c r="BP69"/>
  <c r="BP67"/>
  <c r="BP65"/>
  <c r="BP63"/>
  <c r="BP61"/>
  <c r="BP59"/>
  <c r="BP57"/>
  <c r="BP55"/>
  <c r="BP53"/>
  <c r="BP51"/>
  <c r="BP49"/>
  <c r="BP47"/>
  <c r="BP45"/>
  <c r="BP43"/>
  <c r="BP41"/>
  <c r="BP39"/>
  <c r="BP37"/>
  <c r="BP35"/>
  <c r="BP33"/>
  <c r="BP31"/>
  <c r="BP29"/>
  <c r="BP27"/>
  <c r="BP25"/>
  <c r="BP23"/>
  <c r="BP21"/>
  <c r="BP19"/>
  <c r="BP17"/>
  <c r="BP15"/>
  <c r="BP13"/>
  <c r="BP11"/>
  <c r="BP9"/>
  <c r="BP7"/>
  <c r="BP5"/>
  <c r="BP3"/>
  <c r="BI292"/>
  <c r="BI290"/>
  <c r="BI288"/>
  <c r="BI286"/>
  <c r="BI284"/>
  <c r="BI282"/>
  <c r="BI280"/>
  <c r="BI278"/>
  <c r="BI276"/>
  <c r="BI274"/>
  <c r="BI272"/>
  <c r="BI270"/>
  <c r="BI268"/>
  <c r="BI266"/>
  <c r="BI264"/>
  <c r="BI262"/>
  <c r="BI260"/>
  <c r="BI258"/>
  <c r="BI256"/>
  <c r="BI254"/>
  <c r="BI252"/>
  <c r="BI250"/>
  <c r="BI248"/>
  <c r="BI246"/>
  <c r="BI244"/>
  <c r="BI242"/>
  <c r="BI240"/>
  <c r="BI238"/>
  <c r="BI236"/>
  <c r="BI234"/>
  <c r="BI232"/>
  <c r="BI230"/>
  <c r="BI228"/>
  <c r="BI226"/>
  <c r="BI224"/>
  <c r="BI222"/>
  <c r="BI220"/>
  <c r="BI218"/>
  <c r="BI216"/>
  <c r="BI214"/>
  <c r="BI212"/>
  <c r="BI210"/>
  <c r="BI208"/>
  <c r="BI206"/>
  <c r="BI204"/>
  <c r="BI202"/>
  <c r="BI200"/>
  <c r="BI198"/>
  <c r="BI196"/>
  <c r="BI194"/>
  <c r="BI192"/>
  <c r="BI190"/>
  <c r="BI188"/>
  <c r="BI186"/>
  <c r="BI184"/>
  <c r="BI182"/>
  <c r="BI180"/>
  <c r="BI178"/>
  <c r="BI176"/>
  <c r="BI174"/>
  <c r="BI172"/>
  <c r="BI170"/>
  <c r="BI168"/>
  <c r="BI166"/>
  <c r="BI164"/>
  <c r="BI162"/>
  <c r="BI160"/>
  <c r="BI158"/>
  <c r="BI156"/>
  <c r="BI154"/>
  <c r="BI152"/>
  <c r="BI150"/>
  <c r="BI148"/>
  <c r="BI146"/>
  <c r="BI144"/>
  <c r="BI142"/>
  <c r="BI140"/>
  <c r="BI138"/>
  <c r="BI136"/>
  <c r="BI134"/>
  <c r="BI132"/>
  <c r="BI130"/>
  <c r="BI128"/>
  <c r="BI126"/>
  <c r="BI124"/>
  <c r="BI122"/>
  <c r="BI120"/>
  <c r="BI118"/>
  <c r="BI116"/>
  <c r="BI114"/>
  <c r="BI112"/>
  <c r="BI110"/>
  <c r="BI108"/>
  <c r="BI106"/>
  <c r="BI104"/>
  <c r="BI102"/>
  <c r="BI100"/>
  <c r="BI98"/>
  <c r="BI96"/>
  <c r="BI94"/>
  <c r="BI92"/>
  <c r="BI90"/>
  <c r="BI88"/>
  <c r="BI86"/>
  <c r="BI84"/>
  <c r="BI82"/>
  <c r="BI80"/>
  <c r="BI78"/>
  <c r="BI76"/>
  <c r="BI74"/>
  <c r="BI72"/>
  <c r="BI70"/>
  <c r="BI68"/>
  <c r="BI66"/>
  <c r="BI64"/>
  <c r="BI62"/>
  <c r="BI60"/>
  <c r="BI58"/>
  <c r="BI56"/>
  <c r="BI54"/>
  <c r="BI52"/>
  <c r="BI50"/>
  <c r="BI48"/>
  <c r="BI46"/>
  <c r="BI44"/>
  <c r="BI42"/>
  <c r="BI40"/>
  <c r="BI38"/>
  <c r="BI36"/>
  <c r="BI34"/>
  <c r="BI32"/>
  <c r="BI30"/>
  <c r="BI28"/>
  <c r="BI26"/>
  <c r="BI24"/>
  <c r="BI22"/>
  <c r="BI20"/>
  <c r="BI18"/>
  <c r="BI16"/>
  <c r="BI14"/>
  <c r="BI12"/>
  <c r="BI10"/>
  <c r="BI8"/>
  <c r="BI6"/>
  <c r="BI4"/>
  <c r="BI2"/>
  <c r="BI291"/>
  <c r="BI289"/>
  <c r="BI287"/>
  <c r="BI285"/>
  <c r="BI283"/>
  <c r="BI281"/>
  <c r="BI279"/>
  <c r="BI277"/>
  <c r="BI275"/>
  <c r="BI273"/>
  <c r="BI271"/>
  <c r="BI269"/>
  <c r="BI267"/>
  <c r="BI265"/>
  <c r="BI263"/>
  <c r="BI261"/>
  <c r="BI259"/>
  <c r="BI257"/>
  <c r="BI255"/>
  <c r="BI253"/>
  <c r="BI251"/>
  <c r="BI249"/>
  <c r="BI247"/>
  <c r="BI245"/>
  <c r="BI243"/>
  <c r="BI241"/>
  <c r="BI239"/>
  <c r="BI237"/>
  <c r="BI235"/>
  <c r="BI233"/>
  <c r="BI231"/>
  <c r="BI229"/>
  <c r="BI227"/>
  <c r="BI225"/>
  <c r="BI223"/>
  <c r="BI221"/>
  <c r="BI219"/>
  <c r="BI217"/>
  <c r="BI215"/>
  <c r="BI213"/>
  <c r="BI211"/>
  <c r="BI209"/>
  <c r="BI207"/>
  <c r="BI205"/>
  <c r="BI203"/>
  <c r="BI201"/>
  <c r="BI199"/>
  <c r="BI197"/>
  <c r="BI195"/>
  <c r="BI193"/>
  <c r="BI191"/>
  <c r="BI189"/>
  <c r="BI187"/>
  <c r="BI185"/>
  <c r="BI183"/>
  <c r="BI181"/>
  <c r="BI179"/>
  <c r="BI177"/>
  <c r="BI175"/>
  <c r="BI173"/>
  <c r="BI171"/>
  <c r="BI169"/>
  <c r="BI167"/>
  <c r="BI165"/>
  <c r="BI163"/>
  <c r="BI161"/>
  <c r="BI159"/>
  <c r="BI157"/>
  <c r="BI155"/>
  <c r="BI153"/>
  <c r="BI151"/>
  <c r="BI149"/>
  <c r="BI147"/>
  <c r="BI145"/>
  <c r="BI143"/>
  <c r="BI141"/>
  <c r="BI139"/>
  <c r="BI137"/>
  <c r="BI135"/>
  <c r="BI133"/>
  <c r="BI131"/>
  <c r="BI129"/>
  <c r="BI127"/>
  <c r="BI125"/>
  <c r="BI123"/>
  <c r="BI121"/>
  <c r="BI119"/>
  <c r="BI117"/>
  <c r="BI115"/>
  <c r="BI113"/>
  <c r="BI111"/>
  <c r="BI109"/>
  <c r="BI107"/>
  <c r="BI105"/>
  <c r="BI103"/>
  <c r="BI101"/>
  <c r="BI99"/>
  <c r="BI97"/>
  <c r="BI95"/>
  <c r="BI93"/>
  <c r="BI91"/>
  <c r="BI89"/>
  <c r="BI87"/>
  <c r="BI85"/>
  <c r="BI83"/>
  <c r="BI81"/>
  <c r="BI79"/>
  <c r="BI77"/>
  <c r="BI75"/>
  <c r="BI73"/>
  <c r="BI71"/>
  <c r="BI69"/>
  <c r="BI67"/>
  <c r="BI65"/>
  <c r="BI63"/>
  <c r="BI61"/>
  <c r="BI59"/>
  <c r="BI57"/>
  <c r="BI55"/>
  <c r="BI53"/>
  <c r="BI51"/>
  <c r="BI49"/>
  <c r="BI47"/>
  <c r="BI45"/>
  <c r="BI43"/>
  <c r="BI41"/>
  <c r="BI39"/>
  <c r="BI37"/>
  <c r="BI35"/>
  <c r="BI33"/>
  <c r="BI31"/>
  <c r="BI29"/>
  <c r="BI27"/>
  <c r="BI25"/>
  <c r="BI23"/>
  <c r="BI21"/>
  <c r="BI19"/>
  <c r="BI17"/>
  <c r="BI15"/>
  <c r="BI13"/>
  <c r="BI11"/>
  <c r="BI9"/>
  <c r="BI7"/>
  <c r="BI5"/>
  <c r="BI3"/>
  <c r="BH292"/>
  <c r="BH290"/>
  <c r="BH288"/>
  <c r="BH286"/>
  <c r="BH284"/>
  <c r="BH282"/>
  <c r="BH280"/>
  <c r="BH278"/>
  <c r="BH276"/>
  <c r="BH274"/>
  <c r="BH272"/>
  <c r="BH270"/>
  <c r="BH268"/>
  <c r="BH266"/>
  <c r="BH264"/>
  <c r="BH262"/>
  <c r="BH260"/>
  <c r="BH258"/>
  <c r="BH256"/>
  <c r="BH254"/>
  <c r="BH252"/>
  <c r="BH250"/>
  <c r="BH248"/>
  <c r="BH246"/>
  <c r="BH244"/>
  <c r="BH242"/>
  <c r="BH240"/>
  <c r="BH238"/>
  <c r="BH236"/>
  <c r="BH234"/>
  <c r="BH232"/>
  <c r="BH230"/>
  <c r="BH228"/>
  <c r="BH226"/>
  <c r="BH224"/>
  <c r="BH222"/>
  <c r="BH220"/>
  <c r="BH218"/>
  <c r="BH216"/>
  <c r="BH214"/>
  <c r="BH212"/>
  <c r="BH210"/>
  <c r="BH208"/>
  <c r="BH206"/>
  <c r="BH204"/>
  <c r="BH202"/>
  <c r="BH200"/>
  <c r="BH198"/>
  <c r="BH196"/>
  <c r="BH194"/>
  <c r="BH192"/>
  <c r="BH190"/>
  <c r="BH188"/>
  <c r="BH186"/>
  <c r="BH184"/>
  <c r="BH182"/>
  <c r="BH180"/>
  <c r="BH178"/>
  <c r="BH176"/>
  <c r="BH174"/>
  <c r="BH172"/>
  <c r="BH170"/>
  <c r="BH168"/>
  <c r="BH166"/>
  <c r="BH164"/>
  <c r="BH162"/>
  <c r="BH160"/>
  <c r="BH158"/>
  <c r="BH156"/>
  <c r="BH154"/>
  <c r="BH152"/>
  <c r="BH150"/>
  <c r="BH148"/>
  <c r="BH146"/>
  <c r="BH144"/>
  <c r="BH142"/>
  <c r="BH140"/>
  <c r="BH138"/>
  <c r="BH136"/>
  <c r="BH134"/>
  <c r="BH132"/>
  <c r="BH130"/>
  <c r="BH128"/>
  <c r="BH126"/>
  <c r="BH124"/>
  <c r="BH122"/>
  <c r="BH120"/>
  <c r="BH118"/>
  <c r="BH116"/>
  <c r="BH114"/>
  <c r="BH112"/>
  <c r="BH110"/>
  <c r="BH108"/>
  <c r="BH106"/>
  <c r="BH104"/>
  <c r="BH102"/>
  <c r="BH100"/>
  <c r="BH98"/>
  <c r="BH96"/>
  <c r="BH94"/>
  <c r="BH92"/>
  <c r="BH90"/>
  <c r="BH88"/>
  <c r="BH86"/>
  <c r="BH84"/>
  <c r="BH82"/>
  <c r="BH80"/>
  <c r="BH78"/>
  <c r="BH76"/>
  <c r="BH74"/>
  <c r="BH72"/>
  <c r="BH70"/>
  <c r="BH68"/>
  <c r="BH66"/>
  <c r="BH64"/>
  <c r="BH62"/>
  <c r="BH60"/>
  <c r="BH58"/>
  <c r="BH56"/>
  <c r="BH54"/>
  <c r="BH52"/>
  <c r="BH50"/>
  <c r="BH48"/>
  <c r="BH46"/>
  <c r="BH44"/>
  <c r="BH42"/>
  <c r="BH40"/>
  <c r="BH38"/>
  <c r="BH36"/>
  <c r="BH34"/>
  <c r="BH32"/>
  <c r="BH30"/>
  <c r="BH28"/>
  <c r="BH26"/>
  <c r="BH24"/>
  <c r="BH22"/>
  <c r="BH20"/>
  <c r="BH18"/>
  <c r="BH16"/>
  <c r="BH14"/>
  <c r="BH12"/>
  <c r="BH10"/>
  <c r="BH8"/>
  <c r="BH6"/>
  <c r="BH4"/>
  <c r="BH2"/>
  <c r="BH291"/>
  <c r="BH289"/>
  <c r="BH287"/>
  <c r="BH285"/>
  <c r="BH283"/>
  <c r="BH281"/>
  <c r="BH279"/>
  <c r="BH277"/>
  <c r="BH275"/>
  <c r="BH273"/>
  <c r="BH271"/>
  <c r="BH269"/>
  <c r="BH267"/>
  <c r="BH265"/>
  <c r="BH263"/>
  <c r="BH261"/>
  <c r="BH259"/>
  <c r="BH257"/>
  <c r="BH255"/>
  <c r="BH253"/>
  <c r="BH251"/>
  <c r="BH249"/>
  <c r="BH247"/>
  <c r="BH245"/>
  <c r="BH243"/>
  <c r="BH241"/>
  <c r="BH239"/>
  <c r="BH237"/>
  <c r="BH235"/>
  <c r="BH233"/>
  <c r="BH231"/>
  <c r="BH229"/>
  <c r="BH227"/>
  <c r="BH225"/>
  <c r="BH223"/>
  <c r="BH221"/>
  <c r="BH219"/>
  <c r="BH217"/>
  <c r="BH215"/>
  <c r="BH213"/>
  <c r="BH211"/>
  <c r="BH209"/>
  <c r="BH207"/>
  <c r="BH205"/>
  <c r="BH203"/>
  <c r="BH201"/>
  <c r="BH199"/>
  <c r="BH197"/>
  <c r="BH195"/>
  <c r="BH193"/>
  <c r="BH191"/>
  <c r="BH189"/>
  <c r="BH187"/>
  <c r="BH185"/>
  <c r="BH183"/>
  <c r="BH181"/>
  <c r="BH179"/>
  <c r="BH177"/>
  <c r="BH175"/>
  <c r="BH173"/>
  <c r="BH171"/>
  <c r="BH169"/>
  <c r="BH167"/>
  <c r="BH165"/>
  <c r="BH161"/>
  <c r="BH159"/>
  <c r="BH157"/>
  <c r="BH155"/>
  <c r="BH153"/>
  <c r="BH151"/>
  <c r="BH149"/>
  <c r="BH147"/>
  <c r="BH145"/>
  <c r="BH143"/>
  <c r="BH141"/>
  <c r="BH139"/>
  <c r="BH137"/>
  <c r="BH135"/>
  <c r="BH133"/>
  <c r="BH129"/>
  <c r="BH127"/>
  <c r="BH125"/>
  <c r="BH123"/>
  <c r="BH121"/>
  <c r="BH119"/>
  <c r="BH117"/>
  <c r="BH115"/>
  <c r="BH113"/>
  <c r="BH109"/>
  <c r="BH107"/>
  <c r="BH105"/>
  <c r="BH103"/>
  <c r="BH101"/>
  <c r="BH99"/>
  <c r="BH97"/>
  <c r="BH95"/>
  <c r="BH93"/>
  <c r="BH91"/>
  <c r="BH89"/>
  <c r="BH87"/>
  <c r="BH85"/>
  <c r="BH83"/>
  <c r="BH81"/>
  <c r="BH79"/>
  <c r="BH77"/>
  <c r="BH75"/>
  <c r="BH73"/>
  <c r="BH71"/>
  <c r="BH69"/>
  <c r="BH67"/>
  <c r="BH65"/>
  <c r="BH63"/>
  <c r="BH61"/>
  <c r="BH59"/>
  <c r="BH57"/>
  <c r="BH55"/>
  <c r="BH53"/>
  <c r="BH51"/>
  <c r="BH49"/>
  <c r="BH47"/>
  <c r="BH45"/>
  <c r="BH43"/>
  <c r="BH41"/>
  <c r="BH39"/>
  <c r="BH37"/>
  <c r="BH35"/>
  <c r="BH33"/>
  <c r="BH31"/>
  <c r="BH29"/>
  <c r="BH27"/>
  <c r="BH25"/>
  <c r="BH23"/>
  <c r="BH21"/>
  <c r="BH19"/>
  <c r="BH17"/>
  <c r="BH15"/>
  <c r="BH13"/>
  <c r="BH11"/>
  <c r="BH9"/>
  <c r="BH7"/>
  <c r="BH5"/>
  <c r="BH3"/>
  <c r="BA292"/>
  <c r="BA290"/>
  <c r="BA288"/>
  <c r="BA286"/>
  <c r="BA284"/>
  <c r="BA282"/>
  <c r="BA280"/>
  <c r="BA278"/>
  <c r="BA276"/>
  <c r="BA274"/>
  <c r="BA272"/>
  <c r="BA270"/>
  <c r="BA268"/>
  <c r="BA266"/>
  <c r="BA264"/>
  <c r="BA262"/>
  <c r="BA260"/>
  <c r="BA258"/>
  <c r="BA256"/>
  <c r="BA254"/>
  <c r="BA252"/>
  <c r="BA250"/>
  <c r="BA248"/>
  <c r="BA246"/>
  <c r="BA244"/>
  <c r="BA242"/>
  <c r="BA240"/>
  <c r="BA238"/>
  <c r="BA236"/>
  <c r="BA234"/>
  <c r="BA232"/>
  <c r="BA230"/>
  <c r="BA228"/>
  <c r="BA226"/>
  <c r="BA224"/>
  <c r="BA222"/>
  <c r="BA220"/>
  <c r="BA218"/>
  <c r="BA216"/>
  <c r="BA214"/>
  <c r="BA212"/>
  <c r="BA210"/>
  <c r="BA208"/>
  <c r="BA206"/>
  <c r="BA204"/>
  <c r="BA202"/>
  <c r="BA200"/>
  <c r="BA198"/>
  <c r="BA196"/>
  <c r="BA194"/>
  <c r="BA192"/>
  <c r="BA190"/>
  <c r="BA188"/>
  <c r="BA186"/>
  <c r="BA184"/>
  <c r="BA182"/>
  <c r="BA180"/>
  <c r="BA178"/>
  <c r="BA176"/>
  <c r="BA174"/>
  <c r="BA172"/>
  <c r="BA170"/>
  <c r="BA168"/>
  <c r="BA166"/>
  <c r="BA164"/>
  <c r="BA162"/>
  <c r="BA160"/>
  <c r="BA158"/>
  <c r="BA156"/>
  <c r="BA154"/>
  <c r="BA152"/>
  <c r="BA150"/>
  <c r="BA148"/>
  <c r="BA146"/>
  <c r="BA144"/>
  <c r="BA142"/>
  <c r="BA140"/>
  <c r="BA138"/>
  <c r="BA136"/>
  <c r="BA134"/>
  <c r="BA132"/>
  <c r="BA130"/>
  <c r="BA128"/>
  <c r="BA126"/>
  <c r="BA124"/>
  <c r="BA122"/>
  <c r="BA120"/>
  <c r="BA118"/>
  <c r="BA116"/>
  <c r="BA114"/>
  <c r="BA112"/>
  <c r="BA110"/>
  <c r="BA108"/>
  <c r="BA106"/>
  <c r="BA104"/>
  <c r="BA102"/>
  <c r="BA100"/>
  <c r="BA98"/>
  <c r="BA96"/>
  <c r="BA94"/>
  <c r="BA92"/>
  <c r="BA90"/>
  <c r="BA88"/>
  <c r="BA86"/>
  <c r="BA84"/>
  <c r="BA82"/>
  <c r="BA80"/>
  <c r="BA78"/>
  <c r="BA76"/>
  <c r="BA74"/>
  <c r="BA72"/>
  <c r="BA70"/>
  <c r="BA68"/>
  <c r="BA66"/>
  <c r="BA64"/>
  <c r="BA62"/>
  <c r="BA60"/>
  <c r="BA58"/>
  <c r="BA56"/>
  <c r="BA54"/>
  <c r="BA52"/>
  <c r="BA50"/>
  <c r="BA48"/>
  <c r="BA46"/>
  <c r="BA44"/>
  <c r="BA42"/>
  <c r="BA40"/>
  <c r="BA38"/>
  <c r="BA36"/>
  <c r="BA34"/>
  <c r="BA32"/>
  <c r="BA30"/>
  <c r="BA28"/>
  <c r="BA26"/>
  <c r="BA24"/>
  <c r="BA22"/>
  <c r="BA20"/>
  <c r="BA18"/>
  <c r="BA16"/>
  <c r="BA14"/>
  <c r="BA12"/>
  <c r="BA10"/>
  <c r="BA8"/>
  <c r="BA6"/>
  <c r="BA4"/>
  <c r="BA2"/>
  <c r="BA291"/>
  <c r="BA289"/>
  <c r="BA287"/>
  <c r="BA285"/>
  <c r="BA283"/>
  <c r="BA281"/>
  <c r="BA279"/>
  <c r="BA277"/>
  <c r="BA275"/>
  <c r="BA273"/>
  <c r="BA271"/>
  <c r="BA269"/>
  <c r="BA267"/>
  <c r="BA265"/>
  <c r="BA263"/>
  <c r="BA261"/>
  <c r="BA259"/>
  <c r="BA257"/>
  <c r="BA255"/>
  <c r="BA253"/>
  <c r="BA251"/>
  <c r="BA249"/>
  <c r="BA247"/>
  <c r="BA245"/>
  <c r="BA243"/>
  <c r="BA241"/>
  <c r="BA239"/>
  <c r="BA237"/>
  <c r="BA235"/>
  <c r="BA233"/>
  <c r="BA231"/>
  <c r="BA229"/>
  <c r="BA227"/>
  <c r="BA225"/>
  <c r="BA223"/>
  <c r="BA221"/>
  <c r="BA219"/>
  <c r="BA217"/>
  <c r="BA215"/>
  <c r="BA213"/>
  <c r="BA211"/>
  <c r="BA209"/>
  <c r="BA207"/>
  <c r="BA205"/>
  <c r="BA203"/>
  <c r="BA201"/>
  <c r="BA199"/>
  <c r="BA197"/>
  <c r="BA195"/>
  <c r="BA193"/>
  <c r="BA191"/>
  <c r="BA189"/>
  <c r="BA187"/>
  <c r="BA185"/>
  <c r="BA183"/>
  <c r="BA181"/>
  <c r="BA179"/>
  <c r="BA177"/>
  <c r="BA175"/>
  <c r="BA173"/>
  <c r="BA171"/>
  <c r="BA169"/>
  <c r="BA167"/>
  <c r="BA165"/>
  <c r="BA163"/>
  <c r="BA161"/>
  <c r="BA159"/>
  <c r="BA157"/>
  <c r="BA155"/>
  <c r="BA153"/>
  <c r="BA151"/>
  <c r="BA149"/>
  <c r="BA147"/>
  <c r="BA145"/>
  <c r="BA143"/>
  <c r="BA141"/>
  <c r="BA139"/>
  <c r="BA137"/>
  <c r="BA135"/>
  <c r="BA133"/>
  <c r="BA131"/>
  <c r="BA129"/>
  <c r="BA127"/>
  <c r="BA125"/>
  <c r="BA123"/>
  <c r="BA121"/>
  <c r="BA119"/>
  <c r="BA117"/>
  <c r="BA115"/>
  <c r="BA113"/>
  <c r="BA111"/>
  <c r="BA109"/>
  <c r="BA107"/>
  <c r="BA105"/>
  <c r="BA103"/>
  <c r="BA101"/>
  <c r="BA99"/>
  <c r="BA97"/>
  <c r="BA95"/>
  <c r="BA93"/>
  <c r="BA91"/>
  <c r="BA89"/>
  <c r="BA87"/>
  <c r="BA85"/>
  <c r="BA83"/>
  <c r="BA81"/>
  <c r="BA79"/>
  <c r="BA77"/>
  <c r="BA75"/>
  <c r="BA73"/>
  <c r="BA71"/>
  <c r="BA69"/>
  <c r="BA67"/>
  <c r="BA65"/>
  <c r="BA63"/>
  <c r="BA61"/>
  <c r="BA59"/>
  <c r="BA57"/>
  <c r="BA55"/>
  <c r="BA53"/>
  <c r="BA51"/>
  <c r="BA49"/>
  <c r="BA47"/>
  <c r="BA45"/>
  <c r="BA43"/>
  <c r="BA41"/>
  <c r="BA39"/>
  <c r="BA37"/>
  <c r="BA35"/>
  <c r="BA33"/>
  <c r="BA31"/>
  <c r="BA29"/>
  <c r="BA27"/>
  <c r="BA25"/>
  <c r="BA23"/>
  <c r="BA21"/>
  <c r="BA19"/>
  <c r="BA17"/>
  <c r="BA15"/>
  <c r="BA13"/>
  <c r="BA11"/>
  <c r="BA9"/>
  <c r="BA7"/>
  <c r="BA5"/>
  <c r="BA3"/>
  <c r="AZ292"/>
  <c r="AZ290"/>
  <c r="AZ288"/>
  <c r="AZ286"/>
  <c r="AZ284"/>
  <c r="AZ282"/>
  <c r="AZ280"/>
  <c r="AZ278"/>
  <c r="AZ276"/>
  <c r="AZ274"/>
  <c r="AZ272"/>
  <c r="AZ270"/>
  <c r="AZ268"/>
  <c r="AZ266"/>
  <c r="AZ264"/>
  <c r="AZ262"/>
  <c r="AZ260"/>
  <c r="AZ258"/>
  <c r="AZ256"/>
  <c r="AZ254"/>
  <c r="AZ252"/>
  <c r="AZ250"/>
  <c r="AZ248"/>
  <c r="AZ246"/>
  <c r="AZ244"/>
  <c r="AZ242"/>
  <c r="AZ240"/>
  <c r="AZ238"/>
  <c r="AZ236"/>
  <c r="AZ234"/>
  <c r="AZ232"/>
  <c r="AZ230"/>
  <c r="AZ228"/>
  <c r="AZ226"/>
  <c r="AZ224"/>
  <c r="AZ222"/>
  <c r="AZ220"/>
  <c r="AZ218"/>
  <c r="AZ216"/>
  <c r="AZ214"/>
  <c r="AZ212"/>
  <c r="AZ210"/>
  <c r="AZ208"/>
  <c r="AZ206"/>
  <c r="AZ204"/>
  <c r="AZ202"/>
  <c r="AZ200"/>
  <c r="AZ198"/>
  <c r="AZ196"/>
  <c r="AZ194"/>
  <c r="AZ192"/>
  <c r="AZ190"/>
  <c r="AZ188"/>
  <c r="AZ186"/>
  <c r="AZ184"/>
  <c r="AZ182"/>
  <c r="AZ180"/>
  <c r="AZ178"/>
  <c r="AZ176"/>
  <c r="AZ174"/>
  <c r="AZ172"/>
  <c r="AZ170"/>
  <c r="AZ168"/>
  <c r="AZ166"/>
  <c r="AZ164"/>
  <c r="AZ162"/>
  <c r="AZ160"/>
  <c r="AZ158"/>
  <c r="AZ156"/>
  <c r="AZ154"/>
  <c r="AZ152"/>
  <c r="AZ150"/>
  <c r="AZ148"/>
  <c r="AZ146"/>
  <c r="AZ144"/>
  <c r="AZ142"/>
  <c r="AZ140"/>
  <c r="AZ138"/>
  <c r="AZ136"/>
  <c r="AZ134"/>
  <c r="AZ132"/>
  <c r="AZ130"/>
  <c r="AZ128"/>
  <c r="AZ126"/>
  <c r="AZ124"/>
  <c r="AZ122"/>
  <c r="AZ120"/>
  <c r="AZ118"/>
  <c r="AZ116"/>
  <c r="AZ114"/>
  <c r="AZ112"/>
  <c r="AZ110"/>
  <c r="AZ108"/>
  <c r="AZ106"/>
  <c r="AZ104"/>
  <c r="AZ102"/>
  <c r="AZ100"/>
  <c r="AZ98"/>
  <c r="AZ96"/>
  <c r="AZ94"/>
  <c r="AZ92"/>
  <c r="AZ90"/>
  <c r="AZ88"/>
  <c r="AZ86"/>
  <c r="AZ84"/>
  <c r="AZ82"/>
  <c r="AZ80"/>
  <c r="AZ78"/>
  <c r="AZ76"/>
  <c r="AZ74"/>
  <c r="AZ72"/>
  <c r="AZ70"/>
  <c r="AZ68"/>
  <c r="AZ66"/>
  <c r="AZ64"/>
  <c r="AZ62"/>
  <c r="AZ60"/>
  <c r="AZ58"/>
  <c r="AZ56"/>
  <c r="AZ54"/>
  <c r="AZ52"/>
  <c r="AZ50"/>
  <c r="AZ48"/>
  <c r="AZ46"/>
  <c r="AZ44"/>
  <c r="AZ42"/>
  <c r="AZ40"/>
  <c r="AZ38"/>
  <c r="AZ36"/>
  <c r="AZ34"/>
  <c r="AZ32"/>
  <c r="AZ30"/>
  <c r="AZ28"/>
  <c r="AZ26"/>
  <c r="AZ24"/>
  <c r="AZ22"/>
  <c r="AZ20"/>
  <c r="AZ18"/>
  <c r="AZ16"/>
  <c r="AZ14"/>
  <c r="AZ12"/>
  <c r="AZ10"/>
  <c r="AZ8"/>
  <c r="AZ6"/>
  <c r="AZ4"/>
  <c r="AZ2"/>
  <c r="AZ291"/>
  <c r="AZ289"/>
  <c r="AZ287"/>
  <c r="AZ285"/>
  <c r="AZ283"/>
  <c r="AZ281"/>
  <c r="AZ279"/>
  <c r="AZ277"/>
  <c r="AZ275"/>
  <c r="AZ273"/>
  <c r="AZ271"/>
  <c r="AZ269"/>
  <c r="AZ267"/>
  <c r="AZ265"/>
  <c r="AZ263"/>
  <c r="AZ261"/>
  <c r="AZ259"/>
  <c r="AZ257"/>
  <c r="AZ255"/>
  <c r="AZ253"/>
  <c r="AZ251"/>
  <c r="AZ249"/>
  <c r="AZ247"/>
  <c r="AZ245"/>
  <c r="AZ243"/>
  <c r="AZ241"/>
  <c r="AZ239"/>
  <c r="AZ237"/>
  <c r="AZ235"/>
  <c r="AZ233"/>
  <c r="AZ231"/>
  <c r="AZ229"/>
  <c r="AZ227"/>
  <c r="AZ225"/>
  <c r="AZ223"/>
  <c r="AZ221"/>
  <c r="AZ219"/>
  <c r="AZ217"/>
  <c r="AZ215"/>
  <c r="AZ213"/>
  <c r="AZ211"/>
  <c r="AZ209"/>
  <c r="AZ207"/>
  <c r="AZ205"/>
  <c r="AZ203"/>
  <c r="AZ201"/>
  <c r="AZ199"/>
  <c r="AZ197"/>
  <c r="AZ195"/>
  <c r="AZ193"/>
  <c r="AZ191"/>
  <c r="AZ189"/>
  <c r="AZ187"/>
  <c r="AZ185"/>
  <c r="AZ183"/>
  <c r="AZ181"/>
  <c r="AZ179"/>
  <c r="AZ177"/>
  <c r="AZ175"/>
  <c r="AZ173"/>
  <c r="AZ171"/>
  <c r="AZ169"/>
  <c r="AZ167"/>
  <c r="AZ165"/>
  <c r="AZ161"/>
  <c r="AZ159"/>
  <c r="AZ157"/>
  <c r="AZ155"/>
  <c r="AZ153"/>
  <c r="AZ151"/>
  <c r="AZ149"/>
  <c r="AZ147"/>
  <c r="AZ145"/>
  <c r="AZ143"/>
  <c r="AZ141"/>
  <c r="AZ139"/>
  <c r="AZ137"/>
  <c r="AZ135"/>
  <c r="AZ133"/>
  <c r="AZ129"/>
  <c r="AZ127"/>
  <c r="AZ125"/>
  <c r="AZ123"/>
  <c r="AZ121"/>
  <c r="AZ119"/>
  <c r="AZ117"/>
  <c r="AZ115"/>
  <c r="AZ113"/>
  <c r="AZ109"/>
  <c r="AZ107"/>
  <c r="AZ105"/>
  <c r="AZ103"/>
  <c r="AZ101"/>
  <c r="AZ99"/>
  <c r="AZ97"/>
  <c r="AZ95"/>
  <c r="AZ93"/>
  <c r="AZ91"/>
  <c r="AZ89"/>
  <c r="AZ87"/>
  <c r="AZ85"/>
  <c r="AZ83"/>
  <c r="AZ81"/>
  <c r="AZ79"/>
  <c r="AZ77"/>
  <c r="AZ75"/>
  <c r="AZ73"/>
  <c r="AZ71"/>
  <c r="AZ69"/>
  <c r="AZ67"/>
  <c r="AZ65"/>
  <c r="AZ63"/>
  <c r="AZ61"/>
  <c r="AZ59"/>
  <c r="AZ57"/>
  <c r="AZ55"/>
  <c r="AZ53"/>
  <c r="AZ51"/>
  <c r="AZ49"/>
  <c r="AZ47"/>
  <c r="AZ45"/>
  <c r="AZ43"/>
  <c r="AZ41"/>
  <c r="AZ39"/>
  <c r="AZ37"/>
  <c r="AZ35"/>
  <c r="AZ33"/>
  <c r="AZ31"/>
  <c r="AZ29"/>
  <c r="AZ27"/>
  <c r="AZ25"/>
  <c r="AZ23"/>
  <c r="AZ21"/>
  <c r="AZ19"/>
  <c r="AZ17"/>
  <c r="AZ15"/>
  <c r="AZ13"/>
  <c r="AZ11"/>
  <c r="AZ9"/>
  <c r="AZ7"/>
  <c r="AZ5"/>
  <c r="AZ3"/>
  <c r="AS292"/>
  <c r="AS290"/>
  <c r="AS288"/>
  <c r="AS286"/>
  <c r="AS284"/>
  <c r="AS282"/>
  <c r="AS280"/>
  <c r="AS278"/>
  <c r="AS276"/>
  <c r="AS274"/>
  <c r="AS272"/>
  <c r="AS270"/>
  <c r="AS268"/>
  <c r="AS266"/>
  <c r="AS264"/>
  <c r="AS262"/>
  <c r="AS260"/>
  <c r="AS258"/>
  <c r="AS256"/>
  <c r="AS254"/>
  <c r="AS252"/>
  <c r="AS250"/>
  <c r="AS248"/>
  <c r="AS246"/>
  <c r="AS244"/>
  <c r="AS242"/>
  <c r="AS240"/>
  <c r="AS238"/>
  <c r="AS236"/>
  <c r="AS234"/>
  <c r="AS232"/>
  <c r="AS230"/>
  <c r="AS228"/>
  <c r="AS226"/>
  <c r="AS224"/>
  <c r="AS222"/>
  <c r="AS220"/>
  <c r="AS218"/>
  <c r="AS216"/>
  <c r="AS214"/>
  <c r="AS212"/>
  <c r="AS210"/>
  <c r="AS208"/>
  <c r="AS206"/>
  <c r="AS204"/>
  <c r="AS202"/>
  <c r="AS200"/>
  <c r="AS198"/>
  <c r="AS196"/>
  <c r="AS194"/>
  <c r="AS192"/>
  <c r="AS190"/>
  <c r="AS188"/>
  <c r="AS186"/>
  <c r="AS184"/>
  <c r="AS182"/>
  <c r="AS180"/>
  <c r="AS178"/>
  <c r="AS176"/>
  <c r="AS174"/>
  <c r="AS172"/>
  <c r="AS170"/>
  <c r="AS168"/>
  <c r="AS166"/>
  <c r="AS164"/>
  <c r="AS162"/>
  <c r="AS160"/>
  <c r="AS158"/>
  <c r="AS156"/>
  <c r="AS154"/>
  <c r="AS152"/>
  <c r="AS150"/>
  <c r="AS148"/>
  <c r="AS146"/>
  <c r="AS144"/>
  <c r="AS142"/>
  <c r="AS140"/>
  <c r="AS138"/>
  <c r="AS136"/>
  <c r="AS134"/>
  <c r="AS132"/>
  <c r="AS130"/>
  <c r="AS128"/>
  <c r="AS126"/>
  <c r="AS124"/>
  <c r="AS122"/>
  <c r="AS120"/>
  <c r="AS118"/>
  <c r="AS116"/>
  <c r="AS114"/>
  <c r="AS112"/>
  <c r="AS110"/>
  <c r="AS108"/>
  <c r="AS106"/>
  <c r="AS104"/>
  <c r="AS102"/>
  <c r="AS100"/>
  <c r="AS98"/>
  <c r="AS96"/>
  <c r="AS94"/>
  <c r="AS92"/>
  <c r="AS90"/>
  <c r="AS88"/>
  <c r="AS86"/>
  <c r="AS84"/>
  <c r="AS82"/>
  <c r="AS80"/>
  <c r="AS78"/>
  <c r="AS76"/>
  <c r="AS74"/>
  <c r="AS72"/>
  <c r="AS70"/>
  <c r="AS68"/>
  <c r="AS66"/>
  <c r="AS64"/>
  <c r="AS62"/>
  <c r="AS60"/>
  <c r="AS58"/>
  <c r="AS56"/>
  <c r="AS54"/>
  <c r="AS52"/>
  <c r="AS50"/>
  <c r="AS48"/>
  <c r="AS46"/>
  <c r="AS44"/>
  <c r="AS42"/>
  <c r="AS40"/>
  <c r="AS38"/>
  <c r="AS36"/>
  <c r="AS34"/>
  <c r="AS32"/>
  <c r="AS30"/>
  <c r="AS28"/>
  <c r="AS26"/>
  <c r="AS24"/>
  <c r="AS22"/>
  <c r="AS20"/>
  <c r="AS18"/>
  <c r="AS16"/>
  <c r="AS14"/>
  <c r="AS12"/>
  <c r="AS10"/>
  <c r="AS8"/>
  <c r="AS6"/>
  <c r="AS4"/>
  <c r="AS2"/>
  <c r="AS291"/>
  <c r="AS289"/>
  <c r="AS287"/>
  <c r="AS285"/>
  <c r="AS283"/>
  <c r="AS281"/>
  <c r="AS279"/>
  <c r="AS277"/>
  <c r="AS275"/>
  <c r="AS273"/>
  <c r="AS271"/>
  <c r="AS269"/>
  <c r="AS267"/>
  <c r="AS265"/>
  <c r="AS263"/>
  <c r="AS261"/>
  <c r="AS259"/>
  <c r="AS257"/>
  <c r="AS255"/>
  <c r="AS253"/>
  <c r="AS251"/>
  <c r="AS249"/>
  <c r="AS247"/>
  <c r="AS245"/>
  <c r="AS243"/>
  <c r="AS241"/>
  <c r="AS239"/>
  <c r="AS237"/>
  <c r="AS235"/>
  <c r="AS233"/>
  <c r="AS231"/>
  <c r="AS229"/>
  <c r="AS227"/>
  <c r="AS225"/>
  <c r="AS223"/>
  <c r="AS221"/>
  <c r="AS219"/>
  <c r="AS217"/>
  <c r="AS215"/>
  <c r="AS213"/>
  <c r="AS211"/>
  <c r="AS209"/>
  <c r="AS207"/>
  <c r="AS205"/>
  <c r="AS203"/>
  <c r="AS201"/>
  <c r="AS199"/>
  <c r="AS197"/>
  <c r="AS195"/>
  <c r="AS193"/>
  <c r="AS191"/>
  <c r="AS189"/>
  <c r="AS187"/>
  <c r="AS185"/>
  <c r="AS183"/>
  <c r="AS181"/>
  <c r="AS179"/>
  <c r="AS177"/>
  <c r="AS175"/>
  <c r="AS173"/>
  <c r="AS171"/>
  <c r="AS169"/>
  <c r="AS167"/>
  <c r="AS165"/>
  <c r="AS161"/>
  <c r="AS159"/>
  <c r="AS157"/>
  <c r="AS155"/>
  <c r="AS153"/>
  <c r="AS151"/>
  <c r="AS149"/>
  <c r="AS147"/>
  <c r="AS145"/>
  <c r="AS143"/>
  <c r="AS141"/>
  <c r="AS139"/>
  <c r="AS137"/>
  <c r="AS135"/>
  <c r="AS133"/>
  <c r="AS131"/>
  <c r="AS129"/>
  <c r="AS127"/>
  <c r="AS125"/>
  <c r="AS123"/>
  <c r="AS121"/>
  <c r="AS119"/>
  <c r="AS117"/>
  <c r="AS115"/>
  <c r="AS113"/>
  <c r="AS111"/>
  <c r="AS109"/>
  <c r="AS107"/>
  <c r="AS105"/>
  <c r="AS103"/>
  <c r="AS101"/>
  <c r="AS99"/>
  <c r="AS97"/>
  <c r="AS95"/>
  <c r="AS93"/>
  <c r="AS91"/>
  <c r="AS89"/>
  <c r="AS87"/>
  <c r="AS85"/>
  <c r="AS83"/>
  <c r="AS81"/>
  <c r="AS79"/>
  <c r="AS77"/>
  <c r="AS75"/>
  <c r="AS73"/>
  <c r="AS71"/>
  <c r="AS69"/>
  <c r="AS67"/>
  <c r="AS65"/>
  <c r="AS63"/>
  <c r="AS61"/>
  <c r="AS59"/>
  <c r="AS57"/>
  <c r="AS55"/>
  <c r="AS53"/>
  <c r="AS51"/>
  <c r="AS49"/>
  <c r="AS47"/>
  <c r="AS45"/>
  <c r="AS43"/>
  <c r="AS41"/>
  <c r="AS39"/>
  <c r="AS37"/>
  <c r="AS35"/>
  <c r="AS33"/>
  <c r="AS31"/>
  <c r="AS29"/>
  <c r="AS27"/>
  <c r="AS25"/>
  <c r="AS23"/>
  <c r="AS21"/>
  <c r="AS19"/>
  <c r="AS17"/>
  <c r="AS15"/>
  <c r="AS13"/>
  <c r="AS11"/>
  <c r="AS9"/>
  <c r="AS7"/>
  <c r="AS5"/>
  <c r="AS3"/>
  <c r="AR2"/>
  <c r="AR4"/>
  <c r="AR6"/>
  <c r="AR8"/>
  <c r="AR10"/>
  <c r="AR12"/>
  <c r="AR14"/>
  <c r="AR16"/>
  <c r="AR18"/>
  <c r="AR20"/>
  <c r="AR22"/>
  <c r="AR24"/>
  <c r="AR26"/>
  <c r="AR28"/>
  <c r="AR30"/>
  <c r="AR32"/>
  <c r="AR34"/>
  <c r="AR36"/>
  <c r="AR38"/>
  <c r="AR40"/>
  <c r="AR42"/>
  <c r="AR44"/>
  <c r="AR46"/>
  <c r="AR48"/>
  <c r="AR50"/>
  <c r="AR52"/>
  <c r="AR54"/>
  <c r="AR56"/>
  <c r="AR58"/>
  <c r="AR60"/>
  <c r="AR62"/>
  <c r="AR64"/>
  <c r="AR66"/>
  <c r="AR68"/>
  <c r="AR70"/>
  <c r="AR72"/>
  <c r="AR74"/>
  <c r="AR76"/>
  <c r="AR78"/>
  <c r="AR80"/>
  <c r="AR82"/>
  <c r="AR84"/>
  <c r="AR86"/>
  <c r="AR88"/>
  <c r="AR90"/>
  <c r="AR92"/>
  <c r="AR94"/>
  <c r="AR96"/>
  <c r="AR98"/>
  <c r="AR100"/>
  <c r="AR102"/>
  <c r="AR104"/>
  <c r="AR106"/>
  <c r="AR108"/>
  <c r="AR110"/>
  <c r="AR112"/>
  <c r="AR114"/>
  <c r="AR116"/>
  <c r="AR118"/>
  <c r="AR120"/>
  <c r="AR122"/>
  <c r="AR124"/>
  <c r="AR126"/>
  <c r="AR128"/>
  <c r="AR130"/>
  <c r="AR132"/>
  <c r="AR134"/>
  <c r="AR136"/>
  <c r="AR138"/>
  <c r="AR140"/>
  <c r="AR142"/>
  <c r="AR144"/>
  <c r="AR146"/>
  <c r="AR148"/>
  <c r="AR150"/>
  <c r="AR152"/>
  <c r="AR154"/>
  <c r="AR156"/>
  <c r="AR158"/>
  <c r="AR160"/>
  <c r="AR162"/>
  <c r="AR164"/>
  <c r="AR166"/>
  <c r="AR168"/>
  <c r="AR170"/>
  <c r="AR172"/>
  <c r="AR174"/>
  <c r="AR176"/>
  <c r="AR178"/>
  <c r="AR180"/>
  <c r="AR182"/>
  <c r="AR184"/>
  <c r="AR186"/>
  <c r="AR188"/>
  <c r="AR190"/>
  <c r="AR192"/>
  <c r="AR194"/>
  <c r="AR196"/>
  <c r="AR198"/>
  <c r="AR200"/>
  <c r="AR202"/>
  <c r="AR204"/>
  <c r="AR206"/>
  <c r="AR208"/>
  <c r="AR210"/>
  <c r="AR212"/>
  <c r="AR214"/>
  <c r="AR216"/>
  <c r="AR218"/>
  <c r="AR220"/>
  <c r="AR222"/>
  <c r="AR224"/>
  <c r="AR226"/>
  <c r="AR228"/>
  <c r="AR230"/>
  <c r="AR232"/>
  <c r="AR234"/>
  <c r="AR236"/>
  <c r="AR238"/>
  <c r="AR240"/>
  <c r="AR242"/>
  <c r="AR244"/>
  <c r="AR246"/>
  <c r="AR248"/>
  <c r="AR250"/>
  <c r="AR252"/>
  <c r="AR254"/>
  <c r="AR256"/>
  <c r="AR258"/>
  <c r="AR260"/>
  <c r="AR262"/>
  <c r="AR264"/>
  <c r="AR266"/>
  <c r="AR268"/>
  <c r="AR270"/>
  <c r="AR272"/>
  <c r="AR274"/>
  <c r="AR276"/>
  <c r="AR278"/>
  <c r="AR280"/>
  <c r="AR282"/>
  <c r="AR284"/>
  <c r="AR286"/>
  <c r="AR288"/>
  <c r="AR290"/>
  <c r="AR292"/>
  <c r="AR3"/>
  <c r="AR5"/>
  <c r="AR7"/>
  <c r="AR9"/>
  <c r="AR11"/>
  <c r="AR13"/>
  <c r="AR15"/>
  <c r="AR17"/>
  <c r="AR19"/>
  <c r="AR21"/>
  <c r="AR23"/>
  <c r="AR25"/>
  <c r="AR27"/>
  <c r="AR29"/>
  <c r="AR31"/>
  <c r="AR33"/>
  <c r="AR35"/>
  <c r="AR37"/>
  <c r="AR39"/>
  <c r="AR41"/>
  <c r="AR43"/>
  <c r="AR45"/>
  <c r="AR47"/>
  <c r="AR49"/>
  <c r="AR51"/>
  <c r="AR53"/>
  <c r="AR55"/>
  <c r="AR57"/>
  <c r="AR59"/>
  <c r="AR61"/>
  <c r="AR63"/>
  <c r="AR65"/>
  <c r="AR67"/>
  <c r="AR69"/>
  <c r="AR71"/>
  <c r="AR73"/>
  <c r="AR75"/>
  <c r="AR77"/>
  <c r="AR79"/>
  <c r="AR81"/>
  <c r="AR83"/>
  <c r="AR85"/>
  <c r="AR87"/>
  <c r="AR89"/>
  <c r="AR91"/>
  <c r="AR93"/>
  <c r="AR95"/>
  <c r="AR97"/>
  <c r="AR99"/>
  <c r="AR101"/>
  <c r="AR103"/>
  <c r="AR105"/>
  <c r="AR107"/>
  <c r="AR109"/>
  <c r="AR113"/>
  <c r="AR115"/>
  <c r="AR117"/>
  <c r="AR119"/>
  <c r="AR121"/>
  <c r="AR123"/>
  <c r="AR125"/>
  <c r="AR127"/>
  <c r="AR129"/>
  <c r="AR133"/>
  <c r="AR135"/>
  <c r="AR137"/>
  <c r="AR139"/>
  <c r="AR141"/>
  <c r="AR143"/>
  <c r="AR145"/>
  <c r="AR147"/>
  <c r="AR149"/>
  <c r="AR151"/>
  <c r="AR153"/>
  <c r="AR155"/>
  <c r="AR157"/>
  <c r="AR159"/>
  <c r="AR161"/>
  <c r="AR165"/>
  <c r="AR167"/>
  <c r="AR169"/>
  <c r="AR171"/>
  <c r="AR173"/>
  <c r="AR175"/>
  <c r="AR177"/>
  <c r="AR179"/>
  <c r="AR181"/>
  <c r="AR183"/>
  <c r="AR185"/>
  <c r="AR187"/>
  <c r="AR189"/>
  <c r="AR191"/>
  <c r="AR193"/>
  <c r="AR195"/>
  <c r="AR197"/>
  <c r="AR199"/>
  <c r="AR201"/>
  <c r="AR203"/>
  <c r="AR205"/>
  <c r="AR207"/>
  <c r="AR209"/>
  <c r="AR211"/>
  <c r="AR213"/>
  <c r="AR215"/>
  <c r="AR217"/>
  <c r="AR219"/>
  <c r="AR221"/>
  <c r="AR223"/>
  <c r="AR225"/>
  <c r="AR227"/>
  <c r="AR229"/>
  <c r="AR231"/>
  <c r="AR233"/>
  <c r="AR235"/>
  <c r="AR237"/>
  <c r="AR239"/>
  <c r="AR241"/>
  <c r="AR243"/>
  <c r="AR245"/>
  <c r="AR247"/>
  <c r="AR249"/>
  <c r="AR251"/>
  <c r="AR253"/>
  <c r="AR255"/>
  <c r="AR257"/>
  <c r="AR259"/>
  <c r="AR261"/>
  <c r="AR263"/>
  <c r="AR265"/>
  <c r="AR267"/>
  <c r="AR269"/>
  <c r="AR271"/>
  <c r="AR273"/>
  <c r="AR275"/>
  <c r="AR277"/>
  <c r="AR279"/>
  <c r="AR281"/>
  <c r="AR283"/>
  <c r="AR285"/>
  <c r="AR287"/>
  <c r="AR289"/>
  <c r="AR291"/>
  <c r="AI290"/>
  <c r="AI286"/>
  <c r="AI282"/>
  <c r="AI278"/>
  <c r="AI274"/>
  <c r="AI270"/>
  <c r="AI266"/>
  <c r="AI262"/>
  <c r="AI258"/>
  <c r="AI254"/>
  <c r="AI250"/>
  <c r="AI246"/>
  <c r="AI242"/>
  <c r="AI238"/>
  <c r="AI234"/>
  <c r="AI230"/>
  <c r="AI226"/>
  <c r="AI222"/>
  <c r="AI218"/>
  <c r="AI214"/>
  <c r="AI210"/>
  <c r="AI206"/>
  <c r="AI202"/>
  <c r="AI198"/>
  <c r="AI194"/>
  <c r="AI190"/>
  <c r="AI186"/>
  <c r="AI182"/>
  <c r="AI178"/>
  <c r="AI174"/>
  <c r="AI170"/>
  <c r="AI166"/>
  <c r="AI162"/>
  <c r="AI158"/>
  <c r="AI154"/>
  <c r="AI150"/>
  <c r="AI146"/>
  <c r="AI142"/>
  <c r="AI138"/>
  <c r="AI134"/>
  <c r="AI130"/>
  <c r="AI126"/>
  <c r="AI122"/>
  <c r="AI118"/>
  <c r="AI114"/>
  <c r="AI110"/>
  <c r="AI106"/>
  <c r="AI102"/>
  <c r="AI98"/>
  <c r="AI94"/>
  <c r="AI90"/>
  <c r="AI86"/>
  <c r="AI82"/>
  <c r="AI78"/>
  <c r="AI74"/>
  <c r="AI70"/>
  <c r="AI66"/>
  <c r="AI62"/>
  <c r="AI58"/>
  <c r="AI54"/>
  <c r="AI50"/>
  <c r="AI46"/>
  <c r="AI42"/>
  <c r="AI38"/>
  <c r="AI34"/>
  <c r="AI30"/>
  <c r="AI26"/>
  <c r="AI22"/>
  <c r="AI18"/>
  <c r="AI14"/>
  <c r="AI10"/>
  <c r="AI6"/>
  <c r="AJ292"/>
  <c r="AJ288"/>
  <c r="AJ284"/>
  <c r="AJ280"/>
  <c r="AJ276"/>
  <c r="AJ272"/>
  <c r="AJ268"/>
  <c r="AJ264"/>
  <c r="AJ260"/>
  <c r="AJ256"/>
  <c r="AJ252"/>
  <c r="AJ248"/>
  <c r="AJ244"/>
  <c r="AJ240"/>
  <c r="AJ236"/>
  <c r="AJ232"/>
  <c r="AJ228"/>
  <c r="AJ224"/>
  <c r="AJ220"/>
  <c r="AJ216"/>
  <c r="AJ212"/>
  <c r="AJ208"/>
  <c r="AJ204"/>
  <c r="AJ200"/>
  <c r="AJ196"/>
  <c r="AJ192"/>
  <c r="AJ188"/>
  <c r="AJ184"/>
  <c r="AJ180"/>
  <c r="AJ176"/>
  <c r="AJ172"/>
  <c r="AJ168"/>
  <c r="AJ164"/>
  <c r="AJ160"/>
  <c r="AJ156"/>
  <c r="AJ152"/>
  <c r="AJ148"/>
  <c r="AJ144"/>
  <c r="AJ140"/>
  <c r="AJ136"/>
  <c r="AJ132"/>
  <c r="AJ130"/>
  <c r="AJ128"/>
  <c r="AJ126"/>
  <c r="AJ124"/>
  <c r="AJ122"/>
  <c r="AJ120"/>
  <c r="AJ118"/>
  <c r="AJ116"/>
  <c r="AJ114"/>
  <c r="AJ112"/>
  <c r="AJ108"/>
  <c r="AJ104"/>
  <c r="AJ100"/>
  <c r="AJ96"/>
  <c r="AJ92"/>
  <c r="AJ88"/>
  <c r="AJ84"/>
  <c r="AJ80"/>
  <c r="AJ76"/>
  <c r="AJ72"/>
  <c r="AJ68"/>
  <c r="AJ64"/>
  <c r="AJ60"/>
  <c r="AJ56"/>
  <c r="AJ52"/>
  <c r="AJ48"/>
  <c r="AJ44"/>
  <c r="AJ40"/>
  <c r="AJ36"/>
  <c r="AJ32"/>
  <c r="AJ28"/>
  <c r="AJ24"/>
  <c r="AJ20"/>
  <c r="AJ16"/>
  <c r="AJ12"/>
  <c r="AJ8"/>
  <c r="AJ4"/>
  <c r="AJ2"/>
  <c r="AI292"/>
  <c r="AI288"/>
  <c r="AI284"/>
  <c r="AI280"/>
  <c r="AI276"/>
  <c r="AI272"/>
  <c r="AI268"/>
  <c r="AI264"/>
  <c r="AI260"/>
  <c r="AI256"/>
  <c r="AI252"/>
  <c r="AI248"/>
  <c r="AI244"/>
  <c r="AI240"/>
  <c r="AI236"/>
  <c r="AI232"/>
  <c r="AI228"/>
  <c r="AI224"/>
  <c r="AI220"/>
  <c r="AI216"/>
  <c r="AI212"/>
  <c r="AI208"/>
  <c r="AI204"/>
  <c r="AI200"/>
  <c r="AI196"/>
  <c r="AI192"/>
  <c r="AI188"/>
  <c r="AI184"/>
  <c r="AI180"/>
  <c r="AI176"/>
  <c r="AI172"/>
  <c r="AI168"/>
  <c r="AI164"/>
  <c r="AI160"/>
  <c r="AI156"/>
  <c r="AI152"/>
  <c r="AI148"/>
  <c r="AI144"/>
  <c r="AI140"/>
  <c r="AI136"/>
  <c r="AI132"/>
  <c r="AI108"/>
  <c r="AI104"/>
  <c r="AI100"/>
  <c r="AI96"/>
  <c r="AI92"/>
  <c r="AI88"/>
  <c r="AI84"/>
  <c r="AI80"/>
  <c r="AI76"/>
  <c r="AI72"/>
  <c r="AI68"/>
  <c r="AI64"/>
  <c r="AI60"/>
  <c r="AI56"/>
  <c r="AI52"/>
  <c r="AI48"/>
  <c r="AI44"/>
  <c r="AI40"/>
  <c r="AI36"/>
  <c r="AI32"/>
  <c r="AI28"/>
  <c r="AI24"/>
  <c r="AI20"/>
  <c r="AI16"/>
  <c r="AI12"/>
  <c r="AI8"/>
  <c r="AI4"/>
  <c r="AJ291"/>
  <c r="AJ289"/>
  <c r="AJ287"/>
  <c r="AJ285"/>
  <c r="AJ283"/>
  <c r="AJ281"/>
  <c r="AJ279"/>
  <c r="AJ277"/>
  <c r="AJ275"/>
  <c r="AJ273"/>
  <c r="AJ271"/>
  <c r="AJ269"/>
  <c r="AJ267"/>
  <c r="AJ265"/>
  <c r="AJ263"/>
  <c r="AJ261"/>
  <c r="AJ259"/>
  <c r="AJ257"/>
  <c r="AJ255"/>
  <c r="AJ253"/>
  <c r="AJ251"/>
  <c r="AJ249"/>
  <c r="AJ247"/>
  <c r="AJ245"/>
  <c r="AJ243"/>
  <c r="AJ241"/>
  <c r="AJ239"/>
  <c r="AJ237"/>
  <c r="AJ235"/>
  <c r="AJ233"/>
  <c r="AJ231"/>
  <c r="AJ229"/>
  <c r="AJ227"/>
  <c r="AJ225"/>
  <c r="AJ223"/>
  <c r="AJ221"/>
  <c r="AJ219"/>
  <c r="AJ217"/>
  <c r="AJ215"/>
  <c r="AJ213"/>
  <c r="AJ211"/>
  <c r="AJ209"/>
  <c r="AJ207"/>
  <c r="AJ205"/>
  <c r="AJ203"/>
  <c r="AJ201"/>
  <c r="AJ199"/>
  <c r="AJ197"/>
  <c r="AJ195"/>
  <c r="AJ193"/>
  <c r="AJ191"/>
  <c r="AJ189"/>
  <c r="AJ187"/>
  <c r="AJ185"/>
  <c r="AJ183"/>
  <c r="AJ181"/>
  <c r="AJ179"/>
  <c r="AJ177"/>
  <c r="AJ175"/>
  <c r="AJ173"/>
  <c r="AJ171"/>
  <c r="AJ169"/>
  <c r="AJ167"/>
  <c r="AJ165"/>
  <c r="AJ163"/>
  <c r="AJ161"/>
  <c r="AJ159"/>
  <c r="AJ157"/>
  <c r="AJ155"/>
  <c r="AJ153"/>
  <c r="AJ151"/>
  <c r="AJ149"/>
  <c r="AJ147"/>
  <c r="AJ145"/>
  <c r="AJ143"/>
  <c r="AJ141"/>
  <c r="AJ139"/>
  <c r="AJ137"/>
  <c r="AJ135"/>
  <c r="AJ133"/>
  <c r="AJ131"/>
  <c r="AJ129"/>
  <c r="AJ127"/>
  <c r="AJ125"/>
  <c r="AJ123"/>
  <c r="AJ121"/>
  <c r="AJ119"/>
  <c r="AJ117"/>
  <c r="AJ115"/>
  <c r="AJ113"/>
  <c r="AJ111"/>
  <c r="AJ109"/>
  <c r="AJ107"/>
  <c r="AJ105"/>
  <c r="AJ103"/>
  <c r="AJ101"/>
  <c r="AJ99"/>
  <c r="AJ97"/>
  <c r="AJ95"/>
  <c r="AJ93"/>
  <c r="AJ91"/>
  <c r="AJ89"/>
  <c r="AJ87"/>
  <c r="AJ85"/>
  <c r="AJ83"/>
  <c r="AJ81"/>
  <c r="AJ79"/>
  <c r="AJ77"/>
  <c r="AJ75"/>
  <c r="AJ73"/>
  <c r="AJ71"/>
  <c r="AJ69"/>
  <c r="AJ67"/>
  <c r="AJ65"/>
  <c r="AJ63"/>
  <c r="AJ61"/>
  <c r="AJ59"/>
  <c r="AJ57"/>
  <c r="AJ55"/>
  <c r="AJ53"/>
  <c r="AJ51"/>
  <c r="AJ49"/>
  <c r="AJ47"/>
  <c r="AJ45"/>
  <c r="AJ43"/>
  <c r="AJ41"/>
  <c r="AJ39"/>
  <c r="AJ35"/>
  <c r="AJ33"/>
  <c r="AJ31"/>
  <c r="AJ29"/>
  <c r="AJ27"/>
  <c r="AJ25"/>
  <c r="AJ23"/>
  <c r="AJ21"/>
  <c r="AJ19"/>
  <c r="AJ17"/>
  <c r="AJ15"/>
  <c r="AJ13"/>
  <c r="AJ11"/>
  <c r="AJ9"/>
  <c r="AJ7"/>
  <c r="AJ5"/>
  <c r="AJ3"/>
  <c r="AI291"/>
  <c r="AI289"/>
  <c r="AI287"/>
  <c r="AI285"/>
  <c r="AI283"/>
  <c r="AI281"/>
  <c r="AI279"/>
  <c r="AI277"/>
  <c r="AI275"/>
  <c r="AI273"/>
  <c r="AI271"/>
  <c r="AI269"/>
  <c r="AI267"/>
  <c r="AI265"/>
  <c r="AI263"/>
  <c r="AI261"/>
  <c r="AI259"/>
  <c r="AI257"/>
  <c r="AI255"/>
  <c r="AI253"/>
  <c r="AI251"/>
  <c r="AI249"/>
  <c r="AI247"/>
  <c r="AI245"/>
  <c r="AI243"/>
  <c r="AI241"/>
  <c r="AI239"/>
  <c r="AI237"/>
  <c r="AI235"/>
  <c r="AI233"/>
  <c r="AI231"/>
  <c r="AI229"/>
  <c r="AI227"/>
  <c r="AI225"/>
  <c r="AI223"/>
  <c r="AI221"/>
  <c r="AI219"/>
  <c r="AI217"/>
  <c r="AI215"/>
  <c r="AI213"/>
  <c r="AI211"/>
  <c r="AI209"/>
  <c r="AI207"/>
  <c r="AI205"/>
  <c r="AI203"/>
  <c r="AI201"/>
  <c r="AI199"/>
  <c r="AI197"/>
  <c r="AI195"/>
  <c r="AI193"/>
  <c r="AI191"/>
  <c r="AI189"/>
  <c r="AI187"/>
  <c r="AI185"/>
  <c r="AI183"/>
  <c r="AI181"/>
  <c r="AI179"/>
  <c r="AI177"/>
  <c r="AI175"/>
  <c r="AI173"/>
  <c r="AI171"/>
  <c r="AI169"/>
  <c r="AI167"/>
  <c r="AI165"/>
  <c r="AI163"/>
  <c r="AI161"/>
  <c r="AI159"/>
  <c r="AI157"/>
  <c r="AI155"/>
  <c r="AI153"/>
  <c r="AI151"/>
  <c r="AI149"/>
  <c r="AI147"/>
  <c r="AI145"/>
  <c r="AI143"/>
  <c r="AI141"/>
  <c r="AI139"/>
  <c r="AI137"/>
  <c r="AI135"/>
  <c r="AI133"/>
  <c r="AI129"/>
  <c r="AI127"/>
  <c r="AI125"/>
  <c r="AI123"/>
  <c r="AI121"/>
  <c r="AI119"/>
  <c r="AI117"/>
  <c r="AI115"/>
  <c r="AI113"/>
  <c r="AI109"/>
  <c r="AI107"/>
  <c r="AI105"/>
  <c r="AI103"/>
  <c r="AI101"/>
  <c r="AI99"/>
  <c r="AI97"/>
  <c r="AI95"/>
  <c r="AI93"/>
  <c r="AI91"/>
  <c r="AI89"/>
  <c r="AI87"/>
  <c r="AI85"/>
  <c r="AI83"/>
  <c r="AI81"/>
  <c r="AI79"/>
  <c r="AI77"/>
  <c r="AI75"/>
  <c r="AI73"/>
  <c r="AI71"/>
  <c r="AI69"/>
  <c r="AI67"/>
  <c r="AI65"/>
  <c r="AI63"/>
  <c r="AI61"/>
  <c r="AI59"/>
  <c r="AI57"/>
  <c r="AI55"/>
  <c r="AI53"/>
  <c r="AI51"/>
  <c r="AI49"/>
  <c r="AI47"/>
  <c r="AI45"/>
  <c r="AI43"/>
  <c r="AI41"/>
  <c r="AI39"/>
  <c r="AI35"/>
  <c r="AI33"/>
  <c r="AI31"/>
  <c r="AI29"/>
  <c r="AI27"/>
  <c r="AI25"/>
  <c r="AI23"/>
  <c r="AI21"/>
  <c r="AI19"/>
  <c r="AI17"/>
  <c r="AI15"/>
  <c r="AI13"/>
  <c r="AI11"/>
  <c r="AI9"/>
  <c r="AI7"/>
  <c r="AI5"/>
  <c r="AI3"/>
  <c r="AH2"/>
  <c r="AH6"/>
  <c r="AH10"/>
  <c r="AH14"/>
  <c r="AH18"/>
  <c r="AH22"/>
  <c r="AH26"/>
  <c r="AH30"/>
  <c r="AH34"/>
  <c r="AH38"/>
  <c r="AH42"/>
  <c r="AH46"/>
  <c r="AH50"/>
  <c r="AH54"/>
  <c r="AH58"/>
  <c r="AH62"/>
  <c r="AH66"/>
  <c r="AH70"/>
  <c r="AH74"/>
  <c r="AH78"/>
  <c r="AH82"/>
  <c r="AH86"/>
  <c r="AH90"/>
  <c r="AH94"/>
  <c r="AH98"/>
  <c r="AH102"/>
  <c r="AH106"/>
  <c r="AH110"/>
  <c r="AH112"/>
  <c r="AH116"/>
  <c r="AH120"/>
  <c r="AH124"/>
  <c r="AH128"/>
  <c r="AH134"/>
  <c r="AH138"/>
  <c r="AH142"/>
  <c r="AH146"/>
  <c r="AH150"/>
  <c r="AH154"/>
  <c r="AH158"/>
  <c r="AH162"/>
  <c r="AH166"/>
  <c r="AH170"/>
  <c r="AH174"/>
  <c r="AH178"/>
  <c r="AH182"/>
  <c r="AH186"/>
  <c r="AH190"/>
  <c r="AH194"/>
  <c r="AH198"/>
  <c r="AH202"/>
  <c r="AH206"/>
  <c r="AH210"/>
  <c r="AH214"/>
  <c r="AH218"/>
  <c r="AH222"/>
  <c r="AH226"/>
  <c r="AH230"/>
  <c r="AH234"/>
  <c r="AH238"/>
  <c r="AH242"/>
  <c r="AH246"/>
  <c r="AH250"/>
  <c r="AH254"/>
  <c r="AH258"/>
  <c r="AH262"/>
  <c r="AH266"/>
  <c r="AH270"/>
  <c r="AH274"/>
  <c r="AH278"/>
  <c r="AH282"/>
  <c r="AH286"/>
  <c r="AH290"/>
  <c r="AB292"/>
  <c r="AB290"/>
  <c r="AB288"/>
  <c r="AB286"/>
  <c r="AB284"/>
  <c r="AB282"/>
  <c r="AB280"/>
  <c r="AB278"/>
  <c r="AB276"/>
  <c r="AB274"/>
  <c r="AB272"/>
  <c r="AB270"/>
  <c r="AB268"/>
  <c r="AB266"/>
  <c r="AB264"/>
  <c r="AB262"/>
  <c r="AB260"/>
  <c r="AB258"/>
  <c r="AB256"/>
  <c r="AB254"/>
  <c r="AB252"/>
  <c r="AB250"/>
  <c r="AB248"/>
  <c r="AB246"/>
  <c r="AB244"/>
  <c r="AB242"/>
  <c r="AB240"/>
  <c r="AB238"/>
  <c r="AB236"/>
  <c r="AB234"/>
  <c r="AB232"/>
  <c r="AB230"/>
  <c r="AB228"/>
  <c r="AB226"/>
  <c r="AB224"/>
  <c r="AB222"/>
  <c r="AB220"/>
  <c r="AB218"/>
  <c r="AB216"/>
  <c r="AB214"/>
  <c r="AB212"/>
  <c r="AB210"/>
  <c r="AB208"/>
  <c r="AB206"/>
  <c r="AB204"/>
  <c r="AB202"/>
  <c r="AB200"/>
  <c r="AB198"/>
  <c r="AB196"/>
  <c r="AB194"/>
  <c r="AB192"/>
  <c r="AB190"/>
  <c r="AB188"/>
  <c r="AB186"/>
  <c r="AB184"/>
  <c r="AB182"/>
  <c r="AB180"/>
  <c r="AB178"/>
  <c r="AB176"/>
  <c r="AB174"/>
  <c r="AB172"/>
  <c r="AB170"/>
  <c r="AB168"/>
  <c r="AB166"/>
  <c r="AB164"/>
  <c r="AB162"/>
  <c r="AB160"/>
  <c r="AB158"/>
  <c r="AB156"/>
  <c r="AB154"/>
  <c r="AB152"/>
  <c r="AB150"/>
  <c r="AB148"/>
  <c r="AB146"/>
  <c r="AB144"/>
  <c r="AB142"/>
  <c r="AB140"/>
  <c r="AB138"/>
  <c r="AB136"/>
  <c r="AB134"/>
  <c r="AB132"/>
  <c r="AB130"/>
  <c r="AB128"/>
  <c r="AB126"/>
  <c r="AB124"/>
  <c r="AB122"/>
  <c r="AB120"/>
  <c r="AB118"/>
  <c r="AB116"/>
  <c r="AB114"/>
  <c r="AB112"/>
  <c r="AB110"/>
  <c r="AB108"/>
  <c r="AB106"/>
  <c r="AB104"/>
  <c r="AB102"/>
  <c r="AB100"/>
  <c r="AB98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44"/>
  <c r="AB42"/>
  <c r="AB40"/>
  <c r="AB38"/>
  <c r="AB36"/>
  <c r="AB34"/>
  <c r="AB32"/>
  <c r="AB30"/>
  <c r="AB28"/>
  <c r="AB26"/>
  <c r="AB24"/>
  <c r="AB22"/>
  <c r="AB20"/>
  <c r="AB18"/>
  <c r="AB16"/>
  <c r="AB14"/>
  <c r="AB12"/>
  <c r="AB10"/>
  <c r="AB8"/>
  <c r="AB6"/>
  <c r="AB4"/>
  <c r="AB2"/>
  <c r="AB291"/>
  <c r="AB289"/>
  <c r="AB287"/>
  <c r="AB285"/>
  <c r="AB283"/>
  <c r="AB281"/>
  <c r="AB279"/>
  <c r="AB277"/>
  <c r="AB275"/>
  <c r="AB273"/>
  <c r="AB271"/>
  <c r="AB269"/>
  <c r="AB267"/>
  <c r="AB265"/>
  <c r="AB263"/>
  <c r="AB261"/>
  <c r="AB259"/>
  <c r="AB257"/>
  <c r="AB255"/>
  <c r="AB253"/>
  <c r="AB251"/>
  <c r="AB249"/>
  <c r="AB247"/>
  <c r="AB245"/>
  <c r="AB243"/>
  <c r="AB241"/>
  <c r="AB239"/>
  <c r="AB237"/>
  <c r="AB235"/>
  <c r="AB233"/>
  <c r="AB231"/>
  <c r="AB229"/>
  <c r="AB227"/>
  <c r="AB225"/>
  <c r="AB223"/>
  <c r="AB221"/>
  <c r="AB219"/>
  <c r="AB217"/>
  <c r="AB215"/>
  <c r="AB213"/>
  <c r="AB211"/>
  <c r="AB209"/>
  <c r="AB207"/>
  <c r="AB205"/>
  <c r="AB203"/>
  <c r="AB201"/>
  <c r="AB199"/>
  <c r="AB197"/>
  <c r="AB195"/>
  <c r="AB193"/>
  <c r="AB191"/>
  <c r="AB189"/>
  <c r="AB187"/>
  <c r="AB185"/>
  <c r="AB183"/>
  <c r="AB181"/>
  <c r="AB179"/>
  <c r="AB177"/>
  <c r="AB175"/>
  <c r="AB173"/>
  <c r="AB171"/>
  <c r="AB169"/>
  <c r="AB167"/>
  <c r="AB165"/>
  <c r="AB163"/>
  <c r="AB161"/>
  <c r="AB159"/>
  <c r="AB157"/>
  <c r="AB155"/>
  <c r="AB153"/>
  <c r="AB151"/>
  <c r="AB149"/>
  <c r="AB147"/>
  <c r="AB145"/>
  <c r="AB143"/>
  <c r="AB141"/>
  <c r="AB139"/>
  <c r="AB137"/>
  <c r="AB135"/>
  <c r="AB133"/>
  <c r="AB131"/>
  <c r="AB129"/>
  <c r="AB127"/>
  <c r="AB125"/>
  <c r="AB123"/>
  <c r="AB121"/>
  <c r="AB119"/>
  <c r="AB117"/>
  <c r="AB115"/>
  <c r="AB113"/>
  <c r="AB111"/>
  <c r="AB109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B43"/>
  <c r="AB41"/>
  <c r="AB39"/>
  <c r="AB37"/>
  <c r="AB35"/>
  <c r="AB33"/>
  <c r="AB31"/>
  <c r="AB29"/>
  <c r="AB27"/>
  <c r="AB25"/>
  <c r="AB23"/>
  <c r="AB21"/>
  <c r="AB19"/>
  <c r="AB17"/>
  <c r="AB15"/>
  <c r="AB13"/>
  <c r="AB11"/>
  <c r="AB9"/>
  <c r="AB7"/>
  <c r="AB5"/>
  <c r="AB3"/>
  <c r="AA292"/>
  <c r="AA290"/>
  <c r="AA288"/>
  <c r="AA286"/>
  <c r="AA284"/>
  <c r="AA282"/>
  <c r="AA280"/>
  <c r="AA278"/>
  <c r="AA276"/>
  <c r="AA274"/>
  <c r="AA272"/>
  <c r="AA270"/>
  <c r="AA268"/>
  <c r="AA266"/>
  <c r="AA264"/>
  <c r="AA262"/>
  <c r="AA260"/>
  <c r="AA258"/>
  <c r="AA256"/>
  <c r="AA254"/>
  <c r="AA252"/>
  <c r="AA250"/>
  <c r="AA248"/>
  <c r="AA246"/>
  <c r="AA244"/>
  <c r="AA242"/>
  <c r="AA240"/>
  <c r="AA238"/>
  <c r="AA236"/>
  <c r="AA234"/>
  <c r="AA232"/>
  <c r="AA230"/>
  <c r="AA228"/>
  <c r="AA226"/>
  <c r="AA224"/>
  <c r="AA222"/>
  <c r="AA220"/>
  <c r="AA218"/>
  <c r="AA216"/>
  <c r="AA214"/>
  <c r="AA212"/>
  <c r="AA210"/>
  <c r="AA208"/>
  <c r="AA206"/>
  <c r="AA204"/>
  <c r="AA202"/>
  <c r="AA200"/>
  <c r="AA198"/>
  <c r="AA196"/>
  <c r="AA194"/>
  <c r="AA192"/>
  <c r="AA190"/>
  <c r="AA188"/>
  <c r="AA186"/>
  <c r="AA184"/>
  <c r="AA182"/>
  <c r="AA180"/>
  <c r="AA178"/>
  <c r="AA176"/>
  <c r="AA174"/>
  <c r="AA172"/>
  <c r="AA170"/>
  <c r="AA168"/>
  <c r="AA166"/>
  <c r="AA164"/>
  <c r="AA162"/>
  <c r="AA160"/>
  <c r="AA158"/>
  <c r="AA156"/>
  <c r="AA154"/>
  <c r="AA152"/>
  <c r="AA150"/>
  <c r="AA148"/>
  <c r="AA146"/>
  <c r="AA144"/>
  <c r="AA142"/>
  <c r="AA140"/>
  <c r="AA138"/>
  <c r="AA136"/>
  <c r="AA134"/>
  <c r="AA132"/>
  <c r="AA130"/>
  <c r="AA128"/>
  <c r="AA126"/>
  <c r="AA124"/>
  <c r="AA122"/>
  <c r="AA120"/>
  <c r="AA118"/>
  <c r="AA116"/>
  <c r="AA114"/>
  <c r="AA112"/>
  <c r="AA110"/>
  <c r="AA108"/>
  <c r="AA106"/>
  <c r="AA104"/>
  <c r="AA102"/>
  <c r="AA100"/>
  <c r="AA98"/>
  <c r="AA96"/>
  <c r="AA94"/>
  <c r="AA92"/>
  <c r="AA90"/>
  <c r="AA88"/>
  <c r="AA86"/>
  <c r="AA84"/>
  <c r="AA82"/>
  <c r="AA80"/>
  <c r="AA78"/>
  <c r="AA76"/>
  <c r="AA74"/>
  <c r="AA72"/>
  <c r="AA70"/>
  <c r="AA68"/>
  <c r="AA66"/>
  <c r="AA64"/>
  <c r="AA62"/>
  <c r="AA60"/>
  <c r="AA58"/>
  <c r="AA56"/>
  <c r="AA54"/>
  <c r="AA52"/>
  <c r="AA50"/>
  <c r="AA48"/>
  <c r="AA46"/>
  <c r="AA44"/>
  <c r="AA42"/>
  <c r="AA40"/>
  <c r="AA38"/>
  <c r="AA36"/>
  <c r="AA34"/>
  <c r="AA32"/>
  <c r="AA30"/>
  <c r="AA28"/>
  <c r="AA26"/>
  <c r="AA24"/>
  <c r="AA22"/>
  <c r="AA20"/>
  <c r="AA18"/>
  <c r="AA16"/>
  <c r="AA14"/>
  <c r="AA12"/>
  <c r="AA10"/>
  <c r="AA8"/>
  <c r="AA6"/>
  <c r="AA4"/>
  <c r="AA2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5"/>
  <c r="AA253"/>
  <c r="AA251"/>
  <c r="AA249"/>
  <c r="AA247"/>
  <c r="AA245"/>
  <c r="AA243"/>
  <c r="AA241"/>
  <c r="AA239"/>
  <c r="AA237"/>
  <c r="AA235"/>
  <c r="AA233"/>
  <c r="AA231"/>
  <c r="AA229"/>
  <c r="AA227"/>
  <c r="AA225"/>
  <c r="AA223"/>
  <c r="AA221"/>
  <c r="AA219"/>
  <c r="AA217"/>
  <c r="AA215"/>
  <c r="AA213"/>
  <c r="AA211"/>
  <c r="AA209"/>
  <c r="AA207"/>
  <c r="AA205"/>
  <c r="AA203"/>
  <c r="AA201"/>
  <c r="AA199"/>
  <c r="AA197"/>
  <c r="AA195"/>
  <c r="AA193"/>
  <c r="AA191"/>
  <c r="AA189"/>
  <c r="AA187"/>
  <c r="AA185"/>
  <c r="AA183"/>
  <c r="AA181"/>
  <c r="AA179"/>
  <c r="AA177"/>
  <c r="AA175"/>
  <c r="AA173"/>
  <c r="AA171"/>
  <c r="AA169"/>
  <c r="AA167"/>
  <c r="AA165"/>
  <c r="AA163"/>
  <c r="AA161"/>
  <c r="AA159"/>
  <c r="AA157"/>
  <c r="AA155"/>
  <c r="AA153"/>
  <c r="AA151"/>
  <c r="AA149"/>
  <c r="AA147"/>
  <c r="AA145"/>
  <c r="AA143"/>
  <c r="AA141"/>
  <c r="AA139"/>
  <c r="AA137"/>
  <c r="AA135"/>
  <c r="AA133"/>
  <c r="AA129"/>
  <c r="AA127"/>
  <c r="AA125"/>
  <c r="AA123"/>
  <c r="AA121"/>
  <c r="AA119"/>
  <c r="AA117"/>
  <c r="AA115"/>
  <c r="AA113"/>
  <c r="AA109"/>
  <c r="AA107"/>
  <c r="AA105"/>
  <c r="AA103"/>
  <c r="AA101"/>
  <c r="AA99"/>
  <c r="AA97"/>
  <c r="AA95"/>
  <c r="AA93"/>
  <c r="AA91"/>
  <c r="AA89"/>
  <c r="AA87"/>
  <c r="AA85"/>
  <c r="AA83"/>
  <c r="AA81"/>
  <c r="AA79"/>
  <c r="AA77"/>
  <c r="AA75"/>
  <c r="AA73"/>
  <c r="AA71"/>
  <c r="AA69"/>
  <c r="AA67"/>
  <c r="AA65"/>
  <c r="AA63"/>
  <c r="AA61"/>
  <c r="AA59"/>
  <c r="AA57"/>
  <c r="AA55"/>
  <c r="AA53"/>
  <c r="AA51"/>
  <c r="AA49"/>
  <c r="AA47"/>
  <c r="AA45"/>
  <c r="AA43"/>
  <c r="AA41"/>
  <c r="AA39"/>
  <c r="AA37"/>
  <c r="AA35"/>
  <c r="AA33"/>
  <c r="AA31"/>
  <c r="AA29"/>
  <c r="AA27"/>
  <c r="AA25"/>
  <c r="AA23"/>
  <c r="AA21"/>
  <c r="AA19"/>
  <c r="AA17"/>
  <c r="AA15"/>
  <c r="AA13"/>
  <c r="AA11"/>
  <c r="AA9"/>
  <c r="AA7"/>
  <c r="AA5"/>
  <c r="AA3"/>
  <c r="U2"/>
  <c r="U4"/>
  <c r="U6"/>
  <c r="U8"/>
  <c r="U10"/>
  <c r="U12"/>
  <c r="U14"/>
  <c r="U16"/>
  <c r="U18"/>
  <c r="U20"/>
  <c r="U22"/>
  <c r="U24"/>
  <c r="U26"/>
  <c r="U28"/>
  <c r="U30"/>
  <c r="U32"/>
  <c r="U34"/>
  <c r="U36"/>
  <c r="U38"/>
  <c r="U40"/>
  <c r="U42"/>
  <c r="U44"/>
  <c r="U46"/>
  <c r="U48"/>
  <c r="U50"/>
  <c r="U52"/>
  <c r="U54"/>
  <c r="U56"/>
  <c r="U58"/>
  <c r="U60"/>
  <c r="U62"/>
  <c r="U64"/>
  <c r="U66"/>
  <c r="U68"/>
  <c r="U70"/>
  <c r="U72"/>
  <c r="U74"/>
  <c r="U76"/>
  <c r="U78"/>
  <c r="U80"/>
  <c r="U82"/>
  <c r="U84"/>
  <c r="U86"/>
  <c r="U88"/>
  <c r="U90"/>
  <c r="U92"/>
  <c r="U94"/>
  <c r="U96"/>
  <c r="U98"/>
  <c r="U100"/>
  <c r="U102"/>
  <c r="U104"/>
  <c r="U106"/>
  <c r="U108"/>
  <c r="U110"/>
  <c r="U112"/>
  <c r="U114"/>
  <c r="U116"/>
  <c r="U118"/>
  <c r="U120"/>
  <c r="U122"/>
  <c r="U124"/>
  <c r="U126"/>
  <c r="U128"/>
  <c r="U130"/>
  <c r="U132"/>
  <c r="U134"/>
  <c r="U136"/>
  <c r="U138"/>
  <c r="U140"/>
  <c r="U142"/>
  <c r="U144"/>
  <c r="U146"/>
  <c r="U148"/>
  <c r="U150"/>
  <c r="U152"/>
  <c r="U154"/>
  <c r="U156"/>
  <c r="U158"/>
  <c r="U160"/>
  <c r="U162"/>
  <c r="U164"/>
  <c r="U166"/>
  <c r="U168"/>
  <c r="U170"/>
  <c r="U172"/>
  <c r="U174"/>
  <c r="U176"/>
  <c r="U178"/>
  <c r="U180"/>
  <c r="U182"/>
  <c r="U184"/>
  <c r="U186"/>
  <c r="U188"/>
  <c r="U190"/>
  <c r="U192"/>
  <c r="U194"/>
  <c r="U196"/>
  <c r="U198"/>
  <c r="U200"/>
  <c r="U202"/>
  <c r="U204"/>
  <c r="U206"/>
  <c r="U208"/>
  <c r="U210"/>
  <c r="U212"/>
  <c r="U214"/>
  <c r="U216"/>
  <c r="U218"/>
  <c r="U220"/>
  <c r="U222"/>
  <c r="U224"/>
  <c r="U226"/>
  <c r="U228"/>
  <c r="U230"/>
  <c r="U232"/>
  <c r="U234"/>
  <c r="U236"/>
  <c r="U238"/>
  <c r="U240"/>
  <c r="U242"/>
  <c r="U244"/>
  <c r="U246"/>
  <c r="U248"/>
  <c r="U250"/>
  <c r="U252"/>
  <c r="U254"/>
  <c r="U256"/>
  <c r="U258"/>
  <c r="U260"/>
  <c r="U262"/>
  <c r="U264"/>
  <c r="U266"/>
  <c r="U268"/>
  <c r="U270"/>
  <c r="U272"/>
  <c r="U274"/>
  <c r="U276"/>
  <c r="U278"/>
  <c r="U280"/>
  <c r="U282"/>
  <c r="U284"/>
  <c r="U286"/>
  <c r="U288"/>
  <c r="U290"/>
  <c r="U292"/>
  <c r="U3"/>
  <c r="U5"/>
  <c r="U7"/>
  <c r="U9"/>
  <c r="U11"/>
  <c r="U13"/>
  <c r="U15"/>
  <c r="U17"/>
  <c r="U19"/>
  <c r="U21"/>
  <c r="U23"/>
  <c r="U25"/>
  <c r="U27"/>
  <c r="U29"/>
  <c r="U31"/>
  <c r="U33"/>
  <c r="U35"/>
  <c r="U37"/>
  <c r="U39"/>
  <c r="U41"/>
  <c r="U43"/>
  <c r="U45"/>
  <c r="U47"/>
  <c r="U49"/>
  <c r="U51"/>
  <c r="U53"/>
  <c r="U55"/>
  <c r="U57"/>
  <c r="U59"/>
  <c r="U61"/>
  <c r="U63"/>
  <c r="U65"/>
  <c r="U67"/>
  <c r="U69"/>
  <c r="U71"/>
  <c r="U73"/>
  <c r="U75"/>
  <c r="U77"/>
  <c r="U79"/>
  <c r="U81"/>
  <c r="U83"/>
  <c r="U85"/>
  <c r="U87"/>
  <c r="U89"/>
  <c r="U91"/>
  <c r="U93"/>
  <c r="U95"/>
  <c r="U97"/>
  <c r="U99"/>
  <c r="U101"/>
  <c r="U103"/>
  <c r="U105"/>
  <c r="U107"/>
  <c r="U109"/>
  <c r="U111"/>
  <c r="U113"/>
  <c r="U115"/>
  <c r="U117"/>
  <c r="U119"/>
  <c r="U121"/>
  <c r="U123"/>
  <c r="U125"/>
  <c r="U127"/>
  <c r="U129"/>
  <c r="U131"/>
  <c r="U133"/>
  <c r="U135"/>
  <c r="U137"/>
  <c r="U139"/>
  <c r="U141"/>
  <c r="U143"/>
  <c r="U145"/>
  <c r="U147"/>
  <c r="U149"/>
  <c r="U151"/>
  <c r="U153"/>
  <c r="U155"/>
  <c r="U157"/>
  <c r="U159"/>
  <c r="U161"/>
  <c r="U163"/>
  <c r="U165"/>
  <c r="U167"/>
  <c r="U169"/>
  <c r="U171"/>
  <c r="U173"/>
  <c r="U175"/>
  <c r="U177"/>
  <c r="U179"/>
  <c r="U181"/>
  <c r="U183"/>
  <c r="U185"/>
  <c r="U187"/>
  <c r="U189"/>
  <c r="U191"/>
  <c r="U193"/>
  <c r="U195"/>
  <c r="U197"/>
  <c r="U199"/>
  <c r="U201"/>
  <c r="U203"/>
  <c r="U205"/>
  <c r="U207"/>
  <c r="U209"/>
  <c r="U211"/>
  <c r="U213"/>
  <c r="U215"/>
  <c r="U217"/>
  <c r="U219"/>
  <c r="U221"/>
  <c r="U223"/>
  <c r="U225"/>
  <c r="U227"/>
  <c r="U229"/>
  <c r="U231"/>
  <c r="U233"/>
  <c r="U235"/>
  <c r="U237"/>
  <c r="U239"/>
  <c r="U241"/>
  <c r="U243"/>
  <c r="U245"/>
  <c r="U247"/>
  <c r="U249"/>
  <c r="U251"/>
  <c r="U253"/>
  <c r="U255"/>
  <c r="U257"/>
  <c r="U259"/>
  <c r="U261"/>
  <c r="U263"/>
  <c r="U265"/>
  <c r="U267"/>
  <c r="U269"/>
  <c r="U271"/>
  <c r="U273"/>
  <c r="U275"/>
  <c r="U277"/>
  <c r="U279"/>
  <c r="U281"/>
  <c r="U283"/>
  <c r="U285"/>
  <c r="U287"/>
  <c r="U289"/>
  <c r="U291"/>
  <c r="T292"/>
  <c r="T290"/>
  <c r="T288"/>
  <c r="T286"/>
  <c r="T284"/>
  <c r="T282"/>
  <c r="T280"/>
  <c r="T278"/>
  <c r="T276"/>
  <c r="T274"/>
  <c r="T272"/>
  <c r="T270"/>
  <c r="T268"/>
  <c r="T266"/>
  <c r="T264"/>
  <c r="T262"/>
  <c r="T260"/>
  <c r="T258"/>
  <c r="T256"/>
  <c r="T254"/>
  <c r="T252"/>
  <c r="T250"/>
  <c r="T248"/>
  <c r="T246"/>
  <c r="T244"/>
  <c r="T242"/>
  <c r="T240"/>
  <c r="T238"/>
  <c r="T236"/>
  <c r="T234"/>
  <c r="T232"/>
  <c r="T230"/>
  <c r="T228"/>
  <c r="T226"/>
  <c r="T224"/>
  <c r="T222"/>
  <c r="T220"/>
  <c r="T218"/>
  <c r="T216"/>
  <c r="T214"/>
  <c r="T212"/>
  <c r="T210"/>
  <c r="T208"/>
  <c r="T206"/>
  <c r="T204"/>
  <c r="T202"/>
  <c r="T200"/>
  <c r="T198"/>
  <c r="T196"/>
  <c r="T194"/>
  <c r="T192"/>
  <c r="T190"/>
  <c r="T188"/>
  <c r="T186"/>
  <c r="T184"/>
  <c r="T182"/>
  <c r="T180"/>
  <c r="T178"/>
  <c r="T176"/>
  <c r="T174"/>
  <c r="T172"/>
  <c r="T170"/>
  <c r="T168"/>
  <c r="T166"/>
  <c r="T164"/>
  <c r="T162"/>
  <c r="T160"/>
  <c r="T158"/>
  <c r="T156"/>
  <c r="T154"/>
  <c r="T152"/>
  <c r="T150"/>
  <c r="T148"/>
  <c r="T146"/>
  <c r="T144"/>
  <c r="T142"/>
  <c r="T140"/>
  <c r="T138"/>
  <c r="T136"/>
  <c r="T134"/>
  <c r="T132"/>
  <c r="T130"/>
  <c r="T128"/>
  <c r="T126"/>
  <c r="T124"/>
  <c r="T122"/>
  <c r="T120"/>
  <c r="T118"/>
  <c r="T116"/>
  <c r="T114"/>
  <c r="T112"/>
  <c r="T110"/>
  <c r="T108"/>
  <c r="T106"/>
  <c r="T104"/>
  <c r="T102"/>
  <c r="T100"/>
  <c r="T98"/>
  <c r="T96"/>
  <c r="T94"/>
  <c r="T92"/>
  <c r="T90"/>
  <c r="T88"/>
  <c r="T86"/>
  <c r="T84"/>
  <c r="T82"/>
  <c r="T80"/>
  <c r="T78"/>
  <c r="T76"/>
  <c r="T74"/>
  <c r="T72"/>
  <c r="T70"/>
  <c r="T68"/>
  <c r="T66"/>
  <c r="T64"/>
  <c r="T62"/>
  <c r="T60"/>
  <c r="T58"/>
  <c r="T56"/>
  <c r="T54"/>
  <c r="T52"/>
  <c r="T50"/>
  <c r="T48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T10"/>
  <c r="T8"/>
  <c r="T6"/>
  <c r="T4"/>
  <c r="T2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5"/>
  <c r="T253"/>
  <c r="T251"/>
  <c r="T249"/>
  <c r="T247"/>
  <c r="T245"/>
  <c r="T243"/>
  <c r="T241"/>
  <c r="T239"/>
  <c r="T237"/>
  <c r="T235"/>
  <c r="T233"/>
  <c r="T229"/>
  <c r="T227"/>
  <c r="T225"/>
  <c r="T223"/>
  <c r="T221"/>
  <c r="T219"/>
  <c r="T217"/>
  <c r="T215"/>
  <c r="T213"/>
  <c r="T211"/>
  <c r="T209"/>
  <c r="T207"/>
  <c r="T205"/>
  <c r="T203"/>
  <c r="T201"/>
  <c r="T199"/>
  <c r="T197"/>
  <c r="T195"/>
  <c r="T193"/>
  <c r="T191"/>
  <c r="T189"/>
  <c r="T187"/>
  <c r="T185"/>
  <c r="T183"/>
  <c r="T181"/>
  <c r="T179"/>
  <c r="T177"/>
  <c r="T175"/>
  <c r="T173"/>
  <c r="T171"/>
  <c r="T169"/>
  <c r="T167"/>
  <c r="T165"/>
  <c r="T163"/>
  <c r="T161"/>
  <c r="T159"/>
  <c r="T157"/>
  <c r="T155"/>
  <c r="T153"/>
  <c r="T151"/>
  <c r="T149"/>
  <c r="T147"/>
  <c r="T145"/>
  <c r="T143"/>
  <c r="T141"/>
  <c r="T139"/>
  <c r="T137"/>
  <c r="T135"/>
  <c r="T133"/>
  <c r="T129"/>
  <c r="T127"/>
  <c r="T125"/>
  <c r="T123"/>
  <c r="T121"/>
  <c r="T119"/>
  <c r="T117"/>
  <c r="T115"/>
  <c r="T113"/>
  <c r="T109"/>
  <c r="T107"/>
  <c r="T105"/>
  <c r="T103"/>
  <c r="T101"/>
  <c r="T99"/>
  <c r="T97"/>
  <c r="T95"/>
  <c r="T93"/>
  <c r="T91"/>
  <c r="T89"/>
  <c r="T87"/>
  <c r="T85"/>
  <c r="T83"/>
  <c r="T81"/>
  <c r="T79"/>
  <c r="T77"/>
  <c r="T75"/>
  <c r="T73"/>
  <c r="T71"/>
  <c r="T69"/>
  <c r="T67"/>
  <c r="T65"/>
  <c r="T63"/>
  <c r="T61"/>
  <c r="T59"/>
  <c r="T57"/>
  <c r="T55"/>
  <c r="T53"/>
  <c r="T51"/>
  <c r="T49"/>
  <c r="T47"/>
  <c r="T45"/>
  <c r="T43"/>
  <c r="T41"/>
  <c r="T39"/>
  <c r="T35"/>
  <c r="T33"/>
  <c r="T31"/>
  <c r="T29"/>
  <c r="T27"/>
  <c r="T25"/>
  <c r="T23"/>
  <c r="T21"/>
  <c r="T19"/>
  <c r="T17"/>
  <c r="T15"/>
  <c r="T13"/>
  <c r="T11"/>
  <c r="T9"/>
  <c r="T7"/>
  <c r="T5"/>
  <c r="T3"/>
  <c r="M292"/>
  <c r="M290"/>
  <c r="M288"/>
  <c r="M286"/>
  <c r="M284"/>
  <c r="M282"/>
  <c r="M280"/>
  <c r="M278"/>
  <c r="M276"/>
  <c r="M274"/>
  <c r="M272"/>
  <c r="M270"/>
  <c r="M268"/>
  <c r="M266"/>
  <c r="M264"/>
  <c r="M262"/>
  <c r="M260"/>
  <c r="M258"/>
  <c r="M256"/>
  <c r="M254"/>
  <c r="M252"/>
  <c r="M250"/>
  <c r="M248"/>
  <c r="M246"/>
  <c r="M244"/>
  <c r="M242"/>
  <c r="M240"/>
  <c r="M238"/>
  <c r="M236"/>
  <c r="M234"/>
  <c r="M232"/>
  <c r="M230"/>
  <c r="M228"/>
  <c r="M226"/>
  <c r="M224"/>
  <c r="M222"/>
  <c r="M220"/>
  <c r="M218"/>
  <c r="M216"/>
  <c r="M214"/>
  <c r="M212"/>
  <c r="M210"/>
  <c r="M208"/>
  <c r="M206"/>
  <c r="M204"/>
  <c r="M202"/>
  <c r="M200"/>
  <c r="M198"/>
  <c r="M196"/>
  <c r="M194"/>
  <c r="M192"/>
  <c r="M190"/>
  <c r="M188"/>
  <c r="M186"/>
  <c r="M184"/>
  <c r="M182"/>
  <c r="M180"/>
  <c r="M178"/>
  <c r="M176"/>
  <c r="M174"/>
  <c r="M172"/>
  <c r="M170"/>
  <c r="M168"/>
  <c r="M166"/>
  <c r="M164"/>
  <c r="M162"/>
  <c r="M160"/>
  <c r="M158"/>
  <c r="M156"/>
  <c r="M154"/>
  <c r="M152"/>
  <c r="M150"/>
  <c r="M148"/>
  <c r="M146"/>
  <c r="M144"/>
  <c r="M142"/>
  <c r="M140"/>
  <c r="M138"/>
  <c r="M136"/>
  <c r="M134"/>
  <c r="M132"/>
  <c r="M130"/>
  <c r="M128"/>
  <c r="M126"/>
  <c r="M124"/>
  <c r="M122"/>
  <c r="M120"/>
  <c r="M118"/>
  <c r="M116"/>
  <c r="M114"/>
  <c r="M112"/>
  <c r="M110"/>
  <c r="M108"/>
  <c r="M106"/>
  <c r="M104"/>
  <c r="M102"/>
  <c r="M100"/>
  <c r="M98"/>
  <c r="M96"/>
  <c r="M94"/>
  <c r="M92"/>
  <c r="M90"/>
  <c r="M88"/>
  <c r="M86"/>
  <c r="M84"/>
  <c r="M82"/>
  <c r="M80"/>
  <c r="M78"/>
  <c r="M76"/>
  <c r="M74"/>
  <c r="M72"/>
  <c r="M70"/>
  <c r="M68"/>
  <c r="M66"/>
  <c r="M64"/>
  <c r="M62"/>
  <c r="M60"/>
  <c r="M58"/>
  <c r="M56"/>
  <c r="M54"/>
  <c r="M52"/>
  <c r="M50"/>
  <c r="M48"/>
  <c r="M46"/>
  <c r="M44"/>
  <c r="M42"/>
  <c r="M40"/>
  <c r="M38"/>
  <c r="M36"/>
  <c r="M34"/>
  <c r="M32"/>
  <c r="M30"/>
  <c r="M28"/>
  <c r="M26"/>
  <c r="M24"/>
  <c r="M22"/>
  <c r="M20"/>
  <c r="M18"/>
  <c r="M16"/>
  <c r="M14"/>
  <c r="M12"/>
  <c r="M10"/>
  <c r="M8"/>
  <c r="M6"/>
  <c r="M4"/>
  <c r="M2"/>
  <c r="M291"/>
  <c r="M289"/>
  <c r="M287"/>
  <c r="M285"/>
  <c r="M283"/>
  <c r="M281"/>
  <c r="M279"/>
  <c r="M277"/>
  <c r="M275"/>
  <c r="M273"/>
  <c r="M271"/>
  <c r="M269"/>
  <c r="M267"/>
  <c r="M265"/>
  <c r="M263"/>
  <c r="M261"/>
  <c r="M259"/>
  <c r="M257"/>
  <c r="M255"/>
  <c r="M253"/>
  <c r="M251"/>
  <c r="M249"/>
  <c r="M247"/>
  <c r="M245"/>
  <c r="M243"/>
  <c r="M241"/>
  <c r="M239"/>
  <c r="M237"/>
  <c r="M235"/>
  <c r="M233"/>
  <c r="M231"/>
  <c r="M229"/>
  <c r="M227"/>
  <c r="M225"/>
  <c r="M223"/>
  <c r="M221"/>
  <c r="M219"/>
  <c r="M217"/>
  <c r="M215"/>
  <c r="M213"/>
  <c r="M211"/>
  <c r="M209"/>
  <c r="M207"/>
  <c r="M205"/>
  <c r="M203"/>
  <c r="M201"/>
  <c r="M199"/>
  <c r="M197"/>
  <c r="M195"/>
  <c r="M193"/>
  <c r="M191"/>
  <c r="M189"/>
  <c r="M187"/>
  <c r="M185"/>
  <c r="M183"/>
  <c r="M181"/>
  <c r="M179"/>
  <c r="M177"/>
  <c r="M175"/>
  <c r="M173"/>
  <c r="M171"/>
  <c r="M169"/>
  <c r="M167"/>
  <c r="M165"/>
  <c r="M163"/>
  <c r="M161"/>
  <c r="M159"/>
  <c r="M157"/>
  <c r="M155"/>
  <c r="M153"/>
  <c r="M151"/>
  <c r="M149"/>
  <c r="M147"/>
  <c r="M145"/>
  <c r="M143"/>
  <c r="M141"/>
  <c r="M139"/>
  <c r="M137"/>
  <c r="M135"/>
  <c r="M133"/>
  <c r="M131"/>
  <c r="M129"/>
  <c r="M127"/>
  <c r="M125"/>
  <c r="M123"/>
  <c r="M121"/>
  <c r="M119"/>
  <c r="M117"/>
  <c r="M115"/>
  <c r="M113"/>
  <c r="M111"/>
  <c r="M109"/>
  <c r="M107"/>
  <c r="M105"/>
  <c r="M103"/>
  <c r="M101"/>
  <c r="M99"/>
  <c r="M97"/>
  <c r="M95"/>
  <c r="M93"/>
  <c r="M91"/>
  <c r="M89"/>
  <c r="M87"/>
  <c r="M85"/>
  <c r="M83"/>
  <c r="M81"/>
  <c r="M79"/>
  <c r="M77"/>
  <c r="M75"/>
  <c r="M73"/>
  <c r="M71"/>
  <c r="M69"/>
  <c r="M67"/>
  <c r="M65"/>
  <c r="M63"/>
  <c r="M61"/>
  <c r="M59"/>
  <c r="M57"/>
  <c r="M55"/>
  <c r="M53"/>
  <c r="M51"/>
  <c r="M49"/>
  <c r="M47"/>
  <c r="M45"/>
  <c r="M43"/>
  <c r="M41"/>
  <c r="M39"/>
  <c r="M35"/>
  <c r="M33"/>
  <c r="M31"/>
  <c r="M29"/>
  <c r="M27"/>
  <c r="M25"/>
  <c r="M23"/>
  <c r="M21"/>
  <c r="M19"/>
  <c r="M17"/>
  <c r="M15"/>
  <c r="M13"/>
  <c r="M11"/>
  <c r="M9"/>
  <c r="M7"/>
  <c r="M5"/>
  <c r="M3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20"/>
  <c r="L218"/>
  <c r="L216"/>
  <c r="L214"/>
  <c r="L212"/>
  <c r="L210"/>
  <c r="L208"/>
  <c r="L206"/>
  <c r="L204"/>
  <c r="L202"/>
  <c r="L200"/>
  <c r="L198"/>
  <c r="L196"/>
  <c r="L194"/>
  <c r="L192"/>
  <c r="L190"/>
  <c r="L188"/>
  <c r="L186"/>
  <c r="L184"/>
  <c r="L182"/>
  <c r="L180"/>
  <c r="L178"/>
  <c r="L176"/>
  <c r="L174"/>
  <c r="L172"/>
  <c r="L170"/>
  <c r="L168"/>
  <c r="L166"/>
  <c r="L164"/>
  <c r="L162"/>
  <c r="L160"/>
  <c r="L158"/>
  <c r="L156"/>
  <c r="L154"/>
  <c r="L152"/>
  <c r="L150"/>
  <c r="L148"/>
  <c r="L146"/>
  <c r="L144"/>
  <c r="L142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0"/>
  <c r="L58"/>
  <c r="L56"/>
  <c r="L54"/>
  <c r="L52"/>
  <c r="L50"/>
  <c r="L48"/>
  <c r="L46"/>
  <c r="L44"/>
  <c r="L42"/>
  <c r="L40"/>
  <c r="L38"/>
  <c r="L36"/>
  <c r="L34"/>
  <c r="L32"/>
  <c r="L30"/>
  <c r="L28"/>
  <c r="L26"/>
  <c r="L24"/>
  <c r="L22"/>
  <c r="L20"/>
  <c r="L18"/>
  <c r="L16"/>
  <c r="L14"/>
  <c r="L12"/>
  <c r="L10"/>
  <c r="L8"/>
  <c r="L6"/>
  <c r="L4"/>
  <c r="L2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29"/>
  <c r="L227"/>
  <c r="L225"/>
  <c r="L223"/>
  <c r="L221"/>
  <c r="L219"/>
  <c r="L217"/>
  <c r="L215"/>
  <c r="L213"/>
  <c r="L211"/>
  <c r="L209"/>
  <c r="L207"/>
  <c r="L205"/>
  <c r="L203"/>
  <c r="L201"/>
  <c r="L199"/>
  <c r="L197"/>
  <c r="L195"/>
  <c r="L193"/>
  <c r="L191"/>
  <c r="L189"/>
  <c r="L187"/>
  <c r="L185"/>
  <c r="L183"/>
  <c r="L181"/>
  <c r="L179"/>
  <c r="L177"/>
  <c r="L175"/>
  <c r="L173"/>
  <c r="L171"/>
  <c r="L169"/>
  <c r="L167"/>
  <c r="L165"/>
  <c r="L163"/>
  <c r="L161"/>
  <c r="L159"/>
  <c r="L157"/>
  <c r="L155"/>
  <c r="L153"/>
  <c r="L151"/>
  <c r="L149"/>
  <c r="L147"/>
  <c r="L145"/>
  <c r="L143"/>
  <c r="L141"/>
  <c r="L139"/>
  <c r="L137"/>
  <c r="L135"/>
  <c r="L133"/>
  <c r="L129"/>
  <c r="L127"/>
  <c r="L125"/>
  <c r="L123"/>
  <c r="L121"/>
  <c r="L119"/>
  <c r="L117"/>
  <c r="L115"/>
  <c r="L113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5"/>
  <c r="L33"/>
  <c r="L31"/>
  <c r="L29"/>
  <c r="L27"/>
  <c r="L25"/>
  <c r="L23"/>
  <c r="L21"/>
  <c r="L19"/>
  <c r="L17"/>
  <c r="L15"/>
  <c r="L13"/>
  <c r="L11"/>
  <c r="L9"/>
  <c r="L7"/>
  <c r="L5"/>
  <c r="L3"/>
  <c r="S293" l="1"/>
  <c r="EJ293"/>
  <c r="EK293"/>
  <c r="DT293"/>
  <c r="DU293"/>
  <c r="CV293"/>
  <c r="CW293"/>
  <c r="CF293"/>
  <c r="CG293"/>
  <c r="BO293"/>
  <c r="BP293"/>
  <c r="AQ293"/>
  <c r="AR293"/>
  <c r="Z293"/>
  <c r="AA293"/>
  <c r="AK293"/>
  <c r="AK294" s="1"/>
  <c r="FC293"/>
  <c r="FC294" s="1"/>
  <c r="FA293"/>
  <c r="BX293"/>
  <c r="FB293"/>
  <c r="CX293"/>
  <c r="CH293"/>
  <c r="BQ293"/>
  <c r="AB293"/>
  <c r="M293"/>
  <c r="ER293"/>
  <c r="ES293"/>
  <c r="EB293"/>
  <c r="EC293"/>
  <c r="DL293"/>
  <c r="DM293"/>
  <c r="CN293"/>
  <c r="CO293"/>
  <c r="AY293"/>
  <c r="AZ293"/>
  <c r="AH293"/>
  <c r="AI293"/>
  <c r="BZ293"/>
  <c r="BZ294" s="1"/>
  <c r="DE293"/>
  <c r="BH293"/>
  <c r="L293"/>
  <c r="EL293"/>
  <c r="DV293"/>
  <c r="DF293"/>
  <c r="CP293"/>
  <c r="BY293"/>
  <c r="BI293"/>
  <c r="AS293"/>
  <c r="T293"/>
</calcChain>
</file>

<file path=xl/sharedStrings.xml><?xml version="1.0" encoding="utf-8"?>
<sst xmlns="http://schemas.openxmlformats.org/spreadsheetml/2006/main" count="2750" uniqueCount="472">
  <si>
    <t>Form ID</t>
  </si>
  <si>
    <t>School ID</t>
  </si>
  <si>
    <t>School Name</t>
  </si>
  <si>
    <t>Classification</t>
  </si>
  <si>
    <t>Admission</t>
  </si>
  <si>
    <t>FB B</t>
  </si>
  <si>
    <t>FB G</t>
  </si>
  <si>
    <t>FB HS</t>
  </si>
  <si>
    <t>FB FE</t>
  </si>
  <si>
    <t>XC B</t>
  </si>
  <si>
    <t>XC G</t>
  </si>
  <si>
    <t>XC HS</t>
  </si>
  <si>
    <t>XC FE</t>
  </si>
  <si>
    <t>VB G</t>
  </si>
  <si>
    <t>VB HS</t>
  </si>
  <si>
    <t>VB FE</t>
  </si>
  <si>
    <t>SC B</t>
  </si>
  <si>
    <t>SC G</t>
  </si>
  <si>
    <t>SC HS</t>
  </si>
  <si>
    <t>SC FE</t>
  </si>
  <si>
    <t>BX B</t>
  </si>
  <si>
    <t>BX G</t>
  </si>
  <si>
    <t>BX HS</t>
  </si>
  <si>
    <t>BX FE</t>
  </si>
  <si>
    <t>SW B</t>
  </si>
  <si>
    <t>SW G</t>
  </si>
  <si>
    <t>SW HS</t>
  </si>
  <si>
    <t>SW FE</t>
  </si>
  <si>
    <t>CHE B</t>
  </si>
  <si>
    <t>CHE G</t>
  </si>
  <si>
    <t>CHE HS</t>
  </si>
  <si>
    <t>WR B</t>
  </si>
  <si>
    <t>WR G</t>
  </si>
  <si>
    <t>WR HS</t>
  </si>
  <si>
    <t>WR FE</t>
  </si>
  <si>
    <t>DNC B</t>
  </si>
  <si>
    <t>DNC G</t>
  </si>
  <si>
    <t>DNC HS</t>
  </si>
  <si>
    <t>DNC FE</t>
  </si>
  <si>
    <t>TF B</t>
  </si>
  <si>
    <t>TF G</t>
  </si>
  <si>
    <t>TF HS</t>
  </si>
  <si>
    <t>TF FE</t>
  </si>
  <si>
    <t>BB B</t>
  </si>
  <si>
    <t>BB G</t>
  </si>
  <si>
    <t>BB HS</t>
  </si>
  <si>
    <t>BB FE</t>
  </si>
  <si>
    <t>SB B</t>
  </si>
  <si>
    <t>SB G</t>
  </si>
  <si>
    <t>SB HS</t>
  </si>
  <si>
    <t>SB FE</t>
  </si>
  <si>
    <t>GF B</t>
  </si>
  <si>
    <t>GF G</t>
  </si>
  <si>
    <t>GF HS</t>
  </si>
  <si>
    <t>GF FE</t>
  </si>
  <si>
    <t>TN B</t>
  </si>
  <si>
    <t>TN G</t>
  </si>
  <si>
    <t>TN HS</t>
  </si>
  <si>
    <t>TN FE</t>
  </si>
  <si>
    <t>BND B</t>
  </si>
  <si>
    <t>BND G</t>
  </si>
  <si>
    <t>BND HS</t>
  </si>
  <si>
    <t>BND FE</t>
  </si>
  <si>
    <t>SPE B</t>
  </si>
  <si>
    <t>SPE G</t>
  </si>
  <si>
    <t>SPE HS</t>
  </si>
  <si>
    <t>SPE FE</t>
  </si>
  <si>
    <t>ORC B</t>
  </si>
  <si>
    <t>ORC G</t>
  </si>
  <si>
    <t>ORC HS</t>
  </si>
  <si>
    <t>ORC FE</t>
  </si>
  <si>
    <t>SOL B</t>
  </si>
  <si>
    <t>SOL G</t>
  </si>
  <si>
    <t>SOL HS</t>
  </si>
  <si>
    <t>SOL FE</t>
  </si>
  <si>
    <t>CHO B</t>
  </si>
  <si>
    <t>CHO G</t>
  </si>
  <si>
    <t>CHO HS</t>
  </si>
  <si>
    <t>CHO FE</t>
  </si>
  <si>
    <t>fallRepMemberPrivate</t>
  </si>
  <si>
    <t>fallRepAssociateMember</t>
  </si>
  <si>
    <t>fallRepAlternative</t>
  </si>
  <si>
    <t>fallRepNonMemberCharter</t>
  </si>
  <si>
    <t>winterRepMemberPrivate</t>
  </si>
  <si>
    <t>winterRepAssociateMember</t>
  </si>
  <si>
    <t>winterRepAlternative</t>
  </si>
  <si>
    <t>winterRepNonMemberCharter</t>
  </si>
  <si>
    <t>springRepMemberPrivate</t>
  </si>
  <si>
    <t>springRepAssociateMember</t>
  </si>
  <si>
    <t>springRepAlternative</t>
  </si>
  <si>
    <t>springRepNonMemberCharter</t>
  </si>
  <si>
    <t>Adrian H S</t>
  </si>
  <si>
    <t>1A</t>
  </si>
  <si>
    <t>Aloha H S</t>
  </si>
  <si>
    <t>6A</t>
  </si>
  <si>
    <t>Alsea H S</t>
  </si>
  <si>
    <t>Amity H S</t>
  </si>
  <si>
    <t>3A</t>
  </si>
  <si>
    <t>Arlington H S</t>
  </si>
  <si>
    <t>Ashland H S</t>
  </si>
  <si>
    <t>5A</t>
  </si>
  <si>
    <t>Astoria H S</t>
  </si>
  <si>
    <t>4A</t>
  </si>
  <si>
    <t>Baker H S</t>
  </si>
  <si>
    <t>Bandon H S</t>
  </si>
  <si>
    <t>Banks H S</t>
  </si>
  <si>
    <t>Barlow (Sam) H S</t>
  </si>
  <si>
    <t>Beaverton H S</t>
  </si>
  <si>
    <t>Bend Sr H S</t>
  </si>
  <si>
    <t>Benson H S</t>
  </si>
  <si>
    <t>Blanchet Catholic School</t>
  </si>
  <si>
    <t>Bonanza H S</t>
  </si>
  <si>
    <t>2A</t>
  </si>
  <si>
    <t>Brookings - Harbor H S</t>
  </si>
  <si>
    <t>Burns H S</t>
  </si>
  <si>
    <t>Burnt River H S</t>
  </si>
  <si>
    <t>Butte Falls H S</t>
  </si>
  <si>
    <t>C.S. Lewis Academy</t>
  </si>
  <si>
    <t>Camas Valley H S</t>
  </si>
  <si>
    <t>Canby H S</t>
  </si>
  <si>
    <t>Canyonville Christian Academy</t>
  </si>
  <si>
    <t>Cascade Christian H S</t>
  </si>
  <si>
    <t>Cascade H S</t>
  </si>
  <si>
    <t>Catlin Gabel School</t>
  </si>
  <si>
    <t>Centennial H S</t>
  </si>
  <si>
    <t>Central Catholic H S</t>
  </si>
  <si>
    <t>Central Christian H S</t>
  </si>
  <si>
    <t>Central H S</t>
  </si>
  <si>
    <t>Central Linn H S</t>
  </si>
  <si>
    <t>Century H S</t>
  </si>
  <si>
    <t>Chemawa Indian School</t>
  </si>
  <si>
    <t>Chiloquin H S</t>
  </si>
  <si>
    <t>Churchill H S</t>
  </si>
  <si>
    <t>City Christian Schools</t>
  </si>
  <si>
    <t>Clackamas H S</t>
  </si>
  <si>
    <t>Clatskanie H S</t>
  </si>
  <si>
    <t>Cleveland H S</t>
  </si>
  <si>
    <t>Colton H S</t>
  </si>
  <si>
    <t>Columbia Christian H S</t>
  </si>
  <si>
    <t>Condon H S</t>
  </si>
  <si>
    <t>Coquille H S</t>
  </si>
  <si>
    <t>Corbett Charter School</t>
  </si>
  <si>
    <t>NR</t>
  </si>
  <si>
    <t>Corbett H S</t>
  </si>
  <si>
    <t>Corvallis H S</t>
  </si>
  <si>
    <t>Cottage Grove H S</t>
  </si>
  <si>
    <t>Country Christian H S</t>
  </si>
  <si>
    <t>Cove H S</t>
  </si>
  <si>
    <t>Crane H S</t>
  </si>
  <si>
    <t>Crater H S</t>
  </si>
  <si>
    <t>Crescent Valley H S</t>
  </si>
  <si>
    <t>Creswell H S</t>
  </si>
  <si>
    <t>Crook County H S</t>
  </si>
  <si>
    <t>Crow H S</t>
  </si>
  <si>
    <t>Culver H S</t>
  </si>
  <si>
    <t>Dallas H S</t>
  </si>
  <si>
    <t>Damascus Christian H S</t>
  </si>
  <si>
    <t>David Douglas H S</t>
  </si>
  <si>
    <t>Days Creek H S</t>
  </si>
  <si>
    <t>Dayton H S</t>
  </si>
  <si>
    <t>Dayville H S</t>
  </si>
  <si>
    <t>De La Salle North Catholic</t>
  </si>
  <si>
    <t>Delphian School</t>
  </si>
  <si>
    <t>Douglas H S</t>
  </si>
  <si>
    <t>Dufur H S</t>
  </si>
  <si>
    <t>Eagle Point H S</t>
  </si>
  <si>
    <t>East Linn Christian Academy</t>
  </si>
  <si>
    <t>Echo H S</t>
  </si>
  <si>
    <t>Eddyville Charter School</t>
  </si>
  <si>
    <t>Elgin H S</t>
  </si>
  <si>
    <t>Elkton H S</t>
  </si>
  <si>
    <t>Elmira H S</t>
  </si>
  <si>
    <t>Enterprise H S</t>
  </si>
  <si>
    <t>Estacada H S</t>
  </si>
  <si>
    <t>Faith Bible H S</t>
  </si>
  <si>
    <t>Falls City H S</t>
  </si>
  <si>
    <t>Forest Grove H S</t>
  </si>
  <si>
    <t>Franklin H S</t>
  </si>
  <si>
    <t>Gaston H S</t>
  </si>
  <si>
    <t>Gervais H S</t>
  </si>
  <si>
    <t>Gilchrist H S</t>
  </si>
  <si>
    <t>Gladstone H S</t>
  </si>
  <si>
    <t>Glencoe H S</t>
  </si>
  <si>
    <t>Glendale H S</t>
  </si>
  <si>
    <t>Glide H S</t>
  </si>
  <si>
    <t>Gold Beach H S</t>
  </si>
  <si>
    <t>Grant H S</t>
  </si>
  <si>
    <t>Grant Union H S</t>
  </si>
  <si>
    <t>Grants Pass H S</t>
  </si>
  <si>
    <t>Gresham H S</t>
  </si>
  <si>
    <t>Griswold H S</t>
  </si>
  <si>
    <t>Harper H S</t>
  </si>
  <si>
    <t>Harrisburg H S</t>
  </si>
  <si>
    <t>Henley H S</t>
  </si>
  <si>
    <t>Heppner H S</t>
  </si>
  <si>
    <t>Hermiston H S</t>
  </si>
  <si>
    <t>Hidden Valley H S</t>
  </si>
  <si>
    <t>Hillsboro H S</t>
  </si>
  <si>
    <t>Hood River Valley H S</t>
  </si>
  <si>
    <t>Horizon Christian H S (T)</t>
  </si>
  <si>
    <t>Horizon Christian School (HR)</t>
  </si>
  <si>
    <t>Hosanna Christian School</t>
  </si>
  <si>
    <t>Huntington H S</t>
  </si>
  <si>
    <t>Illinois Valley H S</t>
  </si>
  <si>
    <t>Imbler H S</t>
  </si>
  <si>
    <t>Ione H S</t>
  </si>
  <si>
    <t>Irrigon H S</t>
  </si>
  <si>
    <t>Jefferson (Ptld) H S</t>
  </si>
  <si>
    <t>Jefferson H S</t>
  </si>
  <si>
    <t>Jesuit H S</t>
  </si>
  <si>
    <t>Jewell H S</t>
  </si>
  <si>
    <t>Jordan Valley H S</t>
  </si>
  <si>
    <t>Joseph H S</t>
  </si>
  <si>
    <t>Junction City H S</t>
  </si>
  <si>
    <t>Kennedy H S</t>
  </si>
  <si>
    <t>Kings Valley Charter School</t>
  </si>
  <si>
    <t>Klamath Union H S</t>
  </si>
  <si>
    <t>Knappa H S</t>
  </si>
  <si>
    <t>La Grande H S</t>
  </si>
  <si>
    <t>La Pine H S</t>
  </si>
  <si>
    <t>La Salle Prep</t>
  </si>
  <si>
    <t>Lake Oswego H S</t>
  </si>
  <si>
    <t>Lakeridge H S</t>
  </si>
  <si>
    <t>Lakeview H S</t>
  </si>
  <si>
    <t>Lebanon H S</t>
  </si>
  <si>
    <t>Liberty H S</t>
  </si>
  <si>
    <t>Life Christian School</t>
  </si>
  <si>
    <t>Lifegate Christian School</t>
  </si>
  <si>
    <t>Lincoln H S</t>
  </si>
  <si>
    <t>Livingstone Adventist Academy</t>
  </si>
  <si>
    <t>IN</t>
  </si>
  <si>
    <t>Long Creek H S</t>
  </si>
  <si>
    <t>Lost River H S</t>
  </si>
  <si>
    <t>Lowell H S</t>
  </si>
  <si>
    <t>Madison H S</t>
  </si>
  <si>
    <t>Madras H S</t>
  </si>
  <si>
    <t>Mapleton H S</t>
  </si>
  <si>
    <t>Marist H S</t>
  </si>
  <si>
    <t>Marshfield H S</t>
  </si>
  <si>
    <t>Mazama H S</t>
  </si>
  <si>
    <t>Mc Kay H S</t>
  </si>
  <si>
    <t>Mc Kenzie H S</t>
  </si>
  <si>
    <t>Mc Loughlin H S</t>
  </si>
  <si>
    <t>Mc Minnville H S</t>
  </si>
  <si>
    <t>Mc Nary H S</t>
  </si>
  <si>
    <t>Mid-Valley Christian Academy</t>
  </si>
  <si>
    <t>Milo Adventist Academy</t>
  </si>
  <si>
    <t>Milwaukie Academy of the Arts</t>
  </si>
  <si>
    <t>Milwaukie H S</t>
  </si>
  <si>
    <t>Mitchell H S</t>
  </si>
  <si>
    <t>Mohawk H S</t>
  </si>
  <si>
    <t>Molalla H S</t>
  </si>
  <si>
    <t>Monroe H S</t>
  </si>
  <si>
    <t>Monument H S</t>
  </si>
  <si>
    <t>Mountain View H S</t>
  </si>
  <si>
    <t>Myrtle Point H S</t>
  </si>
  <si>
    <t>Neah-Kah-Nie H S</t>
  </si>
  <si>
    <t>Nestucca H S</t>
  </si>
  <si>
    <t>New Hope Christian H S</t>
  </si>
  <si>
    <t>Newberg H S</t>
  </si>
  <si>
    <t>Newport H S</t>
  </si>
  <si>
    <t>Nixyaawii Community School</t>
  </si>
  <si>
    <t>North Bend H S</t>
  </si>
  <si>
    <t>North Clackamas Christian</t>
  </si>
  <si>
    <t>North Douglas H S</t>
  </si>
  <si>
    <t>North Eugene H S</t>
  </si>
  <si>
    <t>North Lake H S</t>
  </si>
  <si>
    <t>North Marion H S</t>
  </si>
  <si>
    <t>North Medford H S</t>
  </si>
  <si>
    <t>North Salem H S</t>
  </si>
  <si>
    <t>North Valley H S</t>
  </si>
  <si>
    <t>Nyssa H S</t>
  </si>
  <si>
    <t>Oak Hill School</t>
  </si>
  <si>
    <t>Oakland H S</t>
  </si>
  <si>
    <t>Oakridge H S</t>
  </si>
  <si>
    <t>Ontario H S</t>
  </si>
  <si>
    <t>Open Door Christian Academy</t>
  </si>
  <si>
    <t>Oregon City H S</t>
  </si>
  <si>
    <t>Oregon Coast Technology</t>
  </si>
  <si>
    <t>Oregon Episcopal School</t>
  </si>
  <si>
    <t>Oregon School F/T Deaf</t>
  </si>
  <si>
    <t>Pacific H S</t>
  </si>
  <si>
    <t>Paisley H S</t>
  </si>
  <si>
    <t>Parkrose H S</t>
  </si>
  <si>
    <t>Pendleton H S</t>
  </si>
  <si>
    <t>Perrydale H S</t>
  </si>
  <si>
    <t>Philomath H S</t>
  </si>
  <si>
    <t>Phoenix H S</t>
  </si>
  <si>
    <t>Pilot Rock H S</t>
  </si>
  <si>
    <t>Pine Eagle H S</t>
  </si>
  <si>
    <t>Pleasant Hill H S</t>
  </si>
  <si>
    <t>Portland Adventist Academy</t>
  </si>
  <si>
    <t>Portland Christian H S</t>
  </si>
  <si>
    <t>Portland Lutheran H S</t>
  </si>
  <si>
    <t>Portland Waldorf School</t>
  </si>
  <si>
    <t>Powder Valley H S</t>
  </si>
  <si>
    <t>Powers H S</t>
  </si>
  <si>
    <t>Prairie City H S</t>
  </si>
  <si>
    <t>Prospect Charter School</t>
  </si>
  <si>
    <t>Putnam (Rex) H S</t>
  </si>
  <si>
    <t>Rainier H S</t>
  </si>
  <si>
    <t>Redmond H S</t>
  </si>
  <si>
    <t>Reedsport Charter School</t>
  </si>
  <si>
    <t>Regis H S</t>
  </si>
  <si>
    <t>Reynolds H S</t>
  </si>
  <si>
    <t>Riddle Education Center</t>
  </si>
  <si>
    <t>Riddle H S</t>
  </si>
  <si>
    <t>Riverdale H S</t>
  </si>
  <si>
    <t>Riverside H S</t>
  </si>
  <si>
    <t>Rogue River H S</t>
  </si>
  <si>
    <t>Rogue Valley Adventist Academy</t>
  </si>
  <si>
    <t>Roosevelt H S</t>
  </si>
  <si>
    <t>Roseburg H S</t>
  </si>
  <si>
    <t>Salem Academy</t>
  </si>
  <si>
    <t>Sandy H S</t>
  </si>
  <si>
    <t>Santiam Christian H S</t>
  </si>
  <si>
    <t>Santiam H S</t>
  </si>
  <si>
    <t>Scappoose H S</t>
  </si>
  <si>
    <t>Scio H S</t>
  </si>
  <si>
    <t>Seaside H S</t>
  </si>
  <si>
    <t>Sheldon H S</t>
  </si>
  <si>
    <t>Sheridan H S</t>
  </si>
  <si>
    <t>Sheridan Japanese Charter School</t>
  </si>
  <si>
    <t>Sherman H S</t>
  </si>
  <si>
    <t>Sherwood H S</t>
  </si>
  <si>
    <t>Siletz Valley School</t>
  </si>
  <si>
    <t>Silverton H S</t>
  </si>
  <si>
    <t>Sisters H S</t>
  </si>
  <si>
    <t>Siuslaw H S</t>
  </si>
  <si>
    <t>South Albany H S</t>
  </si>
  <si>
    <t>South Eugene H S</t>
  </si>
  <si>
    <t>South Medford H S</t>
  </si>
  <si>
    <t>South Salem H S</t>
  </si>
  <si>
    <t>South Umpqua H S</t>
  </si>
  <si>
    <t>South Wasco County H S</t>
  </si>
  <si>
    <t>Southridge H S</t>
  </si>
  <si>
    <t>Southwest Christian H S</t>
  </si>
  <si>
    <t>Sprague H S</t>
  </si>
  <si>
    <t>Spray H S</t>
  </si>
  <si>
    <t>Springfield H S</t>
  </si>
  <si>
    <t>St Helens H S</t>
  </si>
  <si>
    <t>St John Bosco H S</t>
  </si>
  <si>
    <t>St Mary's Academy</t>
  </si>
  <si>
    <t>St Mary's H S</t>
  </si>
  <si>
    <t>St Paul H S</t>
  </si>
  <si>
    <t>St Stephen's Academy</t>
  </si>
  <si>
    <t>Stanfield Secondary School</t>
  </si>
  <si>
    <t>Stayton H S</t>
  </si>
  <si>
    <t>Summit H S</t>
  </si>
  <si>
    <t>Sunset H S</t>
  </si>
  <si>
    <t>Sutherlin H S</t>
  </si>
  <si>
    <t>Sweet Home H S</t>
  </si>
  <si>
    <t>Taft H S</t>
  </si>
  <si>
    <t>The Dalles Wahtonka  H S</t>
  </si>
  <si>
    <t>Thurston H S</t>
  </si>
  <si>
    <t>Tigard H S</t>
  </si>
  <si>
    <t>Tillamook H S</t>
  </si>
  <si>
    <t>Toledo H S</t>
  </si>
  <si>
    <t>Triad School</t>
  </si>
  <si>
    <t>Triangle Lake H S</t>
  </si>
  <si>
    <t>Trinity Lutheran School</t>
  </si>
  <si>
    <t>Tualatin H S</t>
  </si>
  <si>
    <t>Ukiah H S</t>
  </si>
  <si>
    <t>Umatilla H S</t>
  </si>
  <si>
    <t>Umpqua Valley Christian</t>
  </si>
  <si>
    <t>Union H S</t>
  </si>
  <si>
    <t>Vale H S</t>
  </si>
  <si>
    <t>Valley Catholic H S</t>
  </si>
  <si>
    <t>Veritas School</t>
  </si>
  <si>
    <t>Vernonia H S</t>
  </si>
  <si>
    <t>Waldport H S</t>
  </si>
  <si>
    <t>Wallowa H S</t>
  </si>
  <si>
    <t>Warrenton H S</t>
  </si>
  <si>
    <t>West Albany H S</t>
  </si>
  <si>
    <t>West Linn H S</t>
  </si>
  <si>
    <t>West Salem H S</t>
  </si>
  <si>
    <t>Western Mennonite H S</t>
  </si>
  <si>
    <t>Weston - Mc Ewen H S</t>
  </si>
  <si>
    <t>Westside Christian H S</t>
  </si>
  <si>
    <t>Westview H S</t>
  </si>
  <si>
    <t>Wheeler H S</t>
  </si>
  <si>
    <t>Willamette Christian School</t>
  </si>
  <si>
    <t>Willamette H S</t>
  </si>
  <si>
    <t>Willamette Valley Christian</t>
  </si>
  <si>
    <t>Willamina H S</t>
  </si>
  <si>
    <t>Wilson H S</t>
  </si>
  <si>
    <t>Wilsonville H S</t>
  </si>
  <si>
    <t>Woodburn H S</t>
  </si>
  <si>
    <t>Yamhill-Carlton H S</t>
  </si>
  <si>
    <t>Yoncalla H S</t>
  </si>
  <si>
    <t>--</t>
  </si>
  <si>
    <t>FB T</t>
  </si>
  <si>
    <t>XC T</t>
  </si>
  <si>
    <t>XC HS %</t>
  </si>
  <si>
    <t>FB HS %</t>
  </si>
  <si>
    <t>FB FE %</t>
  </si>
  <si>
    <t>XC FE %</t>
  </si>
  <si>
    <t>FB T %</t>
  </si>
  <si>
    <t>XC T %</t>
  </si>
  <si>
    <t>VB T</t>
  </si>
  <si>
    <t>VB T %</t>
  </si>
  <si>
    <t>VB HS %</t>
  </si>
  <si>
    <t>VB FE %</t>
  </si>
  <si>
    <t>SC T</t>
  </si>
  <si>
    <t>SC T %</t>
  </si>
  <si>
    <t>SC HS %</t>
  </si>
  <si>
    <t>SC FE %</t>
  </si>
  <si>
    <t>BX T</t>
  </si>
  <si>
    <t>BX T %</t>
  </si>
  <si>
    <t>BX HS %</t>
  </si>
  <si>
    <t>BX FE %</t>
  </si>
  <si>
    <t>SW T</t>
  </si>
  <si>
    <t>SW T %</t>
  </si>
  <si>
    <t>SW HS %</t>
  </si>
  <si>
    <t>SW FE %</t>
  </si>
  <si>
    <t>CHE T</t>
  </si>
  <si>
    <t>CHE T %</t>
  </si>
  <si>
    <t>CHE HS %</t>
  </si>
  <si>
    <t>CHE FE %</t>
  </si>
  <si>
    <t>CHE FE</t>
  </si>
  <si>
    <t>WR T</t>
  </si>
  <si>
    <t>WR T %</t>
  </si>
  <si>
    <t>WR HS %</t>
  </si>
  <si>
    <t>WR FE %</t>
  </si>
  <si>
    <t>DNC T</t>
  </si>
  <si>
    <t>DNC T %</t>
  </si>
  <si>
    <t>DNC HS %</t>
  </si>
  <si>
    <t>DNC FE %</t>
  </si>
  <si>
    <t>TF T</t>
  </si>
  <si>
    <t>TF T %</t>
  </si>
  <si>
    <t>TF HS %</t>
  </si>
  <si>
    <t>TF FE %</t>
  </si>
  <si>
    <t>BB T</t>
  </si>
  <si>
    <t>BB T %</t>
  </si>
  <si>
    <t>BB HS %</t>
  </si>
  <si>
    <t>BB FE %</t>
  </si>
  <si>
    <t>SB T</t>
  </si>
  <si>
    <t>SB T %</t>
  </si>
  <si>
    <t>SB HS %</t>
  </si>
  <si>
    <t>SB FE %</t>
  </si>
  <si>
    <t>GF T</t>
  </si>
  <si>
    <t>GF T %</t>
  </si>
  <si>
    <t>GF HS %</t>
  </si>
  <si>
    <t>GF FE %</t>
  </si>
  <si>
    <t>TN T</t>
  </si>
  <si>
    <t>TN T %</t>
  </si>
  <si>
    <t>TN HS %</t>
  </si>
  <si>
    <t>TN FE %</t>
  </si>
  <si>
    <t>BND T</t>
  </si>
  <si>
    <t>BND T %</t>
  </si>
  <si>
    <t>BND HS %</t>
  </si>
  <si>
    <t>BND FE %</t>
  </si>
  <si>
    <t>SPE T</t>
  </si>
  <si>
    <t>SPE T %</t>
  </si>
  <si>
    <t>SPE HS %</t>
  </si>
  <si>
    <t>SPE FE %</t>
  </si>
  <si>
    <t>ORC T</t>
  </si>
  <si>
    <t>ORC T %</t>
  </si>
  <si>
    <t>ORC HS %</t>
  </si>
  <si>
    <t>ORC FE %</t>
  </si>
  <si>
    <t>SOL T</t>
  </si>
  <si>
    <t>SOL T %</t>
  </si>
  <si>
    <t>SOL HS %</t>
  </si>
  <si>
    <t>SOL FE %</t>
  </si>
  <si>
    <t>CHO T</t>
  </si>
  <si>
    <t>CHO T %</t>
  </si>
  <si>
    <t>CHO HS %</t>
  </si>
  <si>
    <t>CHO FE %</t>
  </si>
  <si>
    <t>FALL T</t>
  </si>
  <si>
    <t>WINTER T</t>
  </si>
  <si>
    <t>SPRING T</t>
  </si>
  <si>
    <t>TOTALS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</si>
</sst>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 style="thick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quotePrefix="1" applyNumberFormat="1" applyAlignment="1">
      <alignment horizontal="left"/>
    </xf>
    <xf numFmtId="9" fontId="0" fillId="0" borderId="0" xfId="1" applyFont="1" applyAlignment="1">
      <alignment horizontal="left"/>
    </xf>
    <xf numFmtId="10" fontId="0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1" quotePrefix="1" applyNumberFormat="1" applyFont="1" applyAlignment="1">
      <alignment horizontal="left"/>
    </xf>
    <xf numFmtId="164" fontId="0" fillId="0" borderId="0" xfId="1" applyNumberFormat="1" applyFont="1" applyBorder="1" applyAlignment="1">
      <alignment horizontal="left"/>
    </xf>
    <xf numFmtId="1" fontId="0" fillId="0" borderId="0" xfId="1" applyNumberFormat="1" applyFont="1" applyAlignment="1">
      <alignment horizontal="left"/>
    </xf>
    <xf numFmtId="1" fontId="0" fillId="0" borderId="2" xfId="1" applyNumberFormat="1" applyFont="1" applyBorder="1" applyAlignment="1">
      <alignment horizontal="left"/>
    </xf>
    <xf numFmtId="1" fontId="0" fillId="0" borderId="2" xfId="1" quotePrefix="1" applyNumberFormat="1" applyFont="1" applyBorder="1" applyAlignment="1">
      <alignment horizontal="left"/>
    </xf>
    <xf numFmtId="164" fontId="1" fillId="0" borderId="1" xfId="1" applyNumberFormat="1" applyFont="1" applyBorder="1" applyAlignment="1">
      <alignment horizontal="left"/>
    </xf>
    <xf numFmtId="164" fontId="0" fillId="0" borderId="1" xfId="1" applyNumberFormat="1" applyFont="1" applyBorder="1" applyAlignment="1">
      <alignment horizontal="left"/>
    </xf>
    <xf numFmtId="164" fontId="0" fillId="0" borderId="1" xfId="1" quotePrefix="1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quotePrefix="1" applyBorder="1" applyAlignment="1">
      <alignment horizontal="left"/>
    </xf>
    <xf numFmtId="9" fontId="0" fillId="0" borderId="1" xfId="1" applyFont="1" applyBorder="1" applyAlignment="1">
      <alignment horizontal="left"/>
    </xf>
    <xf numFmtId="9" fontId="0" fillId="0" borderId="1" xfId="1" quotePrefix="1" applyFont="1" applyBorder="1" applyAlignment="1">
      <alignment horizontal="left"/>
    </xf>
    <xf numFmtId="1" fontId="0" fillId="0" borderId="3" xfId="1" applyNumberFormat="1" applyFont="1" applyBorder="1" applyAlignment="1">
      <alignment horizontal="left"/>
    </xf>
    <xf numFmtId="1" fontId="0" fillId="0" borderId="3" xfId="1" quotePrefix="1" applyNumberFormat="1" applyFont="1" applyBorder="1" applyAlignment="1">
      <alignment horizontal="left"/>
    </xf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0" fontId="0" fillId="2" borderId="0" xfId="0" applyNumberFormat="1" applyFont="1" applyFill="1" applyBorder="1" applyAlignment="1">
      <alignment horizontal="left"/>
    </xf>
    <xf numFmtId="10" fontId="0" fillId="2" borderId="1" xfId="0" applyNumberFormat="1" applyFont="1" applyFill="1" applyBorder="1" applyAlignment="1">
      <alignment horizontal="left"/>
    </xf>
    <xf numFmtId="10" fontId="0" fillId="2" borderId="0" xfId="1" applyNumberFormat="1" applyFont="1" applyFill="1" applyBorder="1" applyAlignment="1">
      <alignment horizontal="left"/>
    </xf>
    <xf numFmtId="10" fontId="0" fillId="2" borderId="1" xfId="1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10" fontId="2" fillId="2" borderId="0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164" fontId="1" fillId="4" borderId="0" xfId="1" applyNumberFormat="1" applyFont="1" applyFill="1" applyAlignment="1">
      <alignment horizontal="left"/>
    </xf>
    <xf numFmtId="164" fontId="1" fillId="4" borderId="1" xfId="1" applyNumberFormat="1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164" fontId="1" fillId="5" borderId="0" xfId="1" applyNumberFormat="1" applyFont="1" applyFill="1" applyAlignment="1">
      <alignment horizontal="left"/>
    </xf>
    <xf numFmtId="164" fontId="1" fillId="5" borderId="1" xfId="1" applyNumberFormat="1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164" fontId="1" fillId="6" borderId="0" xfId="1" applyNumberFormat="1" applyFont="1" applyFill="1" applyAlignment="1">
      <alignment horizontal="left"/>
    </xf>
    <xf numFmtId="164" fontId="1" fillId="6" borderId="1" xfId="1" applyNumberFormat="1" applyFont="1" applyFill="1" applyBorder="1" applyAlignment="1">
      <alignment horizontal="left"/>
    </xf>
    <xf numFmtId="0" fontId="1" fillId="7" borderId="0" xfId="0" applyFont="1" applyFill="1" applyAlignment="1">
      <alignment horizontal="left"/>
    </xf>
    <xf numFmtId="164" fontId="1" fillId="7" borderId="0" xfId="1" applyNumberFormat="1" applyFont="1" applyFill="1" applyAlignment="1">
      <alignment horizontal="left"/>
    </xf>
    <xf numFmtId="164" fontId="1" fillId="7" borderId="1" xfId="1" applyNumberFormat="1" applyFont="1" applyFill="1" applyBorder="1" applyAlignment="1">
      <alignment horizontal="left"/>
    </xf>
    <xf numFmtId="0" fontId="1" fillId="8" borderId="0" xfId="0" applyFont="1" applyFill="1" applyAlignment="1">
      <alignment horizontal="left"/>
    </xf>
    <xf numFmtId="164" fontId="1" fillId="8" borderId="0" xfId="1" applyNumberFormat="1" applyFont="1" applyFill="1" applyAlignment="1">
      <alignment horizontal="left"/>
    </xf>
    <xf numFmtId="164" fontId="1" fillId="8" borderId="1" xfId="1" applyNumberFormat="1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164" fontId="1" fillId="9" borderId="0" xfId="1" applyNumberFormat="1" applyFont="1" applyFill="1" applyAlignment="1">
      <alignment horizontal="left"/>
    </xf>
    <xf numFmtId="164" fontId="1" fillId="9" borderId="1" xfId="1" applyNumberFormat="1" applyFont="1" applyFill="1" applyBorder="1" applyAlignment="1">
      <alignment horizontal="left"/>
    </xf>
    <xf numFmtId="0" fontId="1" fillId="10" borderId="0" xfId="0" applyFont="1" applyFill="1" applyAlignment="1">
      <alignment horizontal="left"/>
    </xf>
    <xf numFmtId="164" fontId="1" fillId="10" borderId="0" xfId="1" applyNumberFormat="1" applyFont="1" applyFill="1" applyAlignment="1">
      <alignment horizontal="left"/>
    </xf>
    <xf numFmtId="164" fontId="1" fillId="10" borderId="1" xfId="1" applyNumberFormat="1" applyFont="1" applyFill="1" applyBorder="1" applyAlignment="1">
      <alignment horizontal="left"/>
    </xf>
    <xf numFmtId="0" fontId="1" fillId="11" borderId="0" xfId="0" applyFont="1" applyFill="1" applyAlignment="1">
      <alignment horizontal="left"/>
    </xf>
    <xf numFmtId="164" fontId="1" fillId="11" borderId="0" xfId="1" applyNumberFormat="1" applyFont="1" applyFill="1" applyAlignment="1">
      <alignment horizontal="left"/>
    </xf>
    <xf numFmtId="164" fontId="1" fillId="11" borderId="1" xfId="1" applyNumberFormat="1" applyFont="1" applyFill="1" applyBorder="1" applyAlignment="1">
      <alignment horizontal="left"/>
    </xf>
    <xf numFmtId="1" fontId="3" fillId="3" borderId="2" xfId="1" applyNumberFormat="1" applyFont="1" applyFill="1" applyBorder="1" applyAlignment="1">
      <alignment horizontal="left"/>
    </xf>
    <xf numFmtId="0" fontId="1" fillId="12" borderId="0" xfId="0" applyFont="1" applyFill="1" applyAlignment="1">
      <alignment horizontal="left"/>
    </xf>
    <xf numFmtId="164" fontId="1" fillId="12" borderId="0" xfId="1" applyNumberFormat="1" applyFont="1" applyFill="1" applyAlignment="1">
      <alignment horizontal="left"/>
    </xf>
    <xf numFmtId="164" fontId="1" fillId="12" borderId="1" xfId="1" applyNumberFormat="1" applyFont="1" applyFill="1" applyBorder="1" applyAlignment="1">
      <alignment horizontal="left"/>
    </xf>
    <xf numFmtId="9" fontId="1" fillId="7" borderId="1" xfId="1" applyFont="1" applyFill="1" applyBorder="1" applyAlignment="1">
      <alignment horizontal="left"/>
    </xf>
    <xf numFmtId="1" fontId="3" fillId="3" borderId="3" xfId="1" applyNumberFormat="1" applyFont="1" applyFill="1" applyBorder="1" applyAlignment="1">
      <alignment horizontal="left"/>
    </xf>
    <xf numFmtId="0" fontId="1" fillId="13" borderId="0" xfId="0" applyFont="1" applyFill="1" applyAlignment="1">
      <alignment horizontal="left"/>
    </xf>
    <xf numFmtId="164" fontId="1" fillId="13" borderId="0" xfId="1" applyNumberFormat="1" applyFont="1" applyFill="1" applyAlignment="1">
      <alignment horizontal="left"/>
    </xf>
    <xf numFmtId="164" fontId="1" fillId="13" borderId="1" xfId="1" applyNumberFormat="1" applyFont="1" applyFill="1" applyBorder="1" applyAlignment="1">
      <alignment horizontal="left"/>
    </xf>
    <xf numFmtId="0" fontId="1" fillId="14" borderId="0" xfId="0" applyFont="1" applyFill="1" applyAlignment="1">
      <alignment horizontal="left"/>
    </xf>
    <xf numFmtId="164" fontId="1" fillId="14" borderId="0" xfId="1" applyNumberFormat="1" applyFont="1" applyFill="1" applyAlignment="1">
      <alignment horizontal="left"/>
    </xf>
    <xf numFmtId="164" fontId="1" fillId="14" borderId="1" xfId="1" applyNumberFormat="1" applyFont="1" applyFill="1" applyBorder="1" applyAlignment="1">
      <alignment horizontal="left"/>
    </xf>
    <xf numFmtId="0" fontId="3" fillId="3" borderId="0" xfId="0" applyFont="1" applyFill="1"/>
    <xf numFmtId="0" fontId="3" fillId="3" borderId="2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173"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thick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thick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thick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double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thick">
          <color auto="1"/>
        </right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FO293" totalsRowCount="1" headerRowDxfId="172" totalsRowDxfId="171">
  <autoFilter ref="A1:FO292">
    <filterColumn colId="9"/>
    <filterColumn colId="10"/>
    <filterColumn colId="11"/>
    <filterColumn colId="12"/>
    <filterColumn colId="17"/>
    <filterColumn colId="18"/>
    <filterColumn colId="19"/>
    <filterColumn colId="20"/>
    <filterColumn colId="24"/>
    <filterColumn colId="25"/>
    <filterColumn colId="26"/>
    <filterColumn colId="27"/>
    <filterColumn colId="32"/>
    <filterColumn colId="33"/>
    <filterColumn colId="34"/>
    <filterColumn colId="35"/>
    <filterColumn colId="36"/>
    <filterColumn colId="41"/>
    <filterColumn colId="42"/>
    <filterColumn colId="43"/>
    <filterColumn colId="44"/>
    <filterColumn colId="49"/>
    <filterColumn colId="50"/>
    <filterColumn colId="51"/>
    <filterColumn colId="52"/>
    <filterColumn colId="57"/>
    <filterColumn colId="58"/>
    <filterColumn colId="59"/>
    <filterColumn colId="60"/>
    <filterColumn colId="65"/>
    <filterColumn colId="66"/>
    <filterColumn colId="67"/>
    <filterColumn colId="68"/>
    <filterColumn colId="73"/>
    <filterColumn colId="74"/>
    <filterColumn colId="75"/>
    <filterColumn colId="76"/>
    <filterColumn colId="77"/>
    <filterColumn colId="82"/>
    <filterColumn colId="83"/>
    <filterColumn colId="84"/>
    <filterColumn colId="85"/>
    <filterColumn colId="90"/>
    <filterColumn colId="91"/>
    <filterColumn colId="92"/>
    <filterColumn colId="93"/>
    <filterColumn colId="98"/>
    <filterColumn colId="99"/>
    <filterColumn colId="100"/>
    <filterColumn colId="101"/>
    <filterColumn colId="106"/>
    <filterColumn colId="107"/>
    <filterColumn colId="108"/>
    <filterColumn colId="109"/>
    <filterColumn colId="114"/>
    <filterColumn colId="115"/>
    <filterColumn colId="116"/>
    <filterColumn colId="117"/>
    <filterColumn colId="122"/>
    <filterColumn colId="123"/>
    <filterColumn colId="124"/>
    <filterColumn colId="125"/>
    <filterColumn colId="130"/>
    <filterColumn colId="131"/>
    <filterColumn colId="132"/>
    <filterColumn colId="133"/>
    <filterColumn colId="138"/>
    <filterColumn colId="139"/>
    <filterColumn colId="140"/>
    <filterColumn colId="141"/>
    <filterColumn colId="146"/>
    <filterColumn colId="147"/>
    <filterColumn colId="148"/>
    <filterColumn colId="149"/>
    <filterColumn colId="154"/>
    <filterColumn colId="155"/>
    <filterColumn colId="156"/>
    <filterColumn colId="157"/>
    <filterColumn colId="158"/>
  </autoFilter>
  <sortState ref="A2:FO292">
    <sortCondition ref="D1:D293"/>
  </sortState>
  <tableColumns count="171">
    <tableColumn id="1" name="Form ID" totalsRowDxfId="170"/>
    <tableColumn id="2" name="School ID" totalsRowDxfId="169"/>
    <tableColumn id="3" name="Classification" totalsRowDxfId="168"/>
    <tableColumn id="4" name="School Name" totalsRowLabel="TOTALS" totalsRowDxfId="167"/>
    <tableColumn id="5" name="Admission" totalsRowFunction="custom" totalsRowDxfId="166">
      <totalsRowFormula>SUM([Admission])</totalsRowFormula>
    </tableColumn>
    <tableColumn id="6" name="FB B" totalsRowFunction="custom" totalsRowDxfId="165">
      <totalsRowFormula>SUM([FB B])</totalsRowFormula>
    </tableColumn>
    <tableColumn id="7" name="FB G" totalsRowFunction="custom" totalsRowDxfId="164">
      <totalsRowFormula>SUM([FB G])</totalsRowFormula>
    </tableColumn>
    <tableColumn id="8" name="FB HS" totalsRowFunction="custom" totalsRowDxfId="163">
      <totalsRowFormula>SUM([FB HS])</totalsRowFormula>
    </tableColumn>
    <tableColumn id="9" name="FB FE" totalsRowFunction="custom" totalsRowDxfId="162">
      <totalsRowFormula>SUM([FB FE])</totalsRowFormula>
    </tableColumn>
    <tableColumn id="100" name="FB T" totalsRowFunction="custom" totalsRowDxfId="161">
      <calculatedColumnFormula>SUM(Table2[[#This Row],[FB B]:[FB FE]])</calculatedColumnFormula>
      <totalsRowFormula>SUM([FB T])</totalsRowFormula>
    </tableColumn>
    <tableColumn id="103" name="FB T %" totalsRowFunction="custom" totalsRowDxfId="160" dataCellStyle="Percent">
      <calculatedColumnFormula>IF((Table2[[#This Row],[FB T]]/Table2[[#This Row],[Admission]]) = 0, "--", (Table2[[#This Row],[FB T]]/Table2[[#This Row],[Admission]]))</calculatedColumnFormula>
      <totalsRowFormula>Table2[[#Totals],[FB T]]/Table2[[#Totals],[Admission]]</totalsRowFormula>
    </tableColumn>
    <tableColumn id="102" name="FB HS %" totalsRowFunction="custom" totalsRowDxfId="159" dataCellStyle="Percent">
      <calculatedColumnFormula>IF(Table2[[#This Row],[FB T]]=0,"--", IF(Table2[[#This Row],[FB HS]]/Table2[[#This Row],[FB T]]=0, "--", Table2[[#This Row],[FB HS]]/Table2[[#This Row],[FB T]]))</calculatedColumnFormula>
      <totalsRowFormula>Table2[[#Totals],[FB HS]]/Table2[[#Totals],[FB T]]</totalsRowFormula>
    </tableColumn>
    <tableColumn id="101" name="FB FE %" totalsRowFunction="custom" totalsRowDxfId="158" dataCellStyle="Percent">
      <calculatedColumnFormula>IF(Table2[[#This Row],[FB T]]=0,"--", IF(Table2[[#This Row],[FB FE]]/Table2[[#This Row],[FB T]]=0, "--", Table2[[#This Row],[FB FE]]/Table2[[#This Row],[FB T]]))</calculatedColumnFormula>
      <totalsRowFormula>Table2[[#Totals],[FB FE]]/Table2[[#Totals],[FB T]]</totalsRowFormula>
    </tableColumn>
    <tableColumn id="10" name="XC B" totalsRowFunction="custom" totalsRowDxfId="157">
      <totalsRowFormula>SUM([XC B])</totalsRowFormula>
    </tableColumn>
    <tableColumn id="11" name="XC G" totalsRowFunction="custom" totalsRowDxfId="156">
      <totalsRowFormula>SUM([XC G])</totalsRowFormula>
    </tableColumn>
    <tableColumn id="12" name="XC HS" totalsRowFunction="custom" totalsRowDxfId="155">
      <totalsRowFormula>SUM([XC HS])</totalsRowFormula>
    </tableColumn>
    <tableColumn id="13" name="XC FE" totalsRowFunction="custom" totalsRowDxfId="154">
      <totalsRowFormula>SUM([XC FE])</totalsRowFormula>
    </tableColumn>
    <tableColumn id="107" name="XC T" totalsRowFunction="custom" totalsRowDxfId="153">
      <calculatedColumnFormula>SUM(Table2[[#This Row],[XC B]:[XC FE]])</calculatedColumnFormula>
      <totalsRowFormula>SUM([XC T])</totalsRowFormula>
    </tableColumn>
    <tableColumn id="106" name="XC T %" totalsRowFunction="custom" totalsRowDxfId="152" dataCellStyle="Percent">
      <calculatedColumnFormula>IF((Table2[[#This Row],[XC T]]/Table2[[#This Row],[Admission]]) = 0, "--", (Table2[[#This Row],[XC T]]/Table2[[#This Row],[Admission]]))</calculatedColumnFormula>
      <totalsRowFormula>Table2[[#Totals],[XC T]]/Table2[[#Totals],[Admission]]</totalsRowFormula>
    </tableColumn>
    <tableColumn id="105" name="XC HS %" totalsRowFunction="custom" totalsRowDxfId="151" dataCellStyle="Percent">
      <calculatedColumnFormula>IF(Table2[[#This Row],[XC T]]=0,"--", IF(Table2[[#This Row],[XC HS]]/Table2[[#This Row],[XC T]]=0, "--", Table2[[#This Row],[XC HS]]/Table2[[#This Row],[XC T]]))</calculatedColumnFormula>
      <totalsRowFormula>Table2[[#Totals],[XC HS]]/Table2[[#Totals],[XC T]]</totalsRowFormula>
    </tableColumn>
    <tableColumn id="104" name="XC FE %" totalsRowFunction="custom" totalsRowDxfId="150" dataCellStyle="Percent">
      <calculatedColumnFormula>IF(Table2[[#This Row],[XC T]]=0,"--", IF(Table2[[#This Row],[XC FE]]/Table2[[#This Row],[XC T]]=0, "--", Table2[[#This Row],[XC FE]]/Table2[[#This Row],[XC T]]))</calculatedColumnFormula>
      <totalsRowFormula>Table2[[#Totals],[XC FE]]/Table2[[#Totals],[XC T]]</totalsRowFormula>
    </tableColumn>
    <tableColumn id="14" name="VB G" totalsRowFunction="custom" totalsRowDxfId="149">
      <totalsRowFormula>SUM([VB G])</totalsRowFormula>
    </tableColumn>
    <tableColumn id="15" name="VB HS" totalsRowFunction="custom" totalsRowDxfId="148">
      <totalsRowFormula>SUM([VB HS])</totalsRowFormula>
    </tableColumn>
    <tableColumn id="16" name="VB FE" totalsRowFunction="custom" totalsRowDxfId="147">
      <totalsRowFormula>SUM([VB FE])</totalsRowFormula>
    </tableColumn>
    <tableColumn id="111" name="VB T" totalsRowFunction="custom" totalsRowDxfId="146">
      <calculatedColumnFormula>SUM(Table2[[#This Row],[VB G]:[VB FE]])</calculatedColumnFormula>
      <totalsRowFormula>SUM([VB T])</totalsRowFormula>
    </tableColumn>
    <tableColumn id="110" name="VB T %" totalsRowFunction="custom" totalsRowDxfId="145" dataCellStyle="Percent">
      <calculatedColumnFormula>IF((Table2[[#This Row],[VB T]]/Table2[[#This Row],[Admission]]) = 0, "--", (Table2[[#This Row],[VB T]]/Table2[[#This Row],[Admission]]))</calculatedColumnFormula>
      <totalsRowFormula>Table2[[#Totals],[VB T]]/Table2[[#Totals],[Admission]]</totalsRowFormula>
    </tableColumn>
    <tableColumn id="109" name="VB HS %" totalsRowFunction="custom" totalsRowDxfId="144" dataCellStyle="Percent">
      <calculatedColumnFormula>IF(Table2[[#This Row],[VB T]]=0,"--", IF(Table2[[#This Row],[VB HS]]/Table2[[#This Row],[VB T]]=0, "--", Table2[[#This Row],[VB HS]]/Table2[[#This Row],[VB T]]))</calculatedColumnFormula>
      <totalsRowFormula>Table2[[#Totals],[VB HS]]/Table2[[#Totals],[VB T]]</totalsRowFormula>
    </tableColumn>
    <tableColumn id="108" name="VB FE %" totalsRowFunction="custom" totalsRowDxfId="143" dataCellStyle="Percent">
      <calculatedColumnFormula>IF(Table2[[#This Row],[VB T]]=0,"--", IF(Table2[[#This Row],[VB FE]]/Table2[[#This Row],[VB T]]=0, "--", Table2[[#This Row],[VB FE]]/Table2[[#This Row],[VB T]]))</calculatedColumnFormula>
      <totalsRowFormula>Table2[[#Totals],[VB FE]]/Table2[[#Totals],[VB T]]</totalsRowFormula>
    </tableColumn>
    <tableColumn id="17" name="SC B" totalsRowFunction="custom" totalsRowDxfId="142">
      <totalsRowFormula>SUM([SC B])</totalsRowFormula>
    </tableColumn>
    <tableColumn id="18" name="SC G" totalsRowFunction="custom" totalsRowDxfId="141">
      <totalsRowFormula>SUM([SC G])</totalsRowFormula>
    </tableColumn>
    <tableColumn id="19" name="SC HS" totalsRowFunction="custom" totalsRowDxfId="140">
      <totalsRowFormula>SUM([SC HS])</totalsRowFormula>
    </tableColumn>
    <tableColumn id="20" name="SC FE" totalsRowFunction="custom" totalsRowDxfId="139">
      <totalsRowFormula>SUM([SC FE])</totalsRowFormula>
    </tableColumn>
    <tableColumn id="115" name="SC T" totalsRowFunction="custom" totalsRowDxfId="138">
      <calculatedColumnFormula>SUM(Table2[[#This Row],[SC B]:[SC FE]])</calculatedColumnFormula>
      <totalsRowFormula>SUM([SC T])</totalsRowFormula>
    </tableColumn>
    <tableColumn id="114" name="SC T %" totalsRowFunction="custom" totalsRowDxfId="137" dataCellStyle="Percent">
      <calculatedColumnFormula>IF((Table2[[#This Row],[SC T]]/Table2[[#This Row],[Admission]]) = 0, "--", (Table2[[#This Row],[SC T]]/Table2[[#This Row],[Admission]]))</calculatedColumnFormula>
      <totalsRowFormula>Table2[[#Totals],[SC T]]/Table2[[#Totals],[Admission]]</totalsRowFormula>
    </tableColumn>
    <tableColumn id="113" name="SC HS %" totalsRowFunction="custom" totalsRowDxfId="136" dataCellStyle="Percent">
      <calculatedColumnFormula>IF(Table2[[#This Row],[SC T]]=0,"--", IF(Table2[[#This Row],[SC HS]]/Table2[[#This Row],[SC T]]=0, "--", Table2[[#This Row],[SC HS]]/Table2[[#This Row],[SC T]]))</calculatedColumnFormula>
      <totalsRowFormula>Table2[[#Totals],[SC HS]]/Table2[[#Totals],[SC T]]</totalsRowFormula>
    </tableColumn>
    <tableColumn id="112" name="SC FE %" totalsRowFunction="custom" totalsRowDxfId="135" dataCellStyle="Percent">
      <calculatedColumnFormula>IF(Table2[[#This Row],[SC T]]=0,"--", IF(Table2[[#This Row],[SC FE]]/Table2[[#This Row],[SC T]]=0, "--", Table2[[#This Row],[SC FE]]/Table2[[#This Row],[SC T]]))</calculatedColumnFormula>
      <totalsRowFormula>Table2[[#Totals],[SC FE]]/Table2[[#Totals],[SC T]]</totalsRowFormula>
    </tableColumn>
    <tableColumn id="176" name="FALL T" totalsRowFunction="custom" totalsRowDxfId="134" dataCellStyle="Percent">
      <calculatedColumnFormula>SUM(Table2[[#This Row],[FB T]],Table2[[#This Row],[XC T]],Table2[[#This Row],[VB T]],Table2[[#This Row],[SC T]])</calculatedColumnFormula>
      <totalsRowFormula>SUM([FALL T])</totalsRowFormula>
    </tableColumn>
    <tableColumn id="21" name="BX B" totalsRowFunction="custom" totalsRowDxfId="133">
      <totalsRowFormula>SUM([BX B])</totalsRowFormula>
    </tableColumn>
    <tableColumn id="22" name="BX G" totalsRowFunction="custom" totalsRowDxfId="132">
      <totalsRowFormula>SUM([BX G])</totalsRowFormula>
    </tableColumn>
    <tableColumn id="23" name="BX HS" totalsRowFunction="custom" totalsRowDxfId="131">
      <totalsRowFormula>SUM([BX HS])</totalsRowFormula>
    </tableColumn>
    <tableColumn id="24" name="BX FE" totalsRowFunction="custom" totalsRowDxfId="130">
      <totalsRowFormula>SUM([BX FE])</totalsRowFormula>
    </tableColumn>
    <tableColumn id="119" name="BX T" totalsRowFunction="custom" totalsRowDxfId="129">
      <calculatedColumnFormula>SUM(Table2[[#This Row],[BX B]:[BX FE]])</calculatedColumnFormula>
      <totalsRowFormula>SUM([BX T])</totalsRowFormula>
    </tableColumn>
    <tableColumn id="118" name="BX T %" totalsRowFunction="custom" totalsRowDxfId="128" dataCellStyle="Percent">
      <calculatedColumnFormula>IF((Table2[[#This Row],[BX T]]/Table2[[#This Row],[Admission]]) = 0, "--", (Table2[[#This Row],[BX T]]/Table2[[#This Row],[Admission]]))</calculatedColumnFormula>
      <totalsRowFormula>Table2[[#Totals],[BX T]]/Table2[[#Totals],[Admission]]</totalsRowFormula>
    </tableColumn>
    <tableColumn id="117" name="BX HS %" totalsRowFunction="custom" totalsRowDxfId="127" dataCellStyle="Percent">
      <calculatedColumnFormula>IF(Table2[[#This Row],[BX T]]=0,"--", IF(Table2[[#This Row],[BX HS]]/Table2[[#This Row],[BX T]]=0, "--", Table2[[#This Row],[BX HS]]/Table2[[#This Row],[BX T]]))</calculatedColumnFormula>
      <totalsRowFormula>Table2[[#Totals],[BX HS]]/Table2[[#Totals],[BX T]]</totalsRowFormula>
    </tableColumn>
    <tableColumn id="116" name="BX FE %" totalsRowFunction="custom" totalsRowDxfId="126" dataCellStyle="Percent">
      <calculatedColumnFormula>IF(Table2[[#This Row],[BX T]]=0,"--", IF(Table2[[#This Row],[BX FE]]/Table2[[#This Row],[BX T]]=0, "--", Table2[[#This Row],[BX FE]]/Table2[[#This Row],[BX T]]))</calculatedColumnFormula>
      <totalsRowFormula>Table2[[#Totals],[BX FE]]/Table2[[#Totals],[BX T]]</totalsRowFormula>
    </tableColumn>
    <tableColumn id="25" name="SW B" totalsRowFunction="custom" totalsRowDxfId="125">
      <totalsRowFormula>SUM([SW B])</totalsRowFormula>
    </tableColumn>
    <tableColumn id="26" name="SW G" totalsRowFunction="custom" totalsRowDxfId="124">
      <totalsRowFormula>SUM([SW G])</totalsRowFormula>
    </tableColumn>
    <tableColumn id="27" name="SW HS" totalsRowFunction="custom" totalsRowDxfId="123">
      <totalsRowFormula>SUM([SW HS])</totalsRowFormula>
    </tableColumn>
    <tableColumn id="28" name="SW FE" totalsRowFunction="custom" totalsRowDxfId="122">
      <totalsRowFormula>SUM([SW FE])</totalsRowFormula>
    </tableColumn>
    <tableColumn id="123" name="SW T" totalsRowFunction="custom" totalsRowDxfId="121">
      <calculatedColumnFormula>SUM(Table2[[#This Row],[SW B]:[SW FE]])</calculatedColumnFormula>
      <totalsRowFormula>SUM([SW T])</totalsRowFormula>
    </tableColumn>
    <tableColumn id="122" name="SW T %" totalsRowFunction="custom" totalsRowDxfId="120" dataCellStyle="Percent">
      <calculatedColumnFormula>IF((Table2[[#This Row],[SW T]]/Table2[[#This Row],[Admission]]) = 0, "--", (Table2[[#This Row],[SW T]]/Table2[[#This Row],[Admission]]))</calculatedColumnFormula>
      <totalsRowFormula>Table2[[#Totals],[SW T]]/Table2[[#Totals],[Admission]]</totalsRowFormula>
    </tableColumn>
    <tableColumn id="121" name="SW HS %" totalsRowFunction="custom" totalsRowDxfId="119" dataCellStyle="Percent">
      <calculatedColumnFormula>IF(Table2[[#This Row],[SW T]]=0,"--", IF(Table2[[#This Row],[SW HS]]/Table2[[#This Row],[SW T]]=0, "--", Table2[[#This Row],[SW HS]]/Table2[[#This Row],[SW T]]))</calculatedColumnFormula>
      <totalsRowFormula>Table2[[#Totals],[SW HS]]/Table2[[#Totals],[SW T]]</totalsRowFormula>
    </tableColumn>
    <tableColumn id="120" name="SW FE %" totalsRowFunction="custom" totalsRowDxfId="118" dataCellStyle="Percent">
      <calculatedColumnFormula>IF(Table2[[#This Row],[SW T]]=0,"--", IF(Table2[[#This Row],[SW FE]]/Table2[[#This Row],[SW T]]=0, "--", Table2[[#This Row],[SW FE]]/Table2[[#This Row],[SW T]]))</calculatedColumnFormula>
      <totalsRowFormula>Table2[[#Totals],[SW FE]]/Table2[[#Totals],[SW T]]</totalsRowFormula>
    </tableColumn>
    <tableColumn id="29" name="CHE B" totalsRowFunction="custom" totalsRowDxfId="117">
      <totalsRowFormula>SUM([CHE B])</totalsRowFormula>
    </tableColumn>
    <tableColumn id="30" name="CHE G" totalsRowFunction="custom" totalsRowDxfId="116">
      <totalsRowFormula>SUM([CHE G])</totalsRowFormula>
    </tableColumn>
    <tableColumn id="31" name="CHE HS" totalsRowFunction="custom" totalsRowDxfId="115">
      <totalsRowFormula>SUM([CHE HS])</totalsRowFormula>
    </tableColumn>
    <tableColumn id="32" name="CHE FE" totalsRowFunction="custom" totalsRowDxfId="114">
      <totalsRowFormula>SUM([CHE FE])</totalsRowFormula>
    </tableColumn>
    <tableColumn id="127" name="CHE T" totalsRowFunction="custom" totalsRowDxfId="113">
      <calculatedColumnFormula>SUM(Table2[[#This Row],[CHE B]:[CHE FE]])</calculatedColumnFormula>
      <totalsRowFormula>SUM([CHE T])</totalsRowFormula>
    </tableColumn>
    <tableColumn id="126" name="CHE T %" totalsRowFunction="custom" totalsRowDxfId="112" dataCellStyle="Percent">
      <calculatedColumnFormula>IF((Table2[[#This Row],[CHE T]]/Table2[[#This Row],[Admission]]) = 0, "--", (Table2[[#This Row],[CHE T]]/Table2[[#This Row],[Admission]]))</calculatedColumnFormula>
      <totalsRowFormula>Table2[[#Totals],[CHE T]]/Table2[[#Totals],[Admission]]</totalsRowFormula>
    </tableColumn>
    <tableColumn id="125" name="CHE HS %" totalsRowFunction="custom" totalsRowDxfId="111" dataCellStyle="Percent">
      <calculatedColumnFormula>IF(Table2[[#This Row],[CHE T]]=0,"--", IF(Table2[[#This Row],[CHE HS]]/Table2[[#This Row],[CHE T]]=0, "--", Table2[[#This Row],[CHE HS]]/Table2[[#This Row],[CHE T]]))</calculatedColumnFormula>
      <totalsRowFormula>Table2[[#Totals],[CHE HS]]/Table2[[#Totals],[CHE T]]</totalsRowFormula>
    </tableColumn>
    <tableColumn id="124" name="CHE FE %" totalsRowFunction="custom" totalsRowDxfId="110" dataCellStyle="Percent">
      <calculatedColumnFormula>IF(Table2[[#This Row],[CHE T]]=0,"--", IF(Table2[[#This Row],[CHE FE]]/Table2[[#This Row],[CHE T]]=0, "--", Table2[[#This Row],[CHE FE]]/Table2[[#This Row],[CHE T]]))</calculatedColumnFormula>
      <totalsRowFormula>Table2[[#Totals],[CHE FE]]/Table2[[#Totals],[CHE T]]</totalsRowFormula>
    </tableColumn>
    <tableColumn id="33" name="WR B" totalsRowFunction="custom" totalsRowDxfId="109">
      <totalsRowFormula>SUM([WR B])</totalsRowFormula>
    </tableColumn>
    <tableColumn id="34" name="WR G" totalsRowFunction="custom" totalsRowDxfId="108">
      <totalsRowFormula>SUM([WR G])</totalsRowFormula>
    </tableColumn>
    <tableColumn id="35" name="WR HS" totalsRowFunction="custom" totalsRowDxfId="107">
      <totalsRowFormula>SUM([WR HS])</totalsRowFormula>
    </tableColumn>
    <tableColumn id="36" name="WR FE" totalsRowFunction="custom" totalsRowDxfId="106">
      <totalsRowFormula>SUM([WR FE])</totalsRowFormula>
    </tableColumn>
    <tableColumn id="131" name="WR T" totalsRowFunction="custom" totalsRowDxfId="105">
      <calculatedColumnFormula>SUM(Table2[[#This Row],[WR B]:[WR FE]])</calculatedColumnFormula>
      <totalsRowFormula>SUM([WR T])</totalsRowFormula>
    </tableColumn>
    <tableColumn id="130" name="WR T %" totalsRowFunction="custom" totalsRowDxfId="104" dataCellStyle="Percent">
      <calculatedColumnFormula>IF((Table2[[#This Row],[WR T]]/Table2[[#This Row],[Admission]]) = 0, "--", (Table2[[#This Row],[WR T]]/Table2[[#This Row],[Admission]]))</calculatedColumnFormula>
      <totalsRowFormula>Table2[[#Totals],[WR T]]/Table2[[#Totals],[Admission]]</totalsRowFormula>
    </tableColumn>
    <tableColumn id="129" name="WR HS %" totalsRowFunction="custom" totalsRowDxfId="103" dataCellStyle="Percent">
      <calculatedColumnFormula>IF(Table2[[#This Row],[WR T]]=0,"--", IF(Table2[[#This Row],[WR HS]]/Table2[[#This Row],[WR T]]=0, "--", Table2[[#This Row],[WR HS]]/Table2[[#This Row],[WR T]]))</calculatedColumnFormula>
      <totalsRowFormula>Table2[[#Totals],[WR HS]]/Table2[[#Totals],[WR T]]</totalsRowFormula>
    </tableColumn>
    <tableColumn id="128" name="WR FE %" totalsRowFunction="custom" totalsRowDxfId="102" dataCellStyle="Percent">
      <calculatedColumnFormula>IF(Table2[[#This Row],[WR T]]=0,"--", IF(Table2[[#This Row],[WR FE]]/Table2[[#This Row],[WR T]]=0, "--", Table2[[#This Row],[WR FE]]/Table2[[#This Row],[WR T]]))</calculatedColumnFormula>
      <totalsRowFormula>Table2[[#Totals],[WR FE]]/Table2[[#Totals],[WR T]]</totalsRowFormula>
    </tableColumn>
    <tableColumn id="37" name="DNC B" totalsRowFunction="custom" totalsRowDxfId="101">
      <totalsRowFormula>SUM([DNC B])</totalsRowFormula>
    </tableColumn>
    <tableColumn id="38" name="DNC G" totalsRowFunction="custom" totalsRowDxfId="100">
      <totalsRowFormula>SUM([DNC G])</totalsRowFormula>
    </tableColumn>
    <tableColumn id="39" name="DNC HS" totalsRowFunction="custom" totalsRowDxfId="99">
      <totalsRowFormula>SUM([DNC HS])</totalsRowFormula>
    </tableColumn>
    <tableColumn id="40" name="DNC FE" totalsRowFunction="custom" totalsRowDxfId="98">
      <totalsRowFormula>SUM([DNC FE])</totalsRowFormula>
    </tableColumn>
    <tableColumn id="135" name="DNC T" totalsRowFunction="custom" totalsRowDxfId="97">
      <calculatedColumnFormula>SUM(Table2[[#This Row],[DNC B]:[DNC FE]])</calculatedColumnFormula>
      <totalsRowFormula>SUM([DNC T])</totalsRowFormula>
    </tableColumn>
    <tableColumn id="134" name="DNC T %" totalsRowFunction="custom" totalsRowDxfId="96" dataCellStyle="Percent">
      <calculatedColumnFormula>IF((Table2[[#This Row],[DNC T]]/Table2[[#This Row],[Admission]]) = 0, "--", (Table2[[#This Row],[DNC T]]/Table2[[#This Row],[Admission]]))</calculatedColumnFormula>
      <totalsRowFormula>Table2[[#Totals],[DNC T]]/Table2[[#Totals],[Admission]]</totalsRowFormula>
    </tableColumn>
    <tableColumn id="133" name="DNC HS %" totalsRowFunction="custom" totalsRowDxfId="95" dataCellStyle="Percent">
      <calculatedColumnFormula>IF(Table2[[#This Row],[DNC T]]=0,"--", IF(Table2[[#This Row],[DNC HS]]/Table2[[#This Row],[DNC T]]=0, "--", Table2[[#This Row],[DNC HS]]/Table2[[#This Row],[DNC T]]))</calculatedColumnFormula>
      <totalsRowFormula>Table2[[#Totals],[DNC HS]]/Table2[[#Totals],[DNC T]]</totalsRowFormula>
    </tableColumn>
    <tableColumn id="132" name="DNC FE %" totalsRowFunction="custom" totalsRowDxfId="94" dataCellStyle="Percent">
      <calculatedColumnFormula>IF(Table2[[#This Row],[DNC T]]=0,"--", IF(Table2[[#This Row],[DNC FE]]/Table2[[#This Row],[DNC T]]=0, "--", Table2[[#This Row],[DNC FE]]/Table2[[#This Row],[DNC T]]))</calculatedColumnFormula>
      <totalsRowFormula>Table2[[#Totals],[DNC FE]]/Table2[[#Totals],[DNC T]]</totalsRowFormula>
    </tableColumn>
    <tableColumn id="181" name="WINTER T" totalsRowFunction="custom" totalsRowDxfId="93" dataCellStyle="Percent">
      <calculatedColumnFormula>SUM(Table2[[#This Row],[BX T]],Table2[[#This Row],[SW T]],Table2[[#This Row],[CHE T]],Table2[[#This Row],[WR T]],Table2[[#This Row],[DNC T]])</calculatedColumnFormula>
      <totalsRowFormula>SUM([WINTER T])</totalsRowFormula>
    </tableColumn>
    <tableColumn id="41" name="TF B" totalsRowFunction="custom" totalsRowDxfId="92">
      <totalsRowFormula>SUM([TF B])</totalsRowFormula>
    </tableColumn>
    <tableColumn id="42" name="TF G" totalsRowFunction="custom" totalsRowDxfId="91">
      <totalsRowFormula>SUM([TF G])</totalsRowFormula>
    </tableColumn>
    <tableColumn id="43" name="TF HS" totalsRowFunction="custom" totalsRowDxfId="90">
      <totalsRowFormula>SUM([TF HS])</totalsRowFormula>
    </tableColumn>
    <tableColumn id="44" name="TF FE" totalsRowFunction="custom" totalsRowDxfId="89">
      <totalsRowFormula>SUM([TF FE])</totalsRowFormula>
    </tableColumn>
    <tableColumn id="139" name="TF T" totalsRowFunction="custom" totalsRowDxfId="88">
      <calculatedColumnFormula>SUM(Table2[[#This Row],[TF B]:[TF FE]])</calculatedColumnFormula>
      <totalsRowFormula>SUM([TF T])</totalsRowFormula>
    </tableColumn>
    <tableColumn id="138" name="TF T %" totalsRowFunction="custom" totalsRowDxfId="87" dataCellStyle="Percent">
      <calculatedColumnFormula>IF((Table2[[#This Row],[TF T]]/Table2[[#This Row],[Admission]]) = 0, "--", (Table2[[#This Row],[TF T]]/Table2[[#This Row],[Admission]]))</calculatedColumnFormula>
      <totalsRowFormula>Table2[[#Totals],[TF T]]/Table2[[#Totals],[Admission]]</totalsRowFormula>
    </tableColumn>
    <tableColumn id="137" name="TF HS %" totalsRowFunction="custom" totalsRowDxfId="86" dataCellStyle="Percent">
      <calculatedColumnFormula>IF(Table2[[#This Row],[TF T]]=0,"--", IF(Table2[[#This Row],[TF HS]]/Table2[[#This Row],[TF T]]=0, "--", Table2[[#This Row],[TF HS]]/Table2[[#This Row],[TF T]]))</calculatedColumnFormula>
      <totalsRowFormula>Table2[[#Totals],[TF HS]]/Table2[[#Totals],[TF T]]</totalsRowFormula>
    </tableColumn>
    <tableColumn id="136" name="TF FE %" totalsRowFunction="custom" totalsRowDxfId="85" dataCellStyle="Percent">
      <calculatedColumnFormula>IF(Table2[[#This Row],[TF T]]=0,"--", IF(Table2[[#This Row],[TF FE]]/Table2[[#This Row],[TF T]]=0, "--", Table2[[#This Row],[TF FE]]/Table2[[#This Row],[TF T]]))</calculatedColumnFormula>
      <totalsRowFormula>Table2[[#Totals],[TF FE]]/Table2[[#Totals],[TF T]]</totalsRowFormula>
    </tableColumn>
    <tableColumn id="45" name="BB B" totalsRowFunction="custom" totalsRowDxfId="84">
      <totalsRowFormula>SUM([BB B])</totalsRowFormula>
    </tableColumn>
    <tableColumn id="46" name="BB G" totalsRowFunction="custom" totalsRowDxfId="83">
      <totalsRowFormula>SUM([BB G])</totalsRowFormula>
    </tableColumn>
    <tableColumn id="47" name="BB HS" totalsRowFunction="custom" totalsRowDxfId="82">
      <totalsRowFormula>SUM([BB HS])</totalsRowFormula>
    </tableColumn>
    <tableColumn id="48" name="BB FE" totalsRowFunction="custom" totalsRowDxfId="81">
      <totalsRowFormula>SUM([BB FE])</totalsRowFormula>
    </tableColumn>
    <tableColumn id="143" name="BB T" totalsRowFunction="custom" totalsRowDxfId="80">
      <calculatedColumnFormula>SUM(Table2[[#This Row],[BB B]:[BB FE]])</calculatedColumnFormula>
      <totalsRowFormula>SUM([BB T])</totalsRowFormula>
    </tableColumn>
    <tableColumn id="142" name="BB T %" totalsRowFunction="custom" totalsRowDxfId="79" dataCellStyle="Percent">
      <calculatedColumnFormula>IF((Table2[[#This Row],[BB T]]/Table2[[#This Row],[Admission]]) = 0, "--", (Table2[[#This Row],[BB T]]/Table2[[#This Row],[Admission]]))</calculatedColumnFormula>
      <totalsRowFormula>Table2[[#Totals],[BB T]]/Table2[[#Totals],[Admission]]</totalsRowFormula>
    </tableColumn>
    <tableColumn id="141" name="BB HS %" totalsRowFunction="custom" totalsRowDxfId="78" dataCellStyle="Percent">
      <calculatedColumnFormula>IF(Table2[[#This Row],[BB T]]=0,"--", IF(Table2[[#This Row],[BB HS]]/Table2[[#This Row],[BB T]]=0, "--", Table2[[#This Row],[BB HS]]/Table2[[#This Row],[BB T]]))</calculatedColumnFormula>
      <totalsRowFormula>Table2[[#Totals],[BB HS]]/Table2[[#Totals],[BB T]]</totalsRowFormula>
    </tableColumn>
    <tableColumn id="140" name="BB FE %" totalsRowFunction="custom" totalsRowDxfId="77" dataCellStyle="Percent">
      <calculatedColumnFormula>IF(Table2[[#This Row],[BB T]]=0,"--", IF(Table2[[#This Row],[BB FE]]/Table2[[#This Row],[BB T]]=0, "--", Table2[[#This Row],[BB FE]]/Table2[[#This Row],[BB T]]))</calculatedColumnFormula>
      <totalsRowFormula>Table2[[#Totals],[BB FE]]/Table2[[#Totals],[BB T]]</totalsRowFormula>
    </tableColumn>
    <tableColumn id="49" name="SB B" totalsRowFunction="custom" totalsRowDxfId="76">
      <totalsRowFormula>SUM([SB B])</totalsRowFormula>
    </tableColumn>
    <tableColumn id="50" name="SB G" totalsRowFunction="custom" totalsRowDxfId="75">
      <totalsRowFormula>SUM([SB G])</totalsRowFormula>
    </tableColumn>
    <tableColumn id="51" name="SB HS" totalsRowFunction="custom" totalsRowDxfId="74">
      <totalsRowFormula>SUM([SB HS])</totalsRowFormula>
    </tableColumn>
    <tableColumn id="52" name="SB FE" totalsRowFunction="custom" totalsRowDxfId="73">
      <totalsRowFormula>SUM([SB FE])</totalsRowFormula>
    </tableColumn>
    <tableColumn id="147" name="SB T" totalsRowFunction="custom" totalsRowDxfId="72">
      <calculatedColumnFormula>SUM(Table2[[#This Row],[SB B]:[SB FE]])</calculatedColumnFormula>
      <totalsRowFormula>SUM([SB T])</totalsRowFormula>
    </tableColumn>
    <tableColumn id="146" name="SB T %" totalsRowFunction="custom" totalsRowDxfId="71" dataCellStyle="Percent">
      <calculatedColumnFormula>IF((Table2[[#This Row],[SB T]]/Table2[[#This Row],[Admission]]) = 0, "--", (Table2[[#This Row],[SB T]]/Table2[[#This Row],[Admission]]))</calculatedColumnFormula>
      <totalsRowFormula>Table2[[#Totals],[SB T]]/Table2[[#Totals],[Admission]]</totalsRowFormula>
    </tableColumn>
    <tableColumn id="145" name="SB HS %" totalsRowFunction="custom" totalsRowDxfId="70" dataCellStyle="Percent">
      <calculatedColumnFormula>IF(Table2[[#This Row],[SB T]]=0,"--", IF(Table2[[#This Row],[SB HS]]/Table2[[#This Row],[SB T]]=0, "--", Table2[[#This Row],[SB HS]]/Table2[[#This Row],[SB T]]))</calculatedColumnFormula>
      <totalsRowFormula>Table2[[#Totals],[SB HS]]/Table2[[#Totals],[SB T]]</totalsRowFormula>
    </tableColumn>
    <tableColumn id="144" name="SB FE %" totalsRowFunction="custom" totalsRowDxfId="69" dataCellStyle="Percent">
      <calculatedColumnFormula>IF(Table2[[#This Row],[SB T]]=0,"--", IF(Table2[[#This Row],[SB FE]]/Table2[[#This Row],[SB T]]=0, "--", Table2[[#This Row],[SB FE]]/Table2[[#This Row],[SB T]]))</calculatedColumnFormula>
      <totalsRowFormula>Table2[[#Totals],[SB FE]]/Table2[[#Totals],[SB T]]</totalsRowFormula>
    </tableColumn>
    <tableColumn id="53" name="GF B" totalsRowFunction="custom" totalsRowDxfId="68">
      <totalsRowFormula>SUM([GF B])</totalsRowFormula>
    </tableColumn>
    <tableColumn id="54" name="GF G" totalsRowFunction="custom" totalsRowDxfId="67">
      <totalsRowFormula>SUM([GF G])</totalsRowFormula>
    </tableColumn>
    <tableColumn id="55" name="GF HS" totalsRowFunction="custom" totalsRowDxfId="66">
      <totalsRowFormula>SUM([GF HS])</totalsRowFormula>
    </tableColumn>
    <tableColumn id="56" name="GF FE" totalsRowFunction="custom" totalsRowDxfId="65">
      <totalsRowFormula>SUM([GF FE])</totalsRowFormula>
    </tableColumn>
    <tableColumn id="151" name="GF T" totalsRowFunction="custom" totalsRowDxfId="64">
      <calculatedColumnFormula>SUM(Table2[[#This Row],[GF B]:[GF FE]])</calculatedColumnFormula>
      <totalsRowFormula>SUM([GF T])</totalsRowFormula>
    </tableColumn>
    <tableColumn id="150" name="GF T %" totalsRowFunction="custom" totalsRowDxfId="63" dataCellStyle="Percent">
      <calculatedColumnFormula>IF((Table2[[#This Row],[GF T]]/Table2[[#This Row],[Admission]]) = 0, "--", (Table2[[#This Row],[GF T]]/Table2[[#This Row],[Admission]]))</calculatedColumnFormula>
      <totalsRowFormula>Table2[[#Totals],[GF T]]/Table2[[#Totals],[Admission]]</totalsRowFormula>
    </tableColumn>
    <tableColumn id="149" name="GF HS %" totalsRowFunction="custom" totalsRowDxfId="62" dataCellStyle="Percent">
      <calculatedColumnFormula>IF(Table2[[#This Row],[GF T]]=0,"--", IF(Table2[[#This Row],[GF HS]]/Table2[[#This Row],[GF T]]=0, "--", Table2[[#This Row],[GF HS]]/Table2[[#This Row],[GF T]]))</calculatedColumnFormula>
      <totalsRowFormula>Table2[[#Totals],[GF HS]]/Table2[[#Totals],[GF T]]</totalsRowFormula>
    </tableColumn>
    <tableColumn id="148" name="GF FE %" totalsRowFunction="custom" totalsRowDxfId="61" dataCellStyle="Percent">
      <calculatedColumnFormula>IF(Table2[[#This Row],[GF T]]=0,"--", IF(Table2[[#This Row],[GF FE]]/Table2[[#This Row],[GF T]]=0, "--", Table2[[#This Row],[GF FE]]/Table2[[#This Row],[GF T]]))</calculatedColumnFormula>
      <totalsRowFormula>Table2[[#Totals],[GF FE]]/Table2[[#Totals],[GF T]]</totalsRowFormula>
    </tableColumn>
    <tableColumn id="57" name="TN B" totalsRowFunction="custom" totalsRowDxfId="60">
      <totalsRowFormula>SUM([TN B])</totalsRowFormula>
    </tableColumn>
    <tableColumn id="58" name="TN G" totalsRowFunction="custom" totalsRowDxfId="59">
      <totalsRowFormula>SUM([TN G])</totalsRowFormula>
    </tableColumn>
    <tableColumn id="59" name="TN HS" totalsRowFunction="custom" totalsRowDxfId="58">
      <totalsRowFormula>SUM([TN HS])</totalsRowFormula>
    </tableColumn>
    <tableColumn id="60" name="TN FE" totalsRowFunction="custom" totalsRowDxfId="57">
      <totalsRowFormula>SUM([TN FE])</totalsRowFormula>
    </tableColumn>
    <tableColumn id="155" name="TN T" totalsRowFunction="custom" totalsRowDxfId="56">
      <calculatedColumnFormula>SUM(Table2[[#This Row],[TN B]:[TN FE]])</calculatedColumnFormula>
      <totalsRowFormula>SUM([TN T])</totalsRowFormula>
    </tableColumn>
    <tableColumn id="154" name="TN T %" totalsRowFunction="custom" totalsRowDxfId="55" dataCellStyle="Percent">
      <calculatedColumnFormula>IF((Table2[[#This Row],[TN T]]/Table2[[#This Row],[Admission]]) = 0, "--", (Table2[[#This Row],[TN T]]/Table2[[#This Row],[Admission]]))</calculatedColumnFormula>
      <totalsRowFormula>Table2[[#Totals],[TN T]]/Table2[[#Totals],[Admission]]</totalsRowFormula>
    </tableColumn>
    <tableColumn id="153" name="TN HS %" totalsRowFunction="custom" totalsRowDxfId="54" dataCellStyle="Percent">
      <calculatedColumnFormula>IF(Table2[[#This Row],[TN T]]=0,"--", IF(Table2[[#This Row],[TN HS]]/Table2[[#This Row],[TN T]]=0, "--", Table2[[#This Row],[TN HS]]/Table2[[#This Row],[TN T]]))</calculatedColumnFormula>
      <totalsRowFormula>Table2[[#Totals],[TN HS]]/Table2[[#Totals],[TN T]]</totalsRowFormula>
    </tableColumn>
    <tableColumn id="152" name="TN FE %" totalsRowFunction="custom" totalsRowDxfId="53" dataCellStyle="Percent">
      <calculatedColumnFormula>IF(Table2[[#This Row],[TN T]]=0,"--", IF(Table2[[#This Row],[TN FE]]/Table2[[#This Row],[TN T]]=0, "--", Table2[[#This Row],[TN FE]]/Table2[[#This Row],[TN T]]))</calculatedColumnFormula>
      <totalsRowFormula>Table2[[#Totals],[TN FE]]/Table2[[#Totals],[TN T]]</totalsRowFormula>
    </tableColumn>
    <tableColumn id="61" name="BND B" totalsRowFunction="custom" totalsRowDxfId="52">
      <totalsRowFormula>SUM([BND B])</totalsRowFormula>
    </tableColumn>
    <tableColumn id="62" name="BND G" totalsRowFunction="custom" totalsRowDxfId="51">
      <totalsRowFormula>SUM([BND G])</totalsRowFormula>
    </tableColumn>
    <tableColumn id="63" name="BND HS" totalsRowFunction="custom" totalsRowDxfId="50">
      <totalsRowFormula>SUM([BND HS])</totalsRowFormula>
    </tableColumn>
    <tableColumn id="64" name="BND FE" totalsRowFunction="custom" totalsRowDxfId="49">
      <totalsRowFormula>SUM([BND FE])</totalsRowFormula>
    </tableColumn>
    <tableColumn id="159" name="BND T" totalsRowFunction="custom" totalsRowDxfId="48">
      <calculatedColumnFormula>SUM(Table2[[#This Row],[BND B]:[BND FE]])</calculatedColumnFormula>
      <totalsRowFormula>SUM([BND T])</totalsRowFormula>
    </tableColumn>
    <tableColumn id="158" name="BND T %" totalsRowFunction="custom" totalsRowDxfId="47" dataCellStyle="Percent">
      <calculatedColumnFormula>IF((Table2[[#This Row],[BND T]]/Table2[[#This Row],[Admission]]) = 0, "--", (Table2[[#This Row],[BND T]]/Table2[[#This Row],[Admission]]))</calculatedColumnFormula>
      <totalsRowFormula>Table2[[#Totals],[BND T]]/Table2[[#Totals],[Admission]]</totalsRowFormula>
    </tableColumn>
    <tableColumn id="157" name="BND HS %" totalsRowFunction="custom" totalsRowDxfId="46" dataCellStyle="Percent">
      <calculatedColumnFormula>IF(Table2[[#This Row],[BND T]]=0,"--", IF(Table2[[#This Row],[BND HS]]/Table2[[#This Row],[BND T]]=0, "--", Table2[[#This Row],[BND HS]]/Table2[[#This Row],[BND T]]))</calculatedColumnFormula>
      <totalsRowFormula>Table2[[#Totals],[BND HS]]/Table2[[#Totals],[BND T]]</totalsRowFormula>
    </tableColumn>
    <tableColumn id="156" name="BND FE %" totalsRowFunction="custom" totalsRowDxfId="45" dataCellStyle="Percent">
      <calculatedColumnFormula>IF(Table2[[#This Row],[BND T]]=0,"--", IF(Table2[[#This Row],[BND FE]]/Table2[[#This Row],[BND T]]=0, "--", Table2[[#This Row],[BND FE]]/Table2[[#This Row],[BND T]]))</calculatedColumnFormula>
      <totalsRowFormula>Table2[[#Totals],[BND FE]]/Table2[[#Totals],[BND T]]</totalsRowFormula>
    </tableColumn>
    <tableColumn id="65" name="SPE B" totalsRowFunction="custom" totalsRowDxfId="44">
      <totalsRowFormula>SUM([SPE B])</totalsRowFormula>
    </tableColumn>
    <tableColumn id="66" name="SPE G" totalsRowFunction="custom" totalsRowDxfId="43">
      <totalsRowFormula>SUM([SPE G])</totalsRowFormula>
    </tableColumn>
    <tableColumn id="67" name="SPE HS" totalsRowFunction="custom" totalsRowDxfId="42">
      <totalsRowFormula>SUM([SPE HS])</totalsRowFormula>
    </tableColumn>
    <tableColumn id="68" name="SPE FE" totalsRowFunction="custom" totalsRowDxfId="41">
      <totalsRowFormula>SUM([SPE FE])</totalsRowFormula>
    </tableColumn>
    <tableColumn id="163" name="SPE T" totalsRowFunction="custom" totalsRowDxfId="40">
      <calculatedColumnFormula>SUM(Table2[[#This Row],[SPE B]:[SPE FE]])</calculatedColumnFormula>
      <totalsRowFormula>SUM([SPE T])</totalsRowFormula>
    </tableColumn>
    <tableColumn id="162" name="SPE T %" totalsRowFunction="custom" totalsRowDxfId="39" dataCellStyle="Percent">
      <calculatedColumnFormula>IF((Table2[[#This Row],[SPE T]]/Table2[[#This Row],[Admission]]) = 0, "--", (Table2[[#This Row],[SPE T]]/Table2[[#This Row],[Admission]]))</calculatedColumnFormula>
      <totalsRowFormula>Table2[[#Totals],[SPE T]]/Table2[[#Totals],[Admission]]</totalsRowFormula>
    </tableColumn>
    <tableColumn id="161" name="SPE HS %" totalsRowFunction="custom" totalsRowDxfId="38" dataCellStyle="Percent">
      <calculatedColumnFormula>IF(Table2[[#This Row],[SPE T]]=0,"--", IF(Table2[[#This Row],[SPE HS]]/Table2[[#This Row],[SPE T]]=0, "--", Table2[[#This Row],[SPE HS]]/Table2[[#This Row],[SPE T]]))</calculatedColumnFormula>
      <totalsRowFormula>Table2[[#Totals],[SPE HS]]/Table2[[#Totals],[SPE T]]</totalsRowFormula>
    </tableColumn>
    <tableColumn id="160" name="SPE FE %" totalsRowFunction="custom" totalsRowDxfId="37" dataCellStyle="Percent">
      <calculatedColumnFormula>IF(Table2[[#This Row],[SPE T]]=0,"--", IF(Table2[[#This Row],[SPE FE]]/Table2[[#This Row],[SPE T]]=0, "--", Table2[[#This Row],[SPE FE]]/Table2[[#This Row],[SPE T]]))</calculatedColumnFormula>
      <totalsRowFormula>Table2[[#Totals],[SPE FE]]/Table2[[#Totals],[SPE T]]</totalsRowFormula>
    </tableColumn>
    <tableColumn id="69" name="ORC B" totalsRowFunction="custom" totalsRowDxfId="36">
      <totalsRowFormula>SUM([ORC B])</totalsRowFormula>
    </tableColumn>
    <tableColumn id="70" name="ORC G" totalsRowFunction="custom" totalsRowDxfId="35">
      <totalsRowFormula>SUM([ORC G])</totalsRowFormula>
    </tableColumn>
    <tableColumn id="71" name="ORC HS" totalsRowFunction="custom" totalsRowDxfId="34">
      <totalsRowFormula>SUM([ORC HS])</totalsRowFormula>
    </tableColumn>
    <tableColumn id="72" name="ORC FE" totalsRowFunction="custom" totalsRowDxfId="33">
      <totalsRowFormula>SUM([ORC FE])</totalsRowFormula>
    </tableColumn>
    <tableColumn id="167" name="ORC T" totalsRowFunction="custom" totalsRowDxfId="32">
      <calculatedColumnFormula>SUM(Table2[[#This Row],[ORC B]:[ORC FE]])</calculatedColumnFormula>
      <totalsRowFormula>SUM([ORC T])</totalsRowFormula>
    </tableColumn>
    <tableColumn id="166" name="ORC T %" totalsRowFunction="custom" totalsRowDxfId="31" dataCellStyle="Percent">
      <calculatedColumnFormula>IF((Table2[[#This Row],[ORC T]]/Table2[[#This Row],[Admission]]) = 0, "--", (Table2[[#This Row],[ORC T]]/Table2[[#This Row],[Admission]]))</calculatedColumnFormula>
      <totalsRowFormula>Table2[[#Totals],[ORC T]]/Table2[[#Totals],[Admission]]</totalsRowFormula>
    </tableColumn>
    <tableColumn id="165" name="ORC HS %" totalsRowFunction="custom" totalsRowDxfId="30" dataCellStyle="Percent">
      <calculatedColumnFormula>IF(Table2[[#This Row],[ORC T]]=0,"--", IF(Table2[[#This Row],[ORC HS]]/Table2[[#This Row],[ORC T]]=0, "--", Table2[[#This Row],[ORC HS]]/Table2[[#This Row],[ORC T]]))</calculatedColumnFormula>
      <totalsRowFormula>Table2[[#Totals],[ORC HS]]/Table2[[#Totals],[ORC T]]</totalsRowFormula>
    </tableColumn>
    <tableColumn id="164" name="ORC FE %" totalsRowFunction="custom" totalsRowDxfId="29" dataCellStyle="Percent">
      <calculatedColumnFormula>IF(Table2[[#This Row],[ORC T]]=0,"--", IF(Table2[[#This Row],[ORC FE]]/Table2[[#This Row],[ORC T]]=0, "--", Table2[[#This Row],[ORC FE]]/Table2[[#This Row],[ORC T]]))</calculatedColumnFormula>
      <totalsRowFormula>Table2[[#Totals],[ORC FE]]/Table2[[#Totals],[ORC T]]</totalsRowFormula>
    </tableColumn>
    <tableColumn id="73" name="SOL B" totalsRowFunction="custom" totalsRowDxfId="28">
      <totalsRowFormula>SUM([SOL B])</totalsRowFormula>
    </tableColumn>
    <tableColumn id="74" name="SOL G" totalsRowFunction="custom" totalsRowDxfId="27">
      <totalsRowFormula>SUM([SOL G])</totalsRowFormula>
    </tableColumn>
    <tableColumn id="75" name="SOL HS" totalsRowFunction="custom" totalsRowDxfId="26">
      <totalsRowFormula>SUM([SOL HS])</totalsRowFormula>
    </tableColumn>
    <tableColumn id="76" name="SOL FE" totalsRowFunction="custom" totalsRowDxfId="25">
      <totalsRowFormula>SUM([SOL FE])</totalsRowFormula>
    </tableColumn>
    <tableColumn id="171" name="SOL T" totalsRowFunction="custom" totalsRowDxfId="24">
      <calculatedColumnFormula>SUM(Table2[[#This Row],[SOL B]:[SOL FE]])</calculatedColumnFormula>
      <totalsRowFormula>SUM([SOL T])</totalsRowFormula>
    </tableColumn>
    <tableColumn id="170" name="SOL T %" totalsRowFunction="custom" totalsRowDxfId="23" dataCellStyle="Percent">
      <calculatedColumnFormula>IF((Table2[[#This Row],[SOL T]]/Table2[[#This Row],[Admission]]) = 0, "--", (Table2[[#This Row],[SOL T]]/Table2[[#This Row],[Admission]]))</calculatedColumnFormula>
      <totalsRowFormula>Table2[[#Totals],[SOL T]]/Table2[[#Totals],[Admission]]</totalsRowFormula>
    </tableColumn>
    <tableColumn id="169" name="SOL HS %" totalsRowFunction="custom" totalsRowDxfId="22" dataCellStyle="Percent">
      <calculatedColumnFormula>IF(Table2[[#This Row],[SOL T]]=0,"--", IF(Table2[[#This Row],[SOL HS]]/Table2[[#This Row],[SOL T]]=0, "--", Table2[[#This Row],[SOL HS]]/Table2[[#This Row],[SOL T]]))</calculatedColumnFormula>
      <totalsRowFormula>Table2[[#Totals],[SOL HS]]/Table2[[#Totals],[SOL T]]</totalsRowFormula>
    </tableColumn>
    <tableColumn id="168" name="SOL FE %" totalsRowLabel="--" totalsRowDxfId="21" dataCellStyle="Percent">
      <calculatedColumnFormula>IF(Table2[[#This Row],[SOL T]]=0,"--", IF(Table2[[#This Row],[SOL FE]]/Table2[[#This Row],[SOL T]]=0, "--", Table2[[#This Row],[SOL FE]]/Table2[[#This Row],[SOL T]]))</calculatedColumnFormula>
    </tableColumn>
    <tableColumn id="77" name="CHO B" totalsRowFunction="custom" totalsRowDxfId="20">
      <totalsRowFormula>SUM([CHO B])</totalsRowFormula>
    </tableColumn>
    <tableColumn id="78" name="CHO G" totalsRowFunction="custom" totalsRowDxfId="19">
      <totalsRowFormula>SUM([CHO G])</totalsRowFormula>
    </tableColumn>
    <tableColumn id="79" name="CHO HS" totalsRowFunction="custom" totalsRowDxfId="18">
      <totalsRowFormula>SUM([CHO HS])</totalsRowFormula>
    </tableColumn>
    <tableColumn id="80" name="CHO FE" totalsRowFunction="custom" totalsRowDxfId="17">
      <totalsRowFormula>SUM([CHO FE])</totalsRowFormula>
    </tableColumn>
    <tableColumn id="175" name="CHO T" totalsRowFunction="custom" totalsRowDxfId="16">
      <calculatedColumnFormula>SUM(Table2[[#This Row],[CHO B]:[CHO FE]])</calculatedColumnFormula>
      <totalsRowFormula>SUM([CHO T])</totalsRowFormula>
    </tableColumn>
    <tableColumn id="174" name="CHO T %" totalsRowFunction="custom" totalsRowDxfId="15" dataCellStyle="Percent">
      <calculatedColumnFormula>IF((Table2[[#This Row],[CHO T]]/Table2[[#This Row],[Admission]]) = 0, "--", (Table2[[#This Row],[CHO T]]/Table2[[#This Row],[Admission]]))</calculatedColumnFormula>
      <totalsRowFormula>Table2[[#Totals],[CHO T]]/Table2[[#Totals],[Admission]]</totalsRowFormula>
    </tableColumn>
    <tableColumn id="173" name="CHO HS %" totalsRowFunction="custom" totalsRowDxfId="14" dataCellStyle="Percent">
      <calculatedColumnFormula>IF(Table2[[#This Row],[CHO T]]=0,"--", IF(Table2[[#This Row],[CHO HS]]/Table2[[#This Row],[CHO T]]=0, "--", Table2[[#This Row],[CHO HS]]/Table2[[#This Row],[CHO T]]))</calculatedColumnFormula>
      <totalsRowFormula>Table2[[#Totals],[CHO HS]]/Table2[[#Totals],[CHO T]]</totalsRowFormula>
    </tableColumn>
    <tableColumn id="172" name="CHO FE %" totalsRowFunction="custom" totalsRowDxfId="13" dataCellStyle="Percent">
      <calculatedColumnFormula>IF(Table2[[#This Row],[CHO T]]=0,"--", IF(Table2[[#This Row],[CHO FE]]/Table2[[#This Row],[CHO T]]=0, "--", Table2[[#This Row],[CHO FE]]/Table2[[#This Row],[CHO T]]))</calculatedColumnFormula>
      <totalsRowFormula>Table2[[#Totals],[CHO FE]]/Table2[[#Totals],[CHO T]]</totalsRowFormula>
    </tableColumn>
    <tableColumn id="183" name="SPRING T" totalsRowFunction="custom" totalsRowDxfId="12" dataCellStyle="Percent">
      <calculatedColumnFormula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calculatedColumnFormula>
      <totalsRowFormula>SUM([SPRING T])</totalsRowFormula>
    </tableColumn>
    <tableColumn id="81" name="fallRepMemberPrivate" totalsRowDxfId="11"/>
    <tableColumn id="82" name="fallRepAssociateMember" totalsRowDxfId="10"/>
    <tableColumn id="83" name="fallRepAlternative" totalsRowDxfId="9"/>
    <tableColumn id="84" name="fallRepNonMemberCharter" totalsRowDxfId="8"/>
    <tableColumn id="85" name="winterRepMemberPrivate" totalsRowDxfId="7"/>
    <tableColumn id="86" name="winterRepAssociateMember" totalsRowDxfId="6"/>
    <tableColumn id="87" name="winterRepAlternative" totalsRowDxfId="5"/>
    <tableColumn id="88" name="winterRepNonMemberCharter" totalsRowDxfId="4"/>
    <tableColumn id="89" name="springRepMemberPrivate" totalsRowDxfId="3"/>
    <tableColumn id="90" name="springRepAssociateMember" totalsRowDxfId="2"/>
    <tableColumn id="91" name="springRepAlternative" totalsRowDxfId="1"/>
    <tableColumn id="92" name="springRepNonMemberCharter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O294"/>
  <sheetViews>
    <sheetView tabSelected="1" zoomScaleNormal="100" workbookViewId="0">
      <pane xSplit="5" topLeftCell="F1" activePane="topRight" state="frozen"/>
      <selection pane="topRight" activeCell="F1" sqref="F1"/>
    </sheetView>
  </sheetViews>
  <sheetFormatPr defaultRowHeight="15"/>
  <cols>
    <col min="1" max="1" width="10.140625" hidden="1" customWidth="1"/>
    <col min="2" max="2" width="11.42578125" hidden="1" customWidth="1"/>
    <col min="3" max="3" width="15" bestFit="1" customWidth="1"/>
    <col min="4" max="4" width="31.42578125" bestFit="1" customWidth="1"/>
    <col min="5" max="5" width="12.42578125" style="2" customWidth="1"/>
    <col min="6" max="10" width="11.7109375" style="2" customWidth="1"/>
    <col min="11" max="13" width="11.7109375" style="11" customWidth="1"/>
    <col min="14" max="18" width="11.7109375" style="2" customWidth="1"/>
    <col min="19" max="21" width="11.7109375" style="11" customWidth="1"/>
    <col min="22" max="25" width="11.7109375" style="2" customWidth="1"/>
    <col min="26" max="28" width="11.7109375" style="11" customWidth="1"/>
    <col min="29" max="33" width="11.7109375" style="2" customWidth="1"/>
    <col min="34" max="36" width="11.7109375" style="11" customWidth="1"/>
    <col min="37" max="37" width="11.7109375" style="14" customWidth="1"/>
    <col min="38" max="42" width="11.7109375" style="2" customWidth="1"/>
    <col min="43" max="45" width="11.7109375" style="11" customWidth="1"/>
    <col min="46" max="50" width="11.7109375" style="2" customWidth="1"/>
    <col min="51" max="53" width="11.7109375" style="11" customWidth="1"/>
    <col min="54" max="58" width="11.7109375" style="2" customWidth="1"/>
    <col min="59" max="60" width="11.7109375" style="11" customWidth="1"/>
    <col min="61" max="61" width="11.7109375" style="8" customWidth="1"/>
    <col min="62" max="66" width="11.7109375" style="2" customWidth="1"/>
    <col min="67" max="69" width="11.7109375" style="11" customWidth="1"/>
    <col min="70" max="74" width="11.7109375" style="2" customWidth="1"/>
    <col min="75" max="77" width="11.7109375" style="11" customWidth="1"/>
    <col min="78" max="78" width="11.7109375" style="14" customWidth="1"/>
    <col min="79" max="83" width="11.7109375" style="2" customWidth="1"/>
    <col min="84" max="86" width="11.7109375" style="11" customWidth="1"/>
    <col min="87" max="91" width="11.7109375" style="2" customWidth="1"/>
    <col min="92" max="94" width="11.7109375" style="11" customWidth="1"/>
    <col min="95" max="99" width="11.7109375" style="2" customWidth="1"/>
    <col min="100" max="102" width="11.7109375" style="11" customWidth="1"/>
    <col min="103" max="107" width="11.7109375" style="2" customWidth="1"/>
    <col min="108" max="110" width="11.7109375" style="11" customWidth="1"/>
    <col min="111" max="115" width="11.7109375" style="2" customWidth="1"/>
    <col min="116" max="118" width="11.7109375" style="11" customWidth="1"/>
    <col min="119" max="123" width="11.7109375" style="2" customWidth="1"/>
    <col min="124" max="126" width="11.7109375" style="11" customWidth="1"/>
    <col min="127" max="131" width="11.7109375" style="2" customWidth="1"/>
    <col min="132" max="134" width="11.7109375" style="11" customWidth="1"/>
    <col min="135" max="139" width="11.7109375" style="2" customWidth="1"/>
    <col min="140" max="141" width="11.7109375" style="11" customWidth="1"/>
    <col min="142" max="142" width="11.7109375" style="13" customWidth="1"/>
    <col min="143" max="147" width="11.7109375" style="2" customWidth="1"/>
    <col min="148" max="150" width="11.7109375" style="11" customWidth="1"/>
    <col min="151" max="155" width="11.7109375" style="2" customWidth="1"/>
    <col min="156" max="158" width="11.7109375" style="11" customWidth="1"/>
    <col min="159" max="159" width="11.7109375" style="14" customWidth="1"/>
    <col min="160" max="160" width="23.42578125" hidden="1" customWidth="1"/>
    <col min="161" max="161" width="25.5703125" hidden="1" customWidth="1"/>
    <col min="162" max="162" width="19.42578125" hidden="1" customWidth="1"/>
    <col min="163" max="163" width="27.42578125" hidden="1" customWidth="1"/>
    <col min="164" max="164" width="26.42578125" hidden="1" customWidth="1"/>
    <col min="165" max="165" width="28.5703125" hidden="1" customWidth="1"/>
    <col min="166" max="166" width="22.42578125" hidden="1" customWidth="1"/>
    <col min="167" max="167" width="30.42578125" hidden="1" customWidth="1"/>
    <col min="168" max="168" width="26" hidden="1" customWidth="1"/>
    <col min="169" max="169" width="28.140625" hidden="1" customWidth="1"/>
    <col min="170" max="170" width="22" hidden="1" customWidth="1"/>
    <col min="171" max="171" width="30" hidden="1" customWidth="1"/>
  </cols>
  <sheetData>
    <row r="1" spans="1:171" s="4" customFormat="1">
      <c r="A1" s="4" t="s">
        <v>0</v>
      </c>
      <c r="B1" s="4" t="s">
        <v>1</v>
      </c>
      <c r="C1" s="72" t="s">
        <v>3</v>
      </c>
      <c r="D1" s="72" t="s">
        <v>2</v>
      </c>
      <c r="E1" s="73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391</v>
      </c>
      <c r="K1" s="37" t="s">
        <v>397</v>
      </c>
      <c r="L1" s="37" t="s">
        <v>394</v>
      </c>
      <c r="M1" s="38" t="s">
        <v>395</v>
      </c>
      <c r="N1" s="48" t="s">
        <v>9</v>
      </c>
      <c r="O1" s="48" t="s">
        <v>10</v>
      </c>
      <c r="P1" s="48" t="s">
        <v>11</v>
      </c>
      <c r="Q1" s="48" t="s">
        <v>12</v>
      </c>
      <c r="R1" s="48" t="s">
        <v>392</v>
      </c>
      <c r="S1" s="49" t="s">
        <v>398</v>
      </c>
      <c r="T1" s="49" t="s">
        <v>393</v>
      </c>
      <c r="U1" s="50" t="s">
        <v>396</v>
      </c>
      <c r="V1" s="57" t="s">
        <v>13</v>
      </c>
      <c r="W1" s="57" t="s">
        <v>14</v>
      </c>
      <c r="X1" s="57" t="s">
        <v>15</v>
      </c>
      <c r="Y1" s="57" t="s">
        <v>399</v>
      </c>
      <c r="Z1" s="58" t="s">
        <v>400</v>
      </c>
      <c r="AA1" s="58" t="s">
        <v>401</v>
      </c>
      <c r="AB1" s="59" t="s">
        <v>402</v>
      </c>
      <c r="AC1" s="51" t="s">
        <v>16</v>
      </c>
      <c r="AD1" s="51" t="s">
        <v>17</v>
      </c>
      <c r="AE1" s="51" t="s">
        <v>18</v>
      </c>
      <c r="AF1" s="51" t="s">
        <v>19</v>
      </c>
      <c r="AG1" s="51" t="s">
        <v>403</v>
      </c>
      <c r="AH1" s="52" t="s">
        <v>404</v>
      </c>
      <c r="AI1" s="52" t="s">
        <v>405</v>
      </c>
      <c r="AJ1" s="53" t="s">
        <v>406</v>
      </c>
      <c r="AK1" s="60" t="s">
        <v>468</v>
      </c>
      <c r="AL1" s="39" t="s">
        <v>20</v>
      </c>
      <c r="AM1" s="39" t="s">
        <v>21</v>
      </c>
      <c r="AN1" s="39" t="s">
        <v>22</v>
      </c>
      <c r="AO1" s="39" t="s">
        <v>23</v>
      </c>
      <c r="AP1" s="39" t="s">
        <v>407</v>
      </c>
      <c r="AQ1" s="40" t="s">
        <v>408</v>
      </c>
      <c r="AR1" s="40" t="s">
        <v>409</v>
      </c>
      <c r="AS1" s="41" t="s">
        <v>410</v>
      </c>
      <c r="AT1" s="54" t="s">
        <v>24</v>
      </c>
      <c r="AU1" s="54" t="s">
        <v>25</v>
      </c>
      <c r="AV1" s="54" t="s">
        <v>26</v>
      </c>
      <c r="AW1" s="54" t="s">
        <v>27</v>
      </c>
      <c r="AX1" s="54" t="s">
        <v>411</v>
      </c>
      <c r="AY1" s="55" t="s">
        <v>412</v>
      </c>
      <c r="AZ1" s="55" t="s">
        <v>413</v>
      </c>
      <c r="BA1" s="56" t="s">
        <v>414</v>
      </c>
      <c r="BB1" s="45" t="s">
        <v>28</v>
      </c>
      <c r="BC1" s="45" t="s">
        <v>29</v>
      </c>
      <c r="BD1" s="45" t="s">
        <v>30</v>
      </c>
      <c r="BE1" s="45" t="s">
        <v>419</v>
      </c>
      <c r="BF1" s="45" t="s">
        <v>415</v>
      </c>
      <c r="BG1" s="46" t="s">
        <v>416</v>
      </c>
      <c r="BH1" s="46" t="s">
        <v>417</v>
      </c>
      <c r="BI1" s="64" t="s">
        <v>418</v>
      </c>
      <c r="BJ1" s="61" t="s">
        <v>31</v>
      </c>
      <c r="BK1" s="61" t="s">
        <v>32</v>
      </c>
      <c r="BL1" s="61" t="s">
        <v>33</v>
      </c>
      <c r="BM1" s="61" t="s">
        <v>34</v>
      </c>
      <c r="BN1" s="61" t="s">
        <v>420</v>
      </c>
      <c r="BO1" s="62" t="s">
        <v>421</v>
      </c>
      <c r="BP1" s="62" t="s">
        <v>422</v>
      </c>
      <c r="BQ1" s="63" t="s">
        <v>423</v>
      </c>
      <c r="BR1" s="42" t="s">
        <v>35</v>
      </c>
      <c r="BS1" s="42" t="s">
        <v>36</v>
      </c>
      <c r="BT1" s="42" t="s">
        <v>37</v>
      </c>
      <c r="BU1" s="42" t="s">
        <v>38</v>
      </c>
      <c r="BV1" s="42" t="s">
        <v>424</v>
      </c>
      <c r="BW1" s="43" t="s">
        <v>425</v>
      </c>
      <c r="BX1" s="43" t="s">
        <v>426</v>
      </c>
      <c r="BY1" s="44" t="s">
        <v>427</v>
      </c>
      <c r="BZ1" s="65" t="s">
        <v>469</v>
      </c>
      <c r="CA1" s="66" t="s">
        <v>39</v>
      </c>
      <c r="CB1" s="66" t="s">
        <v>40</v>
      </c>
      <c r="CC1" s="66" t="s">
        <v>41</v>
      </c>
      <c r="CD1" s="66" t="s">
        <v>42</v>
      </c>
      <c r="CE1" s="66" t="s">
        <v>428</v>
      </c>
      <c r="CF1" s="67" t="s">
        <v>429</v>
      </c>
      <c r="CG1" s="67" t="s">
        <v>430</v>
      </c>
      <c r="CH1" s="68" t="s">
        <v>431</v>
      </c>
      <c r="CI1" s="54" t="s">
        <v>43</v>
      </c>
      <c r="CJ1" s="54" t="s">
        <v>44</v>
      </c>
      <c r="CK1" s="54" t="s">
        <v>45</v>
      </c>
      <c r="CL1" s="54" t="s">
        <v>46</v>
      </c>
      <c r="CM1" s="54" t="s">
        <v>432</v>
      </c>
      <c r="CN1" s="55" t="s">
        <v>433</v>
      </c>
      <c r="CO1" s="55" t="s">
        <v>434</v>
      </c>
      <c r="CP1" s="56" t="s">
        <v>435</v>
      </c>
      <c r="CQ1" s="36" t="s">
        <v>47</v>
      </c>
      <c r="CR1" s="36" t="s">
        <v>48</v>
      </c>
      <c r="CS1" s="36" t="s">
        <v>49</v>
      </c>
      <c r="CT1" s="36" t="s">
        <v>50</v>
      </c>
      <c r="CU1" s="36" t="s">
        <v>436</v>
      </c>
      <c r="CV1" s="37" t="s">
        <v>437</v>
      </c>
      <c r="CW1" s="37" t="s">
        <v>438</v>
      </c>
      <c r="CX1" s="38" t="s">
        <v>439</v>
      </c>
      <c r="CY1" s="45" t="s">
        <v>51</v>
      </c>
      <c r="CZ1" s="45" t="s">
        <v>52</v>
      </c>
      <c r="DA1" s="45" t="s">
        <v>53</v>
      </c>
      <c r="DB1" s="45" t="s">
        <v>54</v>
      </c>
      <c r="DC1" s="45" t="s">
        <v>440</v>
      </c>
      <c r="DD1" s="46" t="s">
        <v>441</v>
      </c>
      <c r="DE1" s="46" t="s">
        <v>442</v>
      </c>
      <c r="DF1" s="47" t="s">
        <v>443</v>
      </c>
      <c r="DG1" s="48" t="s">
        <v>55</v>
      </c>
      <c r="DH1" s="48" t="s">
        <v>56</v>
      </c>
      <c r="DI1" s="48" t="s">
        <v>57</v>
      </c>
      <c r="DJ1" s="48" t="s">
        <v>58</v>
      </c>
      <c r="DK1" s="48" t="s">
        <v>444</v>
      </c>
      <c r="DL1" s="49" t="s">
        <v>445</v>
      </c>
      <c r="DM1" s="49" t="s">
        <v>446</v>
      </c>
      <c r="DN1" s="50" t="s">
        <v>447</v>
      </c>
      <c r="DO1" s="5" t="s">
        <v>59</v>
      </c>
      <c r="DP1" s="5" t="s">
        <v>60</v>
      </c>
      <c r="DQ1" s="5" t="s">
        <v>61</v>
      </c>
      <c r="DR1" s="5" t="s">
        <v>62</v>
      </c>
      <c r="DS1" s="5" t="s">
        <v>448</v>
      </c>
      <c r="DT1" s="10" t="s">
        <v>449</v>
      </c>
      <c r="DU1" s="10" t="s">
        <v>450</v>
      </c>
      <c r="DV1" s="17" t="s">
        <v>451</v>
      </c>
      <c r="DW1" s="69" t="s">
        <v>63</v>
      </c>
      <c r="DX1" s="69" t="s">
        <v>64</v>
      </c>
      <c r="DY1" s="69" t="s">
        <v>65</v>
      </c>
      <c r="DZ1" s="69" t="s">
        <v>66</v>
      </c>
      <c r="EA1" s="69" t="s">
        <v>452</v>
      </c>
      <c r="EB1" s="70" t="s">
        <v>453</v>
      </c>
      <c r="EC1" s="70" t="s">
        <v>454</v>
      </c>
      <c r="ED1" s="71" t="s">
        <v>455</v>
      </c>
      <c r="EE1" s="36" t="s">
        <v>67</v>
      </c>
      <c r="EF1" s="36" t="s">
        <v>68</v>
      </c>
      <c r="EG1" s="36" t="s">
        <v>69</v>
      </c>
      <c r="EH1" s="36" t="s">
        <v>70</v>
      </c>
      <c r="EI1" s="36" t="s">
        <v>456</v>
      </c>
      <c r="EJ1" s="37" t="s">
        <v>457</v>
      </c>
      <c r="EK1" s="37" t="s">
        <v>458</v>
      </c>
      <c r="EL1" s="38" t="s">
        <v>459</v>
      </c>
      <c r="EM1" s="51" t="s">
        <v>71</v>
      </c>
      <c r="EN1" s="51" t="s">
        <v>72</v>
      </c>
      <c r="EO1" s="51" t="s">
        <v>73</v>
      </c>
      <c r="EP1" s="51" t="s">
        <v>74</v>
      </c>
      <c r="EQ1" s="51" t="s">
        <v>460</v>
      </c>
      <c r="ER1" s="52" t="s">
        <v>461</v>
      </c>
      <c r="ES1" s="52" t="s">
        <v>462</v>
      </c>
      <c r="ET1" s="53" t="s">
        <v>463</v>
      </c>
      <c r="EU1" s="5" t="s">
        <v>75</v>
      </c>
      <c r="EV1" s="5" t="s">
        <v>76</v>
      </c>
      <c r="EW1" s="5" t="s">
        <v>77</v>
      </c>
      <c r="EX1" s="5" t="s">
        <v>78</v>
      </c>
      <c r="EY1" s="5" t="s">
        <v>464</v>
      </c>
      <c r="EZ1" s="10" t="s">
        <v>465</v>
      </c>
      <c r="FA1" s="10" t="s">
        <v>466</v>
      </c>
      <c r="FB1" s="17" t="s">
        <v>467</v>
      </c>
      <c r="FC1" s="65" t="s">
        <v>470</v>
      </c>
      <c r="FD1" s="4" t="s">
        <v>79</v>
      </c>
      <c r="FE1" s="4" t="s">
        <v>80</v>
      </c>
      <c r="FF1" s="4" t="s">
        <v>81</v>
      </c>
      <c r="FG1" s="4" t="s">
        <v>82</v>
      </c>
      <c r="FH1" s="4" t="s">
        <v>83</v>
      </c>
      <c r="FI1" s="4" t="s">
        <v>84</v>
      </c>
      <c r="FJ1" s="4" t="s">
        <v>85</v>
      </c>
      <c r="FK1" s="4" t="s">
        <v>86</v>
      </c>
      <c r="FL1" s="4" t="s">
        <v>87</v>
      </c>
      <c r="FM1" s="4" t="s">
        <v>88</v>
      </c>
      <c r="FN1" s="4" t="s">
        <v>89</v>
      </c>
      <c r="FO1" s="4" t="s">
        <v>90</v>
      </c>
    </row>
    <row r="2" spans="1:171">
      <c r="A2">
        <v>1122</v>
      </c>
      <c r="B2">
        <v>347</v>
      </c>
      <c r="C2" t="s">
        <v>92</v>
      </c>
      <c r="D2" t="s">
        <v>91</v>
      </c>
      <c r="E2" s="20">
        <v>80</v>
      </c>
      <c r="F2" s="2">
        <v>26</v>
      </c>
      <c r="G2" s="2">
        <v>0</v>
      </c>
      <c r="H2" s="2">
        <v>0</v>
      </c>
      <c r="I2" s="2">
        <v>3</v>
      </c>
      <c r="J2" s="6">
        <f>SUM(Table2[[#This Row],[FB B]:[FB FE]])</f>
        <v>29</v>
      </c>
      <c r="K2" s="11">
        <f>IF((Table2[[#This Row],[FB T]]/Table2[[#This Row],[Admission]]) = 0, "--", (Table2[[#This Row],[FB T]]/Table2[[#This Row],[Admission]]))</f>
        <v>0.36249999999999999</v>
      </c>
      <c r="L2" s="11" t="str">
        <f>IF(Table2[[#This Row],[FB T]]=0,"--", IF(Table2[[#This Row],[FB HS]]/Table2[[#This Row],[FB T]]=0, "--", Table2[[#This Row],[FB HS]]/Table2[[#This Row],[FB T]]))</f>
        <v>--</v>
      </c>
      <c r="M2" s="18">
        <f>IF(Table2[[#This Row],[FB T]]=0,"--", IF(Table2[[#This Row],[FB FE]]/Table2[[#This Row],[FB T]]=0, "--", Table2[[#This Row],[FB FE]]/Table2[[#This Row],[FB T]]))</f>
        <v>0.10344827586206896</v>
      </c>
      <c r="N2" s="2">
        <v>0</v>
      </c>
      <c r="O2" s="2">
        <v>0</v>
      </c>
      <c r="P2" s="2">
        <v>0</v>
      </c>
      <c r="Q2" s="2">
        <v>0</v>
      </c>
      <c r="R2" s="6">
        <f>SUM(Table2[[#This Row],[XC B]:[XC FE]])</f>
        <v>0</v>
      </c>
      <c r="S2" s="11" t="str">
        <f>IF((Table2[[#This Row],[XC T]]/Table2[[#This Row],[Admission]]) = 0, "--", (Table2[[#This Row],[XC T]]/Table2[[#This Row],[Admission]]))</f>
        <v>--</v>
      </c>
      <c r="T2" s="11" t="str">
        <f>IF(Table2[[#This Row],[XC T]]=0,"--", IF(Table2[[#This Row],[XC HS]]/Table2[[#This Row],[XC T]]=0, "--", Table2[[#This Row],[XC HS]]/Table2[[#This Row],[XC T]]))</f>
        <v>--</v>
      </c>
      <c r="U2" s="18" t="str">
        <f>IF(Table2[[#This Row],[XC T]]=0,"--", IF(Table2[[#This Row],[XC FE]]/Table2[[#This Row],[XC T]]=0, "--", Table2[[#This Row],[XC FE]]/Table2[[#This Row],[XC T]]))</f>
        <v>--</v>
      </c>
      <c r="V2" s="2">
        <v>13</v>
      </c>
      <c r="W2" s="2">
        <v>0</v>
      </c>
      <c r="X2" s="2">
        <v>2</v>
      </c>
      <c r="Y2" s="6">
        <f>SUM(Table2[[#This Row],[VB G]:[VB FE]])</f>
        <v>15</v>
      </c>
      <c r="Z2" s="11">
        <f>IF((Table2[[#This Row],[VB T]]/Table2[[#This Row],[Admission]]) = 0, "--", (Table2[[#This Row],[VB T]]/Table2[[#This Row],[Admission]]))</f>
        <v>0.1875</v>
      </c>
      <c r="AA2" s="11" t="str">
        <f>IF(Table2[[#This Row],[VB T]]=0,"--", IF(Table2[[#This Row],[VB HS]]/Table2[[#This Row],[VB T]]=0, "--", Table2[[#This Row],[VB HS]]/Table2[[#This Row],[VB T]]))</f>
        <v>--</v>
      </c>
      <c r="AB2" s="18">
        <f>IF(Table2[[#This Row],[VB T]]=0,"--", IF(Table2[[#This Row],[VB FE]]/Table2[[#This Row],[VB T]]=0, "--", Table2[[#This Row],[VB FE]]/Table2[[#This Row],[VB T]]))</f>
        <v>0.13333333333333333</v>
      </c>
      <c r="AC2" s="2">
        <v>0</v>
      </c>
      <c r="AD2" s="2">
        <v>0</v>
      </c>
      <c r="AE2" s="2">
        <v>0</v>
      </c>
      <c r="AF2" s="2">
        <v>0</v>
      </c>
      <c r="AG2" s="6">
        <f>SUM(Table2[[#This Row],[SC B]:[SC FE]])</f>
        <v>0</v>
      </c>
      <c r="AH2" s="11" t="str">
        <f>IF((Table2[[#This Row],[SC T]]/Table2[[#This Row],[Admission]]) = 0, "--", (Table2[[#This Row],[SC T]]/Table2[[#This Row],[Admission]]))</f>
        <v>--</v>
      </c>
      <c r="AI2" s="11" t="str">
        <f>IF(Table2[[#This Row],[SC T]]=0,"--", IF(Table2[[#This Row],[SC HS]]/Table2[[#This Row],[SC T]]=0, "--", Table2[[#This Row],[SC HS]]/Table2[[#This Row],[SC T]]))</f>
        <v>--</v>
      </c>
      <c r="AJ2" s="18" t="str">
        <f>IF(Table2[[#This Row],[SC T]]=0,"--", IF(Table2[[#This Row],[SC FE]]/Table2[[#This Row],[SC T]]=0, "--", Table2[[#This Row],[SC FE]]/Table2[[#This Row],[SC T]]))</f>
        <v>--</v>
      </c>
      <c r="AK2" s="15">
        <f>SUM(Table2[[#This Row],[FB T]],Table2[[#This Row],[XC T]],Table2[[#This Row],[VB T]],Table2[[#This Row],[SC T]])</f>
        <v>44</v>
      </c>
      <c r="AL2" s="2">
        <v>18</v>
      </c>
      <c r="AM2" s="2">
        <v>15</v>
      </c>
      <c r="AN2" s="2">
        <v>0</v>
      </c>
      <c r="AO2" s="2">
        <v>4</v>
      </c>
      <c r="AP2" s="6">
        <f>SUM(Table2[[#This Row],[BX B]:[BX FE]])</f>
        <v>37</v>
      </c>
      <c r="AQ2" s="11">
        <f>IF((Table2[[#This Row],[BX T]]/Table2[[#This Row],[Admission]]) = 0, "--", (Table2[[#This Row],[BX T]]/Table2[[#This Row],[Admission]]))</f>
        <v>0.46250000000000002</v>
      </c>
      <c r="AR2" s="11" t="str">
        <f>IF(Table2[[#This Row],[BX T]]=0,"--", IF(Table2[[#This Row],[BX HS]]/Table2[[#This Row],[BX T]]=0, "--", Table2[[#This Row],[BX HS]]/Table2[[#This Row],[BX T]]))</f>
        <v>--</v>
      </c>
      <c r="AS2" s="18">
        <f>IF(Table2[[#This Row],[BX T]]=0,"--", IF(Table2[[#This Row],[BX FE]]/Table2[[#This Row],[BX T]]=0, "--", Table2[[#This Row],[BX FE]]/Table2[[#This Row],[BX T]]))</f>
        <v>0.10810810810810811</v>
      </c>
      <c r="AT2" s="2">
        <v>0</v>
      </c>
      <c r="AU2" s="2">
        <v>0</v>
      </c>
      <c r="AV2" s="2">
        <v>0</v>
      </c>
      <c r="AW2" s="2">
        <v>0</v>
      </c>
      <c r="AX2" s="6">
        <f>SUM(Table2[[#This Row],[SW B]:[SW FE]])</f>
        <v>0</v>
      </c>
      <c r="AY2" s="11" t="str">
        <f>IF((Table2[[#This Row],[SW T]]/Table2[[#This Row],[Admission]]) = 0, "--", (Table2[[#This Row],[SW T]]/Table2[[#This Row],[Admission]]))</f>
        <v>--</v>
      </c>
      <c r="AZ2" s="11" t="str">
        <f>IF(Table2[[#This Row],[SW T]]=0,"--", IF(Table2[[#This Row],[SW HS]]/Table2[[#This Row],[SW T]]=0, "--", Table2[[#This Row],[SW HS]]/Table2[[#This Row],[SW T]]))</f>
        <v>--</v>
      </c>
      <c r="BA2" s="18" t="str">
        <f>IF(Table2[[#This Row],[SW T]]=0,"--", IF(Table2[[#This Row],[SW FE]]/Table2[[#This Row],[SW T]]=0, "--", Table2[[#This Row],[SW FE]]/Table2[[#This Row],[SW T]]))</f>
        <v>--</v>
      </c>
      <c r="BB2" s="2">
        <v>0</v>
      </c>
      <c r="BC2" s="2">
        <v>0</v>
      </c>
      <c r="BD2" s="2">
        <v>0</v>
      </c>
      <c r="BE2" s="2">
        <v>0</v>
      </c>
      <c r="BF2" s="6">
        <f>SUM(Table2[[#This Row],[CHE B]:[CHE FE]])</f>
        <v>0</v>
      </c>
      <c r="BG2" s="11" t="str">
        <f>IF((Table2[[#This Row],[CHE T]]/Table2[[#This Row],[Admission]]) = 0, "--", (Table2[[#This Row],[CHE T]]/Table2[[#This Row],[Admission]]))</f>
        <v>--</v>
      </c>
      <c r="BH2" s="11" t="str">
        <f>IF(Table2[[#This Row],[CHE T]]=0,"--", IF(Table2[[#This Row],[CHE HS]]/Table2[[#This Row],[CHE T]]=0, "--", Table2[[#This Row],[CHE HS]]/Table2[[#This Row],[CHE T]]))</f>
        <v>--</v>
      </c>
      <c r="BI2" s="22" t="str">
        <f>IF(Table2[[#This Row],[CHE T]]=0,"--", IF(Table2[[#This Row],[CHE FE]]/Table2[[#This Row],[CHE T]]=0, "--", Table2[[#This Row],[CHE FE]]/Table2[[#This Row],[CHE T]]))</f>
        <v>--</v>
      </c>
      <c r="BJ2" s="2">
        <v>5</v>
      </c>
      <c r="BK2" s="2">
        <v>0</v>
      </c>
      <c r="BL2" s="2">
        <v>0</v>
      </c>
      <c r="BM2" s="2">
        <v>0</v>
      </c>
      <c r="BN2" s="6">
        <f>SUM(Table2[[#This Row],[WR B]:[WR FE]])</f>
        <v>5</v>
      </c>
      <c r="BO2" s="11">
        <f>IF((Table2[[#This Row],[WR T]]/Table2[[#This Row],[Admission]]) = 0, "--", (Table2[[#This Row],[WR T]]/Table2[[#This Row],[Admission]]))</f>
        <v>6.25E-2</v>
      </c>
      <c r="BP2" s="11" t="str">
        <f>IF(Table2[[#This Row],[WR T]]=0,"--", IF(Table2[[#This Row],[WR HS]]/Table2[[#This Row],[WR T]]=0, "--", Table2[[#This Row],[WR HS]]/Table2[[#This Row],[WR T]]))</f>
        <v>--</v>
      </c>
      <c r="BQ2" s="18" t="str">
        <f>IF(Table2[[#This Row],[WR T]]=0,"--", IF(Table2[[#This Row],[WR FE]]/Table2[[#This Row],[WR T]]=0, "--", Table2[[#This Row],[WR FE]]/Table2[[#This Row],[WR T]]))</f>
        <v>--</v>
      </c>
      <c r="BR2" s="2">
        <v>0</v>
      </c>
      <c r="BS2" s="2">
        <v>0</v>
      </c>
      <c r="BT2" s="2">
        <v>0</v>
      </c>
      <c r="BU2" s="2">
        <v>0</v>
      </c>
      <c r="BV2" s="6">
        <f>SUM(Table2[[#This Row],[DNC B]:[DNC FE]])</f>
        <v>0</v>
      </c>
      <c r="BW2" s="11" t="str">
        <f>IF((Table2[[#This Row],[DNC T]]/Table2[[#This Row],[Admission]]) = 0, "--", (Table2[[#This Row],[DNC T]]/Table2[[#This Row],[Admission]]))</f>
        <v>--</v>
      </c>
      <c r="BX2" s="11" t="str">
        <f>IF(Table2[[#This Row],[DNC T]]=0,"--", IF(Table2[[#This Row],[DNC HS]]/Table2[[#This Row],[DNC T]]=0, "--", Table2[[#This Row],[DNC HS]]/Table2[[#This Row],[DNC T]]))</f>
        <v>--</v>
      </c>
      <c r="BY2" s="18" t="str">
        <f>IF(Table2[[#This Row],[DNC T]]=0,"--", IF(Table2[[#This Row],[DNC FE]]/Table2[[#This Row],[DNC T]]=0, "--", Table2[[#This Row],[DNC FE]]/Table2[[#This Row],[DNC T]]))</f>
        <v>--</v>
      </c>
      <c r="BZ2" s="24">
        <f>SUM(Table2[[#This Row],[BX T]],Table2[[#This Row],[SW T]],Table2[[#This Row],[CHE T]],Table2[[#This Row],[WR T]],Table2[[#This Row],[DNC T]])</f>
        <v>42</v>
      </c>
      <c r="CA2" s="2">
        <v>12</v>
      </c>
      <c r="CB2" s="2">
        <v>6</v>
      </c>
      <c r="CC2" s="2">
        <v>0</v>
      </c>
      <c r="CD2" s="2">
        <v>3</v>
      </c>
      <c r="CE2" s="6">
        <f>SUM(Table2[[#This Row],[TF B]:[TF FE]])</f>
        <v>21</v>
      </c>
      <c r="CF2" s="11">
        <f>IF((Table2[[#This Row],[TF T]]/Table2[[#This Row],[Admission]]) = 0, "--", (Table2[[#This Row],[TF T]]/Table2[[#This Row],[Admission]]))</f>
        <v>0.26250000000000001</v>
      </c>
      <c r="CG2" s="11" t="str">
        <f>IF(Table2[[#This Row],[TF T]]=0,"--", IF(Table2[[#This Row],[TF HS]]/Table2[[#This Row],[TF T]]=0, "--", Table2[[#This Row],[TF HS]]/Table2[[#This Row],[TF T]]))</f>
        <v>--</v>
      </c>
      <c r="CH2" s="18">
        <f>IF(Table2[[#This Row],[TF T]]=0,"--", IF(Table2[[#This Row],[TF FE]]/Table2[[#This Row],[TF T]]=0, "--", Table2[[#This Row],[TF FE]]/Table2[[#This Row],[TF T]]))</f>
        <v>0.14285714285714285</v>
      </c>
      <c r="CI2" s="2">
        <v>14</v>
      </c>
      <c r="CJ2" s="2">
        <v>0</v>
      </c>
      <c r="CK2" s="2">
        <v>0</v>
      </c>
      <c r="CL2" s="2">
        <v>2</v>
      </c>
      <c r="CM2" s="6">
        <f>SUM(Table2[[#This Row],[BB B]:[BB FE]])</f>
        <v>16</v>
      </c>
      <c r="CN2" s="11">
        <f>IF((Table2[[#This Row],[BB T]]/Table2[[#This Row],[Admission]]) = 0, "--", (Table2[[#This Row],[BB T]]/Table2[[#This Row],[Admission]]))</f>
        <v>0.2</v>
      </c>
      <c r="CO2" s="11" t="str">
        <f>IF(Table2[[#This Row],[BB T]]=0,"--", IF(Table2[[#This Row],[BB HS]]/Table2[[#This Row],[BB T]]=0, "--", Table2[[#This Row],[BB HS]]/Table2[[#This Row],[BB T]]))</f>
        <v>--</v>
      </c>
      <c r="CP2" s="18">
        <f>IF(Table2[[#This Row],[BB T]]=0,"--", IF(Table2[[#This Row],[BB FE]]/Table2[[#This Row],[BB T]]=0, "--", Table2[[#This Row],[BB FE]]/Table2[[#This Row],[BB T]]))</f>
        <v>0.125</v>
      </c>
      <c r="CQ2" s="2">
        <v>0</v>
      </c>
      <c r="CR2" s="2">
        <v>12</v>
      </c>
      <c r="CS2" s="2">
        <v>0</v>
      </c>
      <c r="CT2" s="2">
        <v>1</v>
      </c>
      <c r="CU2" s="6">
        <f>SUM(Table2[[#This Row],[SB B]:[SB FE]])</f>
        <v>13</v>
      </c>
      <c r="CV2" s="11">
        <f>IF((Table2[[#This Row],[SB T]]/Table2[[#This Row],[Admission]]) = 0, "--", (Table2[[#This Row],[SB T]]/Table2[[#This Row],[Admission]]))</f>
        <v>0.16250000000000001</v>
      </c>
      <c r="CW2" s="11" t="str">
        <f>IF(Table2[[#This Row],[SB T]]=0,"--", IF(Table2[[#This Row],[SB HS]]/Table2[[#This Row],[SB T]]=0, "--", Table2[[#This Row],[SB HS]]/Table2[[#This Row],[SB T]]))</f>
        <v>--</v>
      </c>
      <c r="CX2" s="18">
        <f>IF(Table2[[#This Row],[SB T]]=0,"--", IF(Table2[[#This Row],[SB FE]]/Table2[[#This Row],[SB T]]=0, "--", Table2[[#This Row],[SB FE]]/Table2[[#This Row],[SB T]]))</f>
        <v>7.6923076923076927E-2</v>
      </c>
      <c r="CY2" s="2">
        <v>0</v>
      </c>
      <c r="CZ2" s="2">
        <v>1</v>
      </c>
      <c r="DA2" s="2">
        <v>0</v>
      </c>
      <c r="DB2" s="2">
        <v>0</v>
      </c>
      <c r="DC2" s="6">
        <f>SUM(Table2[[#This Row],[GF B]:[GF FE]])</f>
        <v>1</v>
      </c>
      <c r="DD2" s="11">
        <f>IF((Table2[[#This Row],[GF T]]/Table2[[#This Row],[Admission]]) = 0, "--", (Table2[[#This Row],[GF T]]/Table2[[#This Row],[Admission]]))</f>
        <v>1.2500000000000001E-2</v>
      </c>
      <c r="DE2" s="11" t="str">
        <f>IF(Table2[[#This Row],[GF T]]=0,"--", IF(Table2[[#This Row],[GF HS]]/Table2[[#This Row],[GF T]]=0, "--", Table2[[#This Row],[GF HS]]/Table2[[#This Row],[GF T]]))</f>
        <v>--</v>
      </c>
      <c r="DF2" s="18" t="str">
        <f>IF(Table2[[#This Row],[GF T]]=0,"--", IF(Table2[[#This Row],[GF FE]]/Table2[[#This Row],[GF T]]=0, "--", Table2[[#This Row],[GF FE]]/Table2[[#This Row],[GF T]]))</f>
        <v>--</v>
      </c>
      <c r="DG2" s="2">
        <v>0</v>
      </c>
      <c r="DH2" s="2">
        <v>0</v>
      </c>
      <c r="DI2" s="2">
        <v>0</v>
      </c>
      <c r="DJ2" s="2">
        <v>0</v>
      </c>
      <c r="DK2" s="6">
        <f>SUM(Table2[[#This Row],[TN B]:[TN FE]])</f>
        <v>0</v>
      </c>
      <c r="DL2" s="11" t="str">
        <f>IF((Table2[[#This Row],[TN T]]/Table2[[#This Row],[Admission]]) = 0, "--", (Table2[[#This Row],[TN T]]/Table2[[#This Row],[Admission]]))</f>
        <v>--</v>
      </c>
      <c r="DM2" s="11" t="str">
        <f>IF(Table2[[#This Row],[TN T]]=0,"--", IF(Table2[[#This Row],[TN HS]]/Table2[[#This Row],[TN T]]=0, "--", Table2[[#This Row],[TN HS]]/Table2[[#This Row],[TN T]]))</f>
        <v>--</v>
      </c>
      <c r="DN2" s="18" t="str">
        <f>IF(Table2[[#This Row],[TN T]]=0,"--", IF(Table2[[#This Row],[TN FE]]/Table2[[#This Row],[TN T]]=0, "--", Table2[[#This Row],[TN FE]]/Table2[[#This Row],[TN T]]))</f>
        <v>--</v>
      </c>
      <c r="DO2" s="2">
        <v>17</v>
      </c>
      <c r="DP2" s="2">
        <v>14</v>
      </c>
      <c r="DQ2" s="2">
        <v>0</v>
      </c>
      <c r="DR2" s="2">
        <v>1</v>
      </c>
      <c r="DS2" s="6">
        <f>SUM(Table2[[#This Row],[BND B]:[BND FE]])</f>
        <v>32</v>
      </c>
      <c r="DT2" s="11">
        <f>IF((Table2[[#This Row],[BND T]]/Table2[[#This Row],[Admission]]) = 0, "--", (Table2[[#This Row],[BND T]]/Table2[[#This Row],[Admission]]))</f>
        <v>0.4</v>
      </c>
      <c r="DU2" s="11" t="str">
        <f>IF(Table2[[#This Row],[BND T]]=0,"--", IF(Table2[[#This Row],[BND HS]]/Table2[[#This Row],[BND T]]=0, "--", Table2[[#This Row],[BND HS]]/Table2[[#This Row],[BND T]]))</f>
        <v>--</v>
      </c>
      <c r="DV2" s="18">
        <f>IF(Table2[[#This Row],[BND T]]=0,"--", IF(Table2[[#This Row],[BND FE]]/Table2[[#This Row],[BND T]]=0, "--", Table2[[#This Row],[BND FE]]/Table2[[#This Row],[BND T]]))</f>
        <v>3.125E-2</v>
      </c>
      <c r="DW2" s="2">
        <v>0</v>
      </c>
      <c r="DX2" s="2">
        <v>0</v>
      </c>
      <c r="DY2" s="2">
        <v>0</v>
      </c>
      <c r="DZ2" s="2">
        <v>0</v>
      </c>
      <c r="EA2" s="6">
        <f>SUM(Table2[[#This Row],[SPE B]:[SPE FE]])</f>
        <v>0</v>
      </c>
      <c r="EB2" s="11" t="str">
        <f>IF((Table2[[#This Row],[SPE T]]/Table2[[#This Row],[Admission]]) = 0, "--", (Table2[[#This Row],[SPE T]]/Table2[[#This Row],[Admission]]))</f>
        <v>--</v>
      </c>
      <c r="EC2" s="11" t="str">
        <f>IF(Table2[[#This Row],[SPE T]]=0,"--", IF(Table2[[#This Row],[SPE HS]]/Table2[[#This Row],[SPE T]]=0, "--", Table2[[#This Row],[SPE HS]]/Table2[[#This Row],[SPE T]]))</f>
        <v>--</v>
      </c>
      <c r="ED2" s="18" t="str">
        <f>IF(Table2[[#This Row],[SPE T]]=0,"--", IF(Table2[[#This Row],[SPE FE]]/Table2[[#This Row],[SPE T]]=0, "--", Table2[[#This Row],[SPE FE]]/Table2[[#This Row],[SPE T]]))</f>
        <v>--</v>
      </c>
      <c r="EE2" s="2">
        <v>0</v>
      </c>
      <c r="EF2" s="2">
        <v>0</v>
      </c>
      <c r="EG2" s="2">
        <v>0</v>
      </c>
      <c r="EH2" s="2">
        <v>0</v>
      </c>
      <c r="EI2" s="6">
        <f>SUM(Table2[[#This Row],[ORC B]:[ORC FE]])</f>
        <v>0</v>
      </c>
      <c r="EJ2" s="11" t="str">
        <f>IF((Table2[[#This Row],[ORC T]]/Table2[[#This Row],[Admission]]) = 0, "--", (Table2[[#This Row],[ORC T]]/Table2[[#This Row],[Admission]]))</f>
        <v>--</v>
      </c>
      <c r="EK2" s="11" t="str">
        <f>IF(Table2[[#This Row],[ORC T]]=0,"--", IF(Table2[[#This Row],[ORC HS]]/Table2[[#This Row],[ORC T]]=0, "--", Table2[[#This Row],[ORC HS]]/Table2[[#This Row],[ORC T]]))</f>
        <v>--</v>
      </c>
      <c r="EL2" s="18" t="str">
        <f>IF(Table2[[#This Row],[ORC T]]=0,"--", IF(Table2[[#This Row],[ORC FE]]/Table2[[#This Row],[ORC T]]=0, "--", Table2[[#This Row],[ORC FE]]/Table2[[#This Row],[ORC T]]))</f>
        <v>--</v>
      </c>
      <c r="EM2" s="2">
        <v>1</v>
      </c>
      <c r="EN2" s="2">
        <v>1</v>
      </c>
      <c r="EO2" s="2">
        <v>0</v>
      </c>
      <c r="EP2" s="2">
        <v>0</v>
      </c>
      <c r="EQ2" s="6">
        <f>SUM(Table2[[#This Row],[SOL B]:[SOL FE]])</f>
        <v>2</v>
      </c>
      <c r="ER2" s="11">
        <f>IF((Table2[[#This Row],[SOL T]]/Table2[[#This Row],[Admission]]) = 0, "--", (Table2[[#This Row],[SOL T]]/Table2[[#This Row],[Admission]]))</f>
        <v>2.5000000000000001E-2</v>
      </c>
      <c r="ES2" s="11" t="str">
        <f>IF(Table2[[#This Row],[SOL T]]=0,"--", IF(Table2[[#This Row],[SOL HS]]/Table2[[#This Row],[SOL T]]=0, "--", Table2[[#This Row],[SOL HS]]/Table2[[#This Row],[SOL T]]))</f>
        <v>--</v>
      </c>
      <c r="ET2" s="18" t="str">
        <f>IF(Table2[[#This Row],[SOL T]]=0,"--", IF(Table2[[#This Row],[SOL FE]]/Table2[[#This Row],[SOL T]]=0, "--", Table2[[#This Row],[SOL FE]]/Table2[[#This Row],[SOL T]]))</f>
        <v>--</v>
      </c>
      <c r="EU2" s="2">
        <v>0</v>
      </c>
      <c r="EV2" s="2">
        <v>10</v>
      </c>
      <c r="EW2" s="2">
        <v>0</v>
      </c>
      <c r="EX2" s="2">
        <v>1</v>
      </c>
      <c r="EY2" s="6">
        <f>SUM(Table2[[#This Row],[CHO B]:[CHO FE]])</f>
        <v>11</v>
      </c>
      <c r="EZ2" s="11">
        <f>IF((Table2[[#This Row],[CHO T]]/Table2[[#This Row],[Admission]]) = 0, "--", (Table2[[#This Row],[CHO T]]/Table2[[#This Row],[Admission]]))</f>
        <v>0.13750000000000001</v>
      </c>
      <c r="FA2" s="11" t="str">
        <f>IF(Table2[[#This Row],[CHO T]]=0,"--", IF(Table2[[#This Row],[CHO HS]]/Table2[[#This Row],[CHO T]]=0, "--", Table2[[#This Row],[CHO HS]]/Table2[[#This Row],[CHO T]]))</f>
        <v>--</v>
      </c>
      <c r="FB2" s="18">
        <f>IF(Table2[[#This Row],[CHO T]]=0,"--", IF(Table2[[#This Row],[CHO FE]]/Table2[[#This Row],[CHO T]]=0, "--", Table2[[#This Row],[CHO FE]]/Table2[[#This Row],[CHO T]]))</f>
        <v>9.0909090909090912E-2</v>
      </c>
      <c r="FC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96</v>
      </c>
      <c r="FD2">
        <v>0</v>
      </c>
      <c r="FE2">
        <v>0</v>
      </c>
      <c r="FF2" s="1" t="s">
        <v>390</v>
      </c>
      <c r="FG2" s="1" t="s">
        <v>390</v>
      </c>
      <c r="FH2">
        <v>0</v>
      </c>
      <c r="FI2">
        <v>0</v>
      </c>
      <c r="FJ2" s="1" t="s">
        <v>390</v>
      </c>
      <c r="FK2" s="1" t="s">
        <v>390</v>
      </c>
      <c r="FL2">
        <v>0</v>
      </c>
      <c r="FM2">
        <v>0</v>
      </c>
      <c r="FN2" s="1" t="s">
        <v>390</v>
      </c>
      <c r="FO2" s="1" t="s">
        <v>390</v>
      </c>
    </row>
    <row r="3" spans="1:171">
      <c r="A3">
        <v>1102</v>
      </c>
      <c r="B3">
        <v>92</v>
      </c>
      <c r="C3" t="s">
        <v>94</v>
      </c>
      <c r="D3" t="s">
        <v>93</v>
      </c>
      <c r="E3" s="20">
        <v>1860</v>
      </c>
      <c r="F3" s="2">
        <v>144</v>
      </c>
      <c r="G3" s="2">
        <v>0</v>
      </c>
      <c r="H3" s="2">
        <v>1</v>
      </c>
      <c r="I3" s="2">
        <v>0</v>
      </c>
      <c r="J3" s="6">
        <f>SUM(Table2[[#This Row],[FB B]:[FB FE]])</f>
        <v>145</v>
      </c>
      <c r="K3" s="11">
        <f>IF((Table2[[#This Row],[FB T]]/Table2[[#This Row],[Admission]]) = 0, "--", (Table2[[#This Row],[FB T]]/Table2[[#This Row],[Admission]]))</f>
        <v>7.7956989247311828E-2</v>
      </c>
      <c r="L3" s="11">
        <f>IF(Table2[[#This Row],[FB T]]=0,"--", IF(Table2[[#This Row],[FB HS]]/Table2[[#This Row],[FB T]]=0, "--", Table2[[#This Row],[FB HS]]/Table2[[#This Row],[FB T]]))</f>
        <v>6.8965517241379309E-3</v>
      </c>
      <c r="M3" s="18" t="str">
        <f>IF(Table2[[#This Row],[FB T]]=0,"--", IF(Table2[[#This Row],[FB FE]]/Table2[[#This Row],[FB T]]=0, "--", Table2[[#This Row],[FB FE]]/Table2[[#This Row],[FB T]]))</f>
        <v>--</v>
      </c>
      <c r="N3" s="2">
        <v>30</v>
      </c>
      <c r="O3" s="2">
        <v>38</v>
      </c>
      <c r="P3" s="2">
        <v>0</v>
      </c>
      <c r="Q3" s="2">
        <v>0</v>
      </c>
      <c r="R3" s="6">
        <f>SUM(Table2[[#This Row],[XC B]:[XC FE]])</f>
        <v>68</v>
      </c>
      <c r="S3" s="11">
        <f>IF((Table2[[#This Row],[XC T]]/Table2[[#This Row],[Admission]]) = 0, "--", (Table2[[#This Row],[XC T]]/Table2[[#This Row],[Admission]]))</f>
        <v>3.6559139784946237E-2</v>
      </c>
      <c r="T3" s="11" t="str">
        <f>IF(Table2[[#This Row],[XC T]]=0,"--", IF(Table2[[#This Row],[XC HS]]/Table2[[#This Row],[XC T]]=0, "--", Table2[[#This Row],[XC HS]]/Table2[[#This Row],[XC T]]))</f>
        <v>--</v>
      </c>
      <c r="U3" s="18" t="str">
        <f>IF(Table2[[#This Row],[XC T]]=0,"--", IF(Table2[[#This Row],[XC FE]]/Table2[[#This Row],[XC T]]=0, "--", Table2[[#This Row],[XC FE]]/Table2[[#This Row],[XC T]]))</f>
        <v>--</v>
      </c>
      <c r="V3" s="2">
        <v>44</v>
      </c>
      <c r="W3" s="2">
        <v>1</v>
      </c>
      <c r="X3" s="2">
        <v>0</v>
      </c>
      <c r="Y3" s="6">
        <f>SUM(Table2[[#This Row],[VB G]:[VB FE]])</f>
        <v>45</v>
      </c>
      <c r="Z3" s="11">
        <f>IF((Table2[[#This Row],[VB T]]/Table2[[#This Row],[Admission]]) = 0, "--", (Table2[[#This Row],[VB T]]/Table2[[#This Row],[Admission]]))</f>
        <v>2.4193548387096774E-2</v>
      </c>
      <c r="AA3" s="11">
        <f>IF(Table2[[#This Row],[VB T]]=0,"--", IF(Table2[[#This Row],[VB HS]]/Table2[[#This Row],[VB T]]=0, "--", Table2[[#This Row],[VB HS]]/Table2[[#This Row],[VB T]]))</f>
        <v>2.2222222222222223E-2</v>
      </c>
      <c r="AB3" s="18" t="str">
        <f>IF(Table2[[#This Row],[VB T]]=0,"--", IF(Table2[[#This Row],[VB FE]]/Table2[[#This Row],[VB T]]=0, "--", Table2[[#This Row],[VB FE]]/Table2[[#This Row],[VB T]]))</f>
        <v>--</v>
      </c>
      <c r="AC3" s="2">
        <v>37</v>
      </c>
      <c r="AD3" s="2">
        <v>45</v>
      </c>
      <c r="AE3" s="2">
        <v>0</v>
      </c>
      <c r="AF3" s="2">
        <v>0</v>
      </c>
      <c r="AG3" s="6">
        <f>SUM(Table2[[#This Row],[SC B]:[SC FE]])</f>
        <v>82</v>
      </c>
      <c r="AH3" s="11">
        <f>IF((Table2[[#This Row],[SC T]]/Table2[[#This Row],[Admission]]) = 0, "--", (Table2[[#This Row],[SC T]]/Table2[[#This Row],[Admission]]))</f>
        <v>4.4086021505376341E-2</v>
      </c>
      <c r="AI3" s="11" t="str">
        <f>IF(Table2[[#This Row],[SC T]]=0,"--", IF(Table2[[#This Row],[SC HS]]/Table2[[#This Row],[SC T]]=0, "--", Table2[[#This Row],[SC HS]]/Table2[[#This Row],[SC T]]))</f>
        <v>--</v>
      </c>
      <c r="AJ3" s="18" t="str">
        <f>IF(Table2[[#This Row],[SC T]]=0,"--", IF(Table2[[#This Row],[SC FE]]/Table2[[#This Row],[SC T]]=0, "--", Table2[[#This Row],[SC FE]]/Table2[[#This Row],[SC T]]))</f>
        <v>--</v>
      </c>
      <c r="AK3" s="15">
        <f>SUM(Table2[[#This Row],[FB T]],Table2[[#This Row],[XC T]],Table2[[#This Row],[VB T]],Table2[[#This Row],[SC T]])</f>
        <v>340</v>
      </c>
      <c r="AL3" s="2">
        <v>47</v>
      </c>
      <c r="AM3" s="2">
        <v>45</v>
      </c>
      <c r="AN3" s="2">
        <v>0</v>
      </c>
      <c r="AO3" s="2">
        <v>0</v>
      </c>
      <c r="AP3" s="6">
        <f>SUM(Table2[[#This Row],[BX B]:[BX FE]])</f>
        <v>92</v>
      </c>
      <c r="AQ3" s="11">
        <f>IF((Table2[[#This Row],[BX T]]/Table2[[#This Row],[Admission]]) = 0, "--", (Table2[[#This Row],[BX T]]/Table2[[#This Row],[Admission]]))</f>
        <v>4.9462365591397849E-2</v>
      </c>
      <c r="AR3" s="11" t="str">
        <f>IF(Table2[[#This Row],[BX T]]=0,"--", IF(Table2[[#This Row],[BX HS]]/Table2[[#This Row],[BX T]]=0, "--", Table2[[#This Row],[BX HS]]/Table2[[#This Row],[BX T]]))</f>
        <v>--</v>
      </c>
      <c r="AS3" s="18" t="str">
        <f>IF(Table2[[#This Row],[BX T]]=0,"--", IF(Table2[[#This Row],[BX FE]]/Table2[[#This Row],[BX T]]=0, "--", Table2[[#This Row],[BX FE]]/Table2[[#This Row],[BX T]]))</f>
        <v>--</v>
      </c>
      <c r="AT3" s="2">
        <v>30</v>
      </c>
      <c r="AU3" s="2">
        <v>22</v>
      </c>
      <c r="AV3" s="2">
        <v>2</v>
      </c>
      <c r="AW3" s="2">
        <v>0</v>
      </c>
      <c r="AX3" s="6">
        <f>SUM(Table2[[#This Row],[SW B]:[SW FE]])</f>
        <v>54</v>
      </c>
      <c r="AY3" s="11">
        <f>IF((Table2[[#This Row],[SW T]]/Table2[[#This Row],[Admission]]) = 0, "--", (Table2[[#This Row],[SW T]]/Table2[[#This Row],[Admission]]))</f>
        <v>2.903225806451613E-2</v>
      </c>
      <c r="AZ3" s="11">
        <f>IF(Table2[[#This Row],[SW T]]=0,"--", IF(Table2[[#This Row],[SW HS]]/Table2[[#This Row],[SW T]]=0, "--", Table2[[#This Row],[SW HS]]/Table2[[#This Row],[SW T]]))</f>
        <v>3.7037037037037035E-2</v>
      </c>
      <c r="BA3" s="18" t="str">
        <f>IF(Table2[[#This Row],[SW T]]=0,"--", IF(Table2[[#This Row],[SW FE]]/Table2[[#This Row],[SW T]]=0, "--", Table2[[#This Row],[SW FE]]/Table2[[#This Row],[SW T]]))</f>
        <v>--</v>
      </c>
      <c r="BB3" s="2">
        <v>0</v>
      </c>
      <c r="BC3" s="2">
        <v>38</v>
      </c>
      <c r="BD3" s="2">
        <v>0</v>
      </c>
      <c r="BE3" s="2">
        <v>0</v>
      </c>
      <c r="BF3" s="6">
        <f>SUM(Table2[[#This Row],[CHE B]:[CHE FE]])</f>
        <v>38</v>
      </c>
      <c r="BG3" s="11">
        <f>IF((Table2[[#This Row],[CHE T]]/Table2[[#This Row],[Admission]]) = 0, "--", (Table2[[#This Row],[CHE T]]/Table2[[#This Row],[Admission]]))</f>
        <v>2.0430107526881722E-2</v>
      </c>
      <c r="BH3" s="11" t="str">
        <f>IF(Table2[[#This Row],[CHE T]]=0,"--", IF(Table2[[#This Row],[CHE HS]]/Table2[[#This Row],[CHE T]]=0, "--", Table2[[#This Row],[CHE HS]]/Table2[[#This Row],[CHE T]]))</f>
        <v>--</v>
      </c>
      <c r="BI3" s="22" t="str">
        <f>IF(Table2[[#This Row],[CHE T]]=0,"--", IF(Table2[[#This Row],[CHE FE]]/Table2[[#This Row],[CHE T]]=0, "--", Table2[[#This Row],[CHE FE]]/Table2[[#This Row],[CHE T]]))</f>
        <v>--</v>
      </c>
      <c r="BJ3" s="2">
        <v>48</v>
      </c>
      <c r="BK3" s="2">
        <v>0</v>
      </c>
      <c r="BL3" s="2">
        <v>1</v>
      </c>
      <c r="BM3" s="2">
        <v>0</v>
      </c>
      <c r="BN3" s="6">
        <f>SUM(Table2[[#This Row],[WR B]:[WR FE]])</f>
        <v>49</v>
      </c>
      <c r="BO3" s="11">
        <f>IF((Table2[[#This Row],[WR T]]/Table2[[#This Row],[Admission]]) = 0, "--", (Table2[[#This Row],[WR T]]/Table2[[#This Row],[Admission]]))</f>
        <v>2.6344086021505377E-2</v>
      </c>
      <c r="BP3" s="11">
        <f>IF(Table2[[#This Row],[WR T]]=0,"--", IF(Table2[[#This Row],[WR HS]]/Table2[[#This Row],[WR T]]=0, "--", Table2[[#This Row],[WR HS]]/Table2[[#This Row],[WR T]]))</f>
        <v>2.0408163265306121E-2</v>
      </c>
      <c r="BQ3" s="18" t="str">
        <f>IF(Table2[[#This Row],[WR T]]=0,"--", IF(Table2[[#This Row],[WR FE]]/Table2[[#This Row],[WR T]]=0, "--", Table2[[#This Row],[WR FE]]/Table2[[#This Row],[WR T]]))</f>
        <v>--</v>
      </c>
      <c r="BR3" s="2">
        <v>0</v>
      </c>
      <c r="BS3" s="2">
        <v>29</v>
      </c>
      <c r="BT3" s="2">
        <v>0</v>
      </c>
      <c r="BU3" s="2">
        <v>0</v>
      </c>
      <c r="BV3" s="6">
        <f>SUM(Table2[[#This Row],[DNC B]:[DNC FE]])</f>
        <v>29</v>
      </c>
      <c r="BW3" s="11">
        <f>IF((Table2[[#This Row],[DNC T]]/Table2[[#This Row],[Admission]]) = 0, "--", (Table2[[#This Row],[DNC T]]/Table2[[#This Row],[Admission]]))</f>
        <v>1.5591397849462365E-2</v>
      </c>
      <c r="BX3" s="11" t="str">
        <f>IF(Table2[[#This Row],[DNC T]]=0,"--", IF(Table2[[#This Row],[DNC HS]]/Table2[[#This Row],[DNC T]]=0, "--", Table2[[#This Row],[DNC HS]]/Table2[[#This Row],[DNC T]]))</f>
        <v>--</v>
      </c>
      <c r="BY3" s="18" t="str">
        <f>IF(Table2[[#This Row],[DNC T]]=0,"--", IF(Table2[[#This Row],[DNC FE]]/Table2[[#This Row],[DNC T]]=0, "--", Table2[[#This Row],[DNC FE]]/Table2[[#This Row],[DNC T]]))</f>
        <v>--</v>
      </c>
      <c r="BZ3" s="24">
        <f>SUM(Table2[[#This Row],[BX T]],Table2[[#This Row],[SW T]],Table2[[#This Row],[CHE T]],Table2[[#This Row],[WR T]],Table2[[#This Row],[DNC T]])</f>
        <v>262</v>
      </c>
      <c r="CA3" s="3" t="s">
        <v>390</v>
      </c>
      <c r="CB3" s="3" t="s">
        <v>390</v>
      </c>
      <c r="CC3" s="3" t="s">
        <v>390</v>
      </c>
      <c r="CD3" s="3" t="s">
        <v>390</v>
      </c>
      <c r="CE3" s="7">
        <f>SUM(Table2[[#This Row],[TF B]:[TF FE]])</f>
        <v>0</v>
      </c>
      <c r="CF3" s="12" t="str">
        <f>IF((Table2[[#This Row],[TF T]]/Table2[[#This Row],[Admission]]) = 0, "--", (Table2[[#This Row],[TF T]]/Table2[[#This Row],[Admission]]))</f>
        <v>--</v>
      </c>
      <c r="CG3" s="12" t="str">
        <f>IF(Table2[[#This Row],[TF T]]=0,"--", IF(Table2[[#This Row],[TF HS]]/Table2[[#This Row],[TF T]]=0, "--", Table2[[#This Row],[TF HS]]/Table2[[#This Row],[TF T]]))</f>
        <v>--</v>
      </c>
      <c r="CH3" s="19" t="str">
        <f>IF(Table2[[#This Row],[TF T]]=0,"--", IF(Table2[[#This Row],[TF FE]]/Table2[[#This Row],[TF T]]=0, "--", Table2[[#This Row],[TF FE]]/Table2[[#This Row],[TF T]]))</f>
        <v>--</v>
      </c>
      <c r="CI3" s="2">
        <v>35</v>
      </c>
      <c r="CJ3" s="2">
        <v>0</v>
      </c>
      <c r="CK3" s="3" t="s">
        <v>390</v>
      </c>
      <c r="CL3" s="3" t="s">
        <v>390</v>
      </c>
      <c r="CM3" s="7">
        <f>SUM(Table2[[#This Row],[BB B]:[BB FE]])</f>
        <v>35</v>
      </c>
      <c r="CN3" s="12">
        <f>IF((Table2[[#This Row],[BB T]]/Table2[[#This Row],[Admission]]) = 0, "--", (Table2[[#This Row],[BB T]]/Table2[[#This Row],[Admission]]))</f>
        <v>1.8817204301075269E-2</v>
      </c>
      <c r="CO3" s="12" t="s">
        <v>390</v>
      </c>
      <c r="CP3" s="19" t="s">
        <v>390</v>
      </c>
      <c r="CQ3" s="3" t="s">
        <v>390</v>
      </c>
      <c r="CR3" s="3" t="s">
        <v>390</v>
      </c>
      <c r="CS3" s="3" t="s">
        <v>390</v>
      </c>
      <c r="CT3" s="3" t="s">
        <v>390</v>
      </c>
      <c r="CU3" s="7">
        <f>SUM(Table2[[#This Row],[SB B]:[SB FE]])</f>
        <v>0</v>
      </c>
      <c r="CV3" s="12" t="str">
        <f>IF((Table2[[#This Row],[SB T]]/Table2[[#This Row],[Admission]]) = 0, "--", (Table2[[#This Row],[SB T]]/Table2[[#This Row],[Admission]]))</f>
        <v>--</v>
      </c>
      <c r="CW3" s="12" t="str">
        <f>IF(Table2[[#This Row],[SB T]]=0,"--", IF(Table2[[#This Row],[SB HS]]/Table2[[#This Row],[SB T]]=0, "--", Table2[[#This Row],[SB HS]]/Table2[[#This Row],[SB T]]))</f>
        <v>--</v>
      </c>
      <c r="CX3" s="19" t="str">
        <f>IF(Table2[[#This Row],[SB T]]=0,"--", IF(Table2[[#This Row],[SB FE]]/Table2[[#This Row],[SB T]]=0, "--", Table2[[#This Row],[SB FE]]/Table2[[#This Row],[SB T]]))</f>
        <v>--</v>
      </c>
      <c r="CY3" s="2">
        <v>12</v>
      </c>
      <c r="CZ3" s="2">
        <v>10</v>
      </c>
      <c r="DA3" s="3" t="s">
        <v>390</v>
      </c>
      <c r="DB3" s="3" t="s">
        <v>390</v>
      </c>
      <c r="DC3" s="7">
        <f>SUM(Table2[[#This Row],[GF B]:[GF FE]])</f>
        <v>22</v>
      </c>
      <c r="DD3" s="12">
        <f>IF((Table2[[#This Row],[GF T]]/Table2[[#This Row],[Admission]]) = 0, "--", (Table2[[#This Row],[GF T]]/Table2[[#This Row],[Admission]]))</f>
        <v>1.1827956989247311E-2</v>
      </c>
      <c r="DE3" s="12" t="s">
        <v>390</v>
      </c>
      <c r="DF3" s="19" t="s">
        <v>390</v>
      </c>
      <c r="DG3" s="3" t="s">
        <v>390</v>
      </c>
      <c r="DH3" s="3" t="s">
        <v>390</v>
      </c>
      <c r="DI3" s="3" t="s">
        <v>390</v>
      </c>
      <c r="DJ3" s="3" t="s">
        <v>390</v>
      </c>
      <c r="DK3" s="7">
        <f>SUM(Table2[[#This Row],[TN B]:[TN FE]])</f>
        <v>0</v>
      </c>
      <c r="DL3" s="12" t="str">
        <f>IF((Table2[[#This Row],[TN T]]/Table2[[#This Row],[Admission]]) = 0, "--", (Table2[[#This Row],[TN T]]/Table2[[#This Row],[Admission]]))</f>
        <v>--</v>
      </c>
      <c r="DM3" s="12" t="str">
        <f>IF(Table2[[#This Row],[TN T]]=0,"--", IF(Table2[[#This Row],[TN HS]]/Table2[[#This Row],[TN T]]=0, "--", Table2[[#This Row],[TN HS]]/Table2[[#This Row],[TN T]]))</f>
        <v>--</v>
      </c>
      <c r="DN3" s="19" t="str">
        <f>IF(Table2[[#This Row],[TN T]]=0,"--", IF(Table2[[#This Row],[TN FE]]/Table2[[#This Row],[TN T]]=0, "--", Table2[[#This Row],[TN FE]]/Table2[[#This Row],[TN T]]))</f>
        <v>--</v>
      </c>
      <c r="DO3" s="3" t="s">
        <v>390</v>
      </c>
      <c r="DP3" s="3" t="s">
        <v>390</v>
      </c>
      <c r="DQ3" s="3" t="s">
        <v>390</v>
      </c>
      <c r="DR3" s="3" t="s">
        <v>390</v>
      </c>
      <c r="DS3" s="7">
        <f>SUM(Table2[[#This Row],[BND B]:[BND FE]])</f>
        <v>0</v>
      </c>
      <c r="DT3" s="12" t="str">
        <f>IF((Table2[[#This Row],[BND T]]/Table2[[#This Row],[Admission]]) = 0, "--", (Table2[[#This Row],[BND T]]/Table2[[#This Row],[Admission]]))</f>
        <v>--</v>
      </c>
      <c r="DU3" s="12" t="str">
        <f>IF(Table2[[#This Row],[BND T]]=0,"--", IF(Table2[[#This Row],[BND HS]]/Table2[[#This Row],[BND T]]=0, "--", Table2[[#This Row],[BND HS]]/Table2[[#This Row],[BND T]]))</f>
        <v>--</v>
      </c>
      <c r="DV3" s="19" t="str">
        <f>IF(Table2[[#This Row],[BND T]]=0,"--", IF(Table2[[#This Row],[BND FE]]/Table2[[#This Row],[BND T]]=0, "--", Table2[[#This Row],[BND FE]]/Table2[[#This Row],[BND T]]))</f>
        <v>--</v>
      </c>
      <c r="DW3" s="3" t="s">
        <v>390</v>
      </c>
      <c r="DX3" s="3" t="s">
        <v>390</v>
      </c>
      <c r="DY3" s="3" t="s">
        <v>390</v>
      </c>
      <c r="DZ3" s="3" t="s">
        <v>390</v>
      </c>
      <c r="EA3" s="7">
        <f>SUM(Table2[[#This Row],[SPE B]:[SPE FE]])</f>
        <v>0</v>
      </c>
      <c r="EB3" s="12" t="str">
        <f>IF((Table2[[#This Row],[SPE T]]/Table2[[#This Row],[Admission]]) = 0, "--", (Table2[[#This Row],[SPE T]]/Table2[[#This Row],[Admission]]))</f>
        <v>--</v>
      </c>
      <c r="EC3" s="12" t="str">
        <f>IF(Table2[[#This Row],[SPE T]]=0,"--", IF(Table2[[#This Row],[SPE HS]]/Table2[[#This Row],[SPE T]]=0, "--", Table2[[#This Row],[SPE HS]]/Table2[[#This Row],[SPE T]]))</f>
        <v>--</v>
      </c>
      <c r="ED3" s="19" t="str">
        <f>IF(Table2[[#This Row],[SPE T]]=0,"--", IF(Table2[[#This Row],[SPE FE]]/Table2[[#This Row],[SPE T]]=0, "--", Table2[[#This Row],[SPE FE]]/Table2[[#This Row],[SPE T]]))</f>
        <v>--</v>
      </c>
      <c r="EE3" s="2">
        <v>0</v>
      </c>
      <c r="EF3" s="2">
        <v>0</v>
      </c>
      <c r="EG3" s="2">
        <v>0</v>
      </c>
      <c r="EH3" s="2">
        <v>0</v>
      </c>
      <c r="EI3" s="6">
        <f>SUM(Table2[[#This Row],[ORC B]:[ORC FE]])</f>
        <v>0</v>
      </c>
      <c r="EJ3" s="11" t="str">
        <f>IF((Table2[[#This Row],[ORC T]]/Table2[[#This Row],[Admission]]) = 0, "--", (Table2[[#This Row],[ORC T]]/Table2[[#This Row],[Admission]]))</f>
        <v>--</v>
      </c>
      <c r="EK3" s="11" t="str">
        <f>IF(Table2[[#This Row],[ORC T]]=0,"--", IF(Table2[[#This Row],[ORC HS]]/Table2[[#This Row],[ORC T]]=0, "--", Table2[[#This Row],[ORC HS]]/Table2[[#This Row],[ORC T]]))</f>
        <v>--</v>
      </c>
      <c r="EL3" s="18" t="str">
        <f>IF(Table2[[#This Row],[ORC T]]=0,"--", IF(Table2[[#This Row],[ORC FE]]/Table2[[#This Row],[ORC T]]=0, "--", Table2[[#This Row],[ORC FE]]/Table2[[#This Row],[ORC T]]))</f>
        <v>--</v>
      </c>
      <c r="EM3" s="3" t="s">
        <v>390</v>
      </c>
      <c r="EN3" s="3" t="s">
        <v>390</v>
      </c>
      <c r="EO3" s="3" t="s">
        <v>390</v>
      </c>
      <c r="EP3" s="3" t="s">
        <v>390</v>
      </c>
      <c r="EQ3" s="7">
        <f>SUM(Table2[[#This Row],[SOL B]:[SOL FE]])</f>
        <v>0</v>
      </c>
      <c r="ER3" s="12" t="str">
        <f>IF((Table2[[#This Row],[SOL T]]/Table2[[#This Row],[Admission]]) = 0, "--", (Table2[[#This Row],[SOL T]]/Table2[[#This Row],[Admission]]))</f>
        <v>--</v>
      </c>
      <c r="ES3" s="12" t="str">
        <f>IF(Table2[[#This Row],[SOL T]]=0,"--", IF(Table2[[#This Row],[SOL HS]]/Table2[[#This Row],[SOL T]]=0, "--", Table2[[#This Row],[SOL HS]]/Table2[[#This Row],[SOL T]]))</f>
        <v>--</v>
      </c>
      <c r="ET3" s="19" t="str">
        <f>IF(Table2[[#This Row],[SOL T]]=0,"--", IF(Table2[[#This Row],[SOL FE]]/Table2[[#This Row],[SOL T]]=0, "--", Table2[[#This Row],[SOL FE]]/Table2[[#This Row],[SOL T]]))</f>
        <v>--</v>
      </c>
      <c r="EU3" s="3" t="s">
        <v>390</v>
      </c>
      <c r="EV3" s="3" t="s">
        <v>390</v>
      </c>
      <c r="EW3" s="3" t="s">
        <v>390</v>
      </c>
      <c r="EX3" s="3" t="s">
        <v>390</v>
      </c>
      <c r="EY3" s="7">
        <f>SUM(Table2[[#This Row],[CHO B]:[CHO FE]])</f>
        <v>0</v>
      </c>
      <c r="EZ3" s="12" t="str">
        <f>IF((Table2[[#This Row],[CHO T]]/Table2[[#This Row],[Admission]]) = 0, "--", (Table2[[#This Row],[CHO T]]/Table2[[#This Row],[Admission]]))</f>
        <v>--</v>
      </c>
      <c r="FA3" s="12" t="str">
        <f>IF(Table2[[#This Row],[CHO T]]=0,"--", IF(Table2[[#This Row],[CHO HS]]/Table2[[#This Row],[CHO T]]=0, "--", Table2[[#This Row],[CHO HS]]/Table2[[#This Row],[CHO T]]))</f>
        <v>--</v>
      </c>
      <c r="FB3" s="19" t="str">
        <f>IF(Table2[[#This Row],[CHO T]]=0,"--", IF(Table2[[#This Row],[CHO FE]]/Table2[[#This Row],[CHO T]]=0, "--", Table2[[#This Row],[CHO FE]]/Table2[[#This Row],[CHO T]]))</f>
        <v>--</v>
      </c>
      <c r="FC3" s="25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57</v>
      </c>
      <c r="FD3">
        <v>2</v>
      </c>
      <c r="FE3">
        <v>15</v>
      </c>
      <c r="FF3" s="1" t="s">
        <v>390</v>
      </c>
      <c r="FG3" s="1" t="s">
        <v>390</v>
      </c>
      <c r="FH3">
        <v>1</v>
      </c>
      <c r="FI3">
        <v>0</v>
      </c>
      <c r="FJ3" s="1" t="s">
        <v>390</v>
      </c>
      <c r="FK3" s="1" t="s">
        <v>390</v>
      </c>
      <c r="FL3" s="1" t="s">
        <v>390</v>
      </c>
      <c r="FM3" s="1" t="s">
        <v>390</v>
      </c>
      <c r="FN3" s="1" t="s">
        <v>390</v>
      </c>
      <c r="FO3" s="1" t="s">
        <v>390</v>
      </c>
    </row>
    <row r="4" spans="1:171">
      <c r="A4">
        <v>930</v>
      </c>
      <c r="B4">
        <v>200</v>
      </c>
      <c r="C4" t="s">
        <v>92</v>
      </c>
      <c r="D4" t="s">
        <v>95</v>
      </c>
      <c r="E4" s="20">
        <v>43</v>
      </c>
      <c r="F4" s="2">
        <v>13</v>
      </c>
      <c r="G4" s="2">
        <v>0</v>
      </c>
      <c r="H4" s="2">
        <v>0</v>
      </c>
      <c r="I4" s="2">
        <v>0</v>
      </c>
      <c r="J4" s="6">
        <f>SUM(Table2[[#This Row],[FB B]:[FB FE]])</f>
        <v>13</v>
      </c>
      <c r="K4" s="11">
        <f>IF((Table2[[#This Row],[FB T]]/Table2[[#This Row],[Admission]]) = 0, "--", (Table2[[#This Row],[FB T]]/Table2[[#This Row],[Admission]]))</f>
        <v>0.30232558139534882</v>
      </c>
      <c r="L4" s="11" t="str">
        <f>IF(Table2[[#This Row],[FB T]]=0,"--", IF(Table2[[#This Row],[FB HS]]/Table2[[#This Row],[FB T]]=0, "--", Table2[[#This Row],[FB HS]]/Table2[[#This Row],[FB T]]))</f>
        <v>--</v>
      </c>
      <c r="M4" s="18" t="str">
        <f>IF(Table2[[#This Row],[FB T]]=0,"--", IF(Table2[[#This Row],[FB FE]]/Table2[[#This Row],[FB T]]=0, "--", Table2[[#This Row],[FB FE]]/Table2[[#This Row],[FB T]]))</f>
        <v>--</v>
      </c>
      <c r="N4" s="2">
        <v>0</v>
      </c>
      <c r="O4" s="2">
        <v>0</v>
      </c>
      <c r="P4" s="2">
        <v>0</v>
      </c>
      <c r="Q4" s="2">
        <v>0</v>
      </c>
      <c r="R4" s="6">
        <f>SUM(Table2[[#This Row],[XC B]:[XC FE]])</f>
        <v>0</v>
      </c>
      <c r="S4" s="11" t="str">
        <f>IF((Table2[[#This Row],[XC T]]/Table2[[#This Row],[Admission]]) = 0, "--", (Table2[[#This Row],[XC T]]/Table2[[#This Row],[Admission]]))</f>
        <v>--</v>
      </c>
      <c r="T4" s="11" t="str">
        <f>IF(Table2[[#This Row],[XC T]]=0,"--", IF(Table2[[#This Row],[XC HS]]/Table2[[#This Row],[XC T]]=0, "--", Table2[[#This Row],[XC HS]]/Table2[[#This Row],[XC T]]))</f>
        <v>--</v>
      </c>
      <c r="U4" s="18" t="str">
        <f>IF(Table2[[#This Row],[XC T]]=0,"--", IF(Table2[[#This Row],[XC FE]]/Table2[[#This Row],[XC T]]=0, "--", Table2[[#This Row],[XC FE]]/Table2[[#This Row],[XC T]]))</f>
        <v>--</v>
      </c>
      <c r="V4" s="2">
        <v>12</v>
      </c>
      <c r="W4" s="2">
        <v>0</v>
      </c>
      <c r="X4" s="2">
        <v>0</v>
      </c>
      <c r="Y4" s="6">
        <f>SUM(Table2[[#This Row],[VB G]:[VB FE]])</f>
        <v>12</v>
      </c>
      <c r="Z4" s="11">
        <f>IF((Table2[[#This Row],[VB T]]/Table2[[#This Row],[Admission]]) = 0, "--", (Table2[[#This Row],[VB T]]/Table2[[#This Row],[Admission]]))</f>
        <v>0.27906976744186046</v>
      </c>
      <c r="AA4" s="11" t="str">
        <f>IF(Table2[[#This Row],[VB T]]=0,"--", IF(Table2[[#This Row],[VB HS]]/Table2[[#This Row],[VB T]]=0, "--", Table2[[#This Row],[VB HS]]/Table2[[#This Row],[VB T]]))</f>
        <v>--</v>
      </c>
      <c r="AB4" s="18" t="str">
        <f>IF(Table2[[#This Row],[VB T]]=0,"--", IF(Table2[[#This Row],[VB FE]]/Table2[[#This Row],[VB T]]=0, "--", Table2[[#This Row],[VB FE]]/Table2[[#This Row],[VB T]]))</f>
        <v>--</v>
      </c>
      <c r="AC4" s="2">
        <v>0</v>
      </c>
      <c r="AD4" s="2">
        <v>0</v>
      </c>
      <c r="AE4" s="2">
        <v>0</v>
      </c>
      <c r="AF4" s="2">
        <v>0</v>
      </c>
      <c r="AG4" s="6">
        <f>SUM(Table2[[#This Row],[SC B]:[SC FE]])</f>
        <v>0</v>
      </c>
      <c r="AH4" s="11" t="str">
        <f>IF((Table2[[#This Row],[SC T]]/Table2[[#This Row],[Admission]]) = 0, "--", (Table2[[#This Row],[SC T]]/Table2[[#This Row],[Admission]]))</f>
        <v>--</v>
      </c>
      <c r="AI4" s="11" t="str">
        <f>IF(Table2[[#This Row],[SC T]]=0,"--", IF(Table2[[#This Row],[SC HS]]/Table2[[#This Row],[SC T]]=0, "--", Table2[[#This Row],[SC HS]]/Table2[[#This Row],[SC T]]))</f>
        <v>--</v>
      </c>
      <c r="AJ4" s="18" t="str">
        <f>IF(Table2[[#This Row],[SC T]]=0,"--", IF(Table2[[#This Row],[SC FE]]/Table2[[#This Row],[SC T]]=0, "--", Table2[[#This Row],[SC FE]]/Table2[[#This Row],[SC T]]))</f>
        <v>--</v>
      </c>
      <c r="AK4" s="15">
        <f>SUM(Table2[[#This Row],[FB T]],Table2[[#This Row],[XC T]],Table2[[#This Row],[VB T]],Table2[[#This Row],[SC T]])</f>
        <v>25</v>
      </c>
      <c r="AL4" s="2">
        <v>14</v>
      </c>
      <c r="AM4" s="2">
        <v>8</v>
      </c>
      <c r="AN4" s="2">
        <v>0</v>
      </c>
      <c r="AO4" s="2">
        <v>0</v>
      </c>
      <c r="AP4" s="6">
        <f>SUM(Table2[[#This Row],[BX B]:[BX FE]])</f>
        <v>22</v>
      </c>
      <c r="AQ4" s="11">
        <f>IF((Table2[[#This Row],[BX T]]/Table2[[#This Row],[Admission]]) = 0, "--", (Table2[[#This Row],[BX T]]/Table2[[#This Row],[Admission]]))</f>
        <v>0.51162790697674421</v>
      </c>
      <c r="AR4" s="11" t="str">
        <f>IF(Table2[[#This Row],[BX T]]=0,"--", IF(Table2[[#This Row],[BX HS]]/Table2[[#This Row],[BX T]]=0, "--", Table2[[#This Row],[BX HS]]/Table2[[#This Row],[BX T]]))</f>
        <v>--</v>
      </c>
      <c r="AS4" s="18" t="str">
        <f>IF(Table2[[#This Row],[BX T]]=0,"--", IF(Table2[[#This Row],[BX FE]]/Table2[[#This Row],[BX T]]=0, "--", Table2[[#This Row],[BX FE]]/Table2[[#This Row],[BX T]]))</f>
        <v>--</v>
      </c>
      <c r="AT4" s="2">
        <v>0</v>
      </c>
      <c r="AU4" s="2">
        <v>0</v>
      </c>
      <c r="AV4" s="2">
        <v>0</v>
      </c>
      <c r="AW4" s="2">
        <v>0</v>
      </c>
      <c r="AX4" s="6">
        <f>SUM(Table2[[#This Row],[SW B]:[SW FE]])</f>
        <v>0</v>
      </c>
      <c r="AY4" s="11" t="str">
        <f>IF((Table2[[#This Row],[SW T]]/Table2[[#This Row],[Admission]]) = 0, "--", (Table2[[#This Row],[SW T]]/Table2[[#This Row],[Admission]]))</f>
        <v>--</v>
      </c>
      <c r="AZ4" s="11" t="str">
        <f>IF(Table2[[#This Row],[SW T]]=0,"--", IF(Table2[[#This Row],[SW HS]]/Table2[[#This Row],[SW T]]=0, "--", Table2[[#This Row],[SW HS]]/Table2[[#This Row],[SW T]]))</f>
        <v>--</v>
      </c>
      <c r="BA4" s="18" t="str">
        <f>IF(Table2[[#This Row],[SW T]]=0,"--", IF(Table2[[#This Row],[SW FE]]/Table2[[#This Row],[SW T]]=0, "--", Table2[[#This Row],[SW FE]]/Table2[[#This Row],[SW T]]))</f>
        <v>--</v>
      </c>
      <c r="BB4" s="2">
        <v>0</v>
      </c>
      <c r="BC4" s="2">
        <v>0</v>
      </c>
      <c r="BD4" s="2">
        <v>0</v>
      </c>
      <c r="BE4" s="2">
        <v>0</v>
      </c>
      <c r="BF4" s="6">
        <f>SUM(Table2[[#This Row],[CHE B]:[CHE FE]])</f>
        <v>0</v>
      </c>
      <c r="BG4" s="11" t="str">
        <f>IF((Table2[[#This Row],[CHE T]]/Table2[[#This Row],[Admission]]) = 0, "--", (Table2[[#This Row],[CHE T]]/Table2[[#This Row],[Admission]]))</f>
        <v>--</v>
      </c>
      <c r="BH4" s="11" t="str">
        <f>IF(Table2[[#This Row],[CHE T]]=0,"--", IF(Table2[[#This Row],[CHE HS]]/Table2[[#This Row],[CHE T]]=0, "--", Table2[[#This Row],[CHE HS]]/Table2[[#This Row],[CHE T]]))</f>
        <v>--</v>
      </c>
      <c r="BI4" s="22" t="str">
        <f>IF(Table2[[#This Row],[CHE T]]=0,"--", IF(Table2[[#This Row],[CHE FE]]/Table2[[#This Row],[CHE T]]=0, "--", Table2[[#This Row],[CHE FE]]/Table2[[#This Row],[CHE T]]))</f>
        <v>--</v>
      </c>
      <c r="BJ4" s="2">
        <v>0</v>
      </c>
      <c r="BK4" s="2">
        <v>0</v>
      </c>
      <c r="BL4" s="2">
        <v>0</v>
      </c>
      <c r="BM4" s="2">
        <v>0</v>
      </c>
      <c r="BN4" s="6">
        <f>SUM(Table2[[#This Row],[WR B]:[WR FE]])</f>
        <v>0</v>
      </c>
      <c r="BO4" s="11" t="str">
        <f>IF((Table2[[#This Row],[WR T]]/Table2[[#This Row],[Admission]]) = 0, "--", (Table2[[#This Row],[WR T]]/Table2[[#This Row],[Admission]]))</f>
        <v>--</v>
      </c>
      <c r="BP4" s="11" t="str">
        <f>IF(Table2[[#This Row],[WR T]]=0,"--", IF(Table2[[#This Row],[WR HS]]/Table2[[#This Row],[WR T]]=0, "--", Table2[[#This Row],[WR HS]]/Table2[[#This Row],[WR T]]))</f>
        <v>--</v>
      </c>
      <c r="BQ4" s="18" t="str">
        <f>IF(Table2[[#This Row],[WR T]]=0,"--", IF(Table2[[#This Row],[WR FE]]/Table2[[#This Row],[WR T]]=0, "--", Table2[[#This Row],[WR FE]]/Table2[[#This Row],[WR T]]))</f>
        <v>--</v>
      </c>
      <c r="BR4" s="2">
        <v>0</v>
      </c>
      <c r="BS4" s="2">
        <v>0</v>
      </c>
      <c r="BT4" s="2">
        <v>0</v>
      </c>
      <c r="BU4" s="2">
        <v>0</v>
      </c>
      <c r="BV4" s="6">
        <f>SUM(Table2[[#This Row],[DNC B]:[DNC FE]])</f>
        <v>0</v>
      </c>
      <c r="BW4" s="11" t="str">
        <f>IF((Table2[[#This Row],[DNC T]]/Table2[[#This Row],[Admission]]) = 0, "--", (Table2[[#This Row],[DNC T]]/Table2[[#This Row],[Admission]]))</f>
        <v>--</v>
      </c>
      <c r="BX4" s="11" t="str">
        <f>IF(Table2[[#This Row],[DNC T]]=0,"--", IF(Table2[[#This Row],[DNC HS]]/Table2[[#This Row],[DNC T]]=0, "--", Table2[[#This Row],[DNC HS]]/Table2[[#This Row],[DNC T]]))</f>
        <v>--</v>
      </c>
      <c r="BY4" s="18" t="str">
        <f>IF(Table2[[#This Row],[DNC T]]=0,"--", IF(Table2[[#This Row],[DNC FE]]/Table2[[#This Row],[DNC T]]=0, "--", Table2[[#This Row],[DNC FE]]/Table2[[#This Row],[DNC T]]))</f>
        <v>--</v>
      </c>
      <c r="BZ4" s="24">
        <f>SUM(Table2[[#This Row],[BX T]],Table2[[#This Row],[SW T]],Table2[[#This Row],[CHE T]],Table2[[#This Row],[WR T]],Table2[[#This Row],[DNC T]])</f>
        <v>22</v>
      </c>
      <c r="CA4" s="2">
        <v>7</v>
      </c>
      <c r="CB4" s="2">
        <v>5</v>
      </c>
      <c r="CC4" s="2">
        <v>0</v>
      </c>
      <c r="CD4" s="2">
        <v>0</v>
      </c>
      <c r="CE4" s="6">
        <f>SUM(Table2[[#This Row],[TF B]:[TF FE]])</f>
        <v>12</v>
      </c>
      <c r="CF4" s="11">
        <f>IF((Table2[[#This Row],[TF T]]/Table2[[#This Row],[Admission]]) = 0, "--", (Table2[[#This Row],[TF T]]/Table2[[#This Row],[Admission]]))</f>
        <v>0.27906976744186046</v>
      </c>
      <c r="CG4" s="11" t="str">
        <f>IF(Table2[[#This Row],[TF T]]=0,"--", IF(Table2[[#This Row],[TF HS]]/Table2[[#This Row],[TF T]]=0, "--", Table2[[#This Row],[TF HS]]/Table2[[#This Row],[TF T]]))</f>
        <v>--</v>
      </c>
      <c r="CH4" s="18" t="str">
        <f>IF(Table2[[#This Row],[TF T]]=0,"--", IF(Table2[[#This Row],[TF FE]]/Table2[[#This Row],[TF T]]=0, "--", Table2[[#This Row],[TF FE]]/Table2[[#This Row],[TF T]]))</f>
        <v>--</v>
      </c>
      <c r="CI4" s="2">
        <v>7</v>
      </c>
      <c r="CJ4" s="2">
        <v>4</v>
      </c>
      <c r="CK4" s="2">
        <v>0</v>
      </c>
      <c r="CL4" s="2">
        <v>0</v>
      </c>
      <c r="CM4" s="6">
        <f>SUM(Table2[[#This Row],[BB B]:[BB FE]])</f>
        <v>11</v>
      </c>
      <c r="CN4" s="11">
        <f>IF((Table2[[#This Row],[BB T]]/Table2[[#This Row],[Admission]]) = 0, "--", (Table2[[#This Row],[BB T]]/Table2[[#This Row],[Admission]]))</f>
        <v>0.2558139534883721</v>
      </c>
      <c r="CO4" s="11" t="str">
        <f>IF(Table2[[#This Row],[BB T]]=0,"--", IF(Table2[[#This Row],[BB HS]]/Table2[[#This Row],[BB T]]=0, "--", Table2[[#This Row],[BB HS]]/Table2[[#This Row],[BB T]]))</f>
        <v>--</v>
      </c>
      <c r="CP4" s="18" t="str">
        <f>IF(Table2[[#This Row],[BB T]]=0,"--", IF(Table2[[#This Row],[BB FE]]/Table2[[#This Row],[BB T]]=0, "--", Table2[[#This Row],[BB FE]]/Table2[[#This Row],[BB T]]))</f>
        <v>--</v>
      </c>
      <c r="CQ4" s="2">
        <v>0</v>
      </c>
      <c r="CR4" s="2">
        <v>0</v>
      </c>
      <c r="CS4" s="2">
        <v>0</v>
      </c>
      <c r="CT4" s="2">
        <v>0</v>
      </c>
      <c r="CU4" s="6">
        <f>SUM(Table2[[#This Row],[SB B]:[SB FE]])</f>
        <v>0</v>
      </c>
      <c r="CV4" s="11" t="str">
        <f>IF((Table2[[#This Row],[SB T]]/Table2[[#This Row],[Admission]]) = 0, "--", (Table2[[#This Row],[SB T]]/Table2[[#This Row],[Admission]]))</f>
        <v>--</v>
      </c>
      <c r="CW4" s="11" t="str">
        <f>IF(Table2[[#This Row],[SB T]]=0,"--", IF(Table2[[#This Row],[SB HS]]/Table2[[#This Row],[SB T]]=0, "--", Table2[[#This Row],[SB HS]]/Table2[[#This Row],[SB T]]))</f>
        <v>--</v>
      </c>
      <c r="CX4" s="18" t="str">
        <f>IF(Table2[[#This Row],[SB T]]=0,"--", IF(Table2[[#This Row],[SB FE]]/Table2[[#This Row],[SB T]]=0, "--", Table2[[#This Row],[SB FE]]/Table2[[#This Row],[SB T]]))</f>
        <v>--</v>
      </c>
      <c r="CY4" s="2">
        <v>0</v>
      </c>
      <c r="CZ4" s="2">
        <v>0</v>
      </c>
      <c r="DA4" s="2">
        <v>0</v>
      </c>
      <c r="DB4" s="2">
        <v>0</v>
      </c>
      <c r="DC4" s="6">
        <f>SUM(Table2[[#This Row],[GF B]:[GF FE]])</f>
        <v>0</v>
      </c>
      <c r="DD4" s="11" t="str">
        <f>IF((Table2[[#This Row],[GF T]]/Table2[[#This Row],[Admission]]) = 0, "--", (Table2[[#This Row],[GF T]]/Table2[[#This Row],[Admission]]))</f>
        <v>--</v>
      </c>
      <c r="DE4" s="11" t="str">
        <f>IF(Table2[[#This Row],[GF T]]=0,"--", IF(Table2[[#This Row],[GF HS]]/Table2[[#This Row],[GF T]]=0, "--", Table2[[#This Row],[GF HS]]/Table2[[#This Row],[GF T]]))</f>
        <v>--</v>
      </c>
      <c r="DF4" s="18" t="str">
        <f>IF(Table2[[#This Row],[GF T]]=0,"--", IF(Table2[[#This Row],[GF FE]]/Table2[[#This Row],[GF T]]=0, "--", Table2[[#This Row],[GF FE]]/Table2[[#This Row],[GF T]]))</f>
        <v>--</v>
      </c>
      <c r="DG4" s="2">
        <v>0</v>
      </c>
      <c r="DH4" s="2">
        <v>0</v>
      </c>
      <c r="DI4" s="2">
        <v>0</v>
      </c>
      <c r="DJ4" s="2">
        <v>0</v>
      </c>
      <c r="DK4" s="6">
        <f>SUM(Table2[[#This Row],[TN B]:[TN FE]])</f>
        <v>0</v>
      </c>
      <c r="DL4" s="11" t="str">
        <f>IF((Table2[[#This Row],[TN T]]/Table2[[#This Row],[Admission]]) = 0, "--", (Table2[[#This Row],[TN T]]/Table2[[#This Row],[Admission]]))</f>
        <v>--</v>
      </c>
      <c r="DM4" s="11" t="str">
        <f>IF(Table2[[#This Row],[TN T]]=0,"--", IF(Table2[[#This Row],[TN HS]]/Table2[[#This Row],[TN T]]=0, "--", Table2[[#This Row],[TN HS]]/Table2[[#This Row],[TN T]]))</f>
        <v>--</v>
      </c>
      <c r="DN4" s="18" t="str">
        <f>IF(Table2[[#This Row],[TN T]]=0,"--", IF(Table2[[#This Row],[TN FE]]/Table2[[#This Row],[TN T]]=0, "--", Table2[[#This Row],[TN FE]]/Table2[[#This Row],[TN T]]))</f>
        <v>--</v>
      </c>
      <c r="DO4" s="2">
        <v>0</v>
      </c>
      <c r="DP4" s="2">
        <v>0</v>
      </c>
      <c r="DQ4" s="2">
        <v>0</v>
      </c>
      <c r="DR4" s="2">
        <v>0</v>
      </c>
      <c r="DS4" s="6">
        <f>SUM(Table2[[#This Row],[BND B]:[BND FE]])</f>
        <v>0</v>
      </c>
      <c r="DT4" s="11" t="str">
        <f>IF((Table2[[#This Row],[BND T]]/Table2[[#This Row],[Admission]]) = 0, "--", (Table2[[#This Row],[BND T]]/Table2[[#This Row],[Admission]]))</f>
        <v>--</v>
      </c>
      <c r="DU4" s="11" t="str">
        <f>IF(Table2[[#This Row],[BND T]]=0,"--", IF(Table2[[#This Row],[BND HS]]/Table2[[#This Row],[BND T]]=0, "--", Table2[[#This Row],[BND HS]]/Table2[[#This Row],[BND T]]))</f>
        <v>--</v>
      </c>
      <c r="DV4" s="18" t="str">
        <f>IF(Table2[[#This Row],[BND T]]=0,"--", IF(Table2[[#This Row],[BND FE]]/Table2[[#This Row],[BND T]]=0, "--", Table2[[#This Row],[BND FE]]/Table2[[#This Row],[BND T]]))</f>
        <v>--</v>
      </c>
      <c r="DW4" s="2">
        <v>0</v>
      </c>
      <c r="DX4" s="2">
        <v>0</v>
      </c>
      <c r="DY4" s="2">
        <v>0</v>
      </c>
      <c r="DZ4" s="2">
        <v>0</v>
      </c>
      <c r="EA4" s="6">
        <f>SUM(Table2[[#This Row],[SPE B]:[SPE FE]])</f>
        <v>0</v>
      </c>
      <c r="EB4" s="11" t="str">
        <f>IF((Table2[[#This Row],[SPE T]]/Table2[[#This Row],[Admission]]) = 0, "--", (Table2[[#This Row],[SPE T]]/Table2[[#This Row],[Admission]]))</f>
        <v>--</v>
      </c>
      <c r="EC4" s="11" t="str">
        <f>IF(Table2[[#This Row],[SPE T]]=0,"--", IF(Table2[[#This Row],[SPE HS]]/Table2[[#This Row],[SPE T]]=0, "--", Table2[[#This Row],[SPE HS]]/Table2[[#This Row],[SPE T]]))</f>
        <v>--</v>
      </c>
      <c r="ED4" s="18" t="str">
        <f>IF(Table2[[#This Row],[SPE T]]=0,"--", IF(Table2[[#This Row],[SPE FE]]/Table2[[#This Row],[SPE T]]=0, "--", Table2[[#This Row],[SPE FE]]/Table2[[#This Row],[SPE T]]))</f>
        <v>--</v>
      </c>
      <c r="EE4" s="2">
        <v>0</v>
      </c>
      <c r="EF4" s="2">
        <v>0</v>
      </c>
      <c r="EG4" s="2">
        <v>0</v>
      </c>
      <c r="EH4" s="2">
        <v>0</v>
      </c>
      <c r="EI4" s="6">
        <f>SUM(Table2[[#This Row],[ORC B]:[ORC FE]])</f>
        <v>0</v>
      </c>
      <c r="EJ4" s="11" t="str">
        <f>IF((Table2[[#This Row],[ORC T]]/Table2[[#This Row],[Admission]]) = 0, "--", (Table2[[#This Row],[ORC T]]/Table2[[#This Row],[Admission]]))</f>
        <v>--</v>
      </c>
      <c r="EK4" s="11" t="str">
        <f>IF(Table2[[#This Row],[ORC T]]=0,"--", IF(Table2[[#This Row],[ORC HS]]/Table2[[#This Row],[ORC T]]=0, "--", Table2[[#This Row],[ORC HS]]/Table2[[#This Row],[ORC T]]))</f>
        <v>--</v>
      </c>
      <c r="EL4" s="18" t="str">
        <f>IF(Table2[[#This Row],[ORC T]]=0,"--", IF(Table2[[#This Row],[ORC FE]]/Table2[[#This Row],[ORC T]]=0, "--", Table2[[#This Row],[ORC FE]]/Table2[[#This Row],[ORC T]]))</f>
        <v>--</v>
      </c>
      <c r="EM4" s="2">
        <v>0</v>
      </c>
      <c r="EN4" s="2">
        <v>0</v>
      </c>
      <c r="EO4" s="2">
        <v>0</v>
      </c>
      <c r="EP4" s="2">
        <v>0</v>
      </c>
      <c r="EQ4" s="6">
        <f>SUM(Table2[[#This Row],[SOL B]:[SOL FE]])</f>
        <v>0</v>
      </c>
      <c r="ER4" s="11" t="str">
        <f>IF((Table2[[#This Row],[SOL T]]/Table2[[#This Row],[Admission]]) = 0, "--", (Table2[[#This Row],[SOL T]]/Table2[[#This Row],[Admission]]))</f>
        <v>--</v>
      </c>
      <c r="ES4" s="11" t="str">
        <f>IF(Table2[[#This Row],[SOL T]]=0,"--", IF(Table2[[#This Row],[SOL HS]]/Table2[[#This Row],[SOL T]]=0, "--", Table2[[#This Row],[SOL HS]]/Table2[[#This Row],[SOL T]]))</f>
        <v>--</v>
      </c>
      <c r="ET4" s="18" t="str">
        <f>IF(Table2[[#This Row],[SOL T]]=0,"--", IF(Table2[[#This Row],[SOL FE]]/Table2[[#This Row],[SOL T]]=0, "--", Table2[[#This Row],[SOL FE]]/Table2[[#This Row],[SOL T]]))</f>
        <v>--</v>
      </c>
      <c r="EU4" s="2">
        <v>0</v>
      </c>
      <c r="EV4" s="2">
        <v>0</v>
      </c>
      <c r="EW4" s="2">
        <v>0</v>
      </c>
      <c r="EX4" s="2">
        <v>0</v>
      </c>
      <c r="EY4" s="6">
        <f>SUM(Table2[[#This Row],[CHO B]:[CHO FE]])</f>
        <v>0</v>
      </c>
      <c r="EZ4" s="11" t="str">
        <f>IF((Table2[[#This Row],[CHO T]]/Table2[[#This Row],[Admission]]) = 0, "--", (Table2[[#This Row],[CHO T]]/Table2[[#This Row],[Admission]]))</f>
        <v>--</v>
      </c>
      <c r="FA4" s="11" t="str">
        <f>IF(Table2[[#This Row],[CHO T]]=0,"--", IF(Table2[[#This Row],[CHO HS]]/Table2[[#This Row],[CHO T]]=0, "--", Table2[[#This Row],[CHO HS]]/Table2[[#This Row],[CHO T]]))</f>
        <v>--</v>
      </c>
      <c r="FB4" s="18" t="str">
        <f>IF(Table2[[#This Row],[CHO T]]=0,"--", IF(Table2[[#This Row],[CHO FE]]/Table2[[#This Row],[CHO T]]=0, "--", Table2[[#This Row],[CHO FE]]/Table2[[#This Row],[CHO T]]))</f>
        <v>--</v>
      </c>
      <c r="FC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23</v>
      </c>
      <c r="FD4">
        <v>0</v>
      </c>
      <c r="FE4">
        <v>0</v>
      </c>
      <c r="FF4" s="1" t="s">
        <v>390</v>
      </c>
      <c r="FG4" s="1" t="s">
        <v>390</v>
      </c>
      <c r="FH4">
        <v>0</v>
      </c>
      <c r="FI4">
        <v>0</v>
      </c>
      <c r="FJ4" s="1" t="s">
        <v>390</v>
      </c>
      <c r="FK4" s="1" t="s">
        <v>390</v>
      </c>
      <c r="FL4">
        <v>0</v>
      </c>
      <c r="FM4">
        <v>0</v>
      </c>
      <c r="FN4" s="1" t="s">
        <v>390</v>
      </c>
      <c r="FO4" s="1" t="s">
        <v>390</v>
      </c>
    </row>
    <row r="5" spans="1:171">
      <c r="A5">
        <v>903</v>
      </c>
      <c r="B5">
        <v>36</v>
      </c>
      <c r="C5" t="s">
        <v>97</v>
      </c>
      <c r="D5" t="s">
        <v>96</v>
      </c>
      <c r="E5" s="20">
        <v>250</v>
      </c>
      <c r="F5" s="2">
        <v>40</v>
      </c>
      <c r="G5" s="2">
        <v>0</v>
      </c>
      <c r="H5" s="2">
        <v>1</v>
      </c>
      <c r="I5" s="2">
        <v>2</v>
      </c>
      <c r="J5" s="6">
        <f>SUM(Table2[[#This Row],[FB B]:[FB FE]])</f>
        <v>43</v>
      </c>
      <c r="K5" s="11">
        <f>IF((Table2[[#This Row],[FB T]]/Table2[[#This Row],[Admission]]) = 0, "--", (Table2[[#This Row],[FB T]]/Table2[[#This Row],[Admission]]))</f>
        <v>0.17199999999999999</v>
      </c>
      <c r="L5" s="11">
        <f>IF(Table2[[#This Row],[FB T]]=0,"--", IF(Table2[[#This Row],[FB HS]]/Table2[[#This Row],[FB T]]=0, "--", Table2[[#This Row],[FB HS]]/Table2[[#This Row],[FB T]]))</f>
        <v>2.3255813953488372E-2</v>
      </c>
      <c r="M5" s="18">
        <f>IF(Table2[[#This Row],[FB T]]=0,"--", IF(Table2[[#This Row],[FB FE]]/Table2[[#This Row],[FB T]]=0, "--", Table2[[#This Row],[FB FE]]/Table2[[#This Row],[FB T]]))</f>
        <v>4.6511627906976744E-2</v>
      </c>
      <c r="N5" s="2">
        <v>2</v>
      </c>
      <c r="O5" s="2">
        <v>6</v>
      </c>
      <c r="P5" s="2">
        <v>0</v>
      </c>
      <c r="Q5" s="2">
        <v>1</v>
      </c>
      <c r="R5" s="6">
        <f>SUM(Table2[[#This Row],[XC B]:[XC FE]])</f>
        <v>9</v>
      </c>
      <c r="S5" s="11">
        <f>IF((Table2[[#This Row],[XC T]]/Table2[[#This Row],[Admission]]) = 0, "--", (Table2[[#This Row],[XC T]]/Table2[[#This Row],[Admission]]))</f>
        <v>3.5999999999999997E-2</v>
      </c>
      <c r="T5" s="11" t="str">
        <f>IF(Table2[[#This Row],[XC T]]=0,"--", IF(Table2[[#This Row],[XC HS]]/Table2[[#This Row],[XC T]]=0, "--", Table2[[#This Row],[XC HS]]/Table2[[#This Row],[XC T]]))</f>
        <v>--</v>
      </c>
      <c r="U5" s="18">
        <f>IF(Table2[[#This Row],[XC T]]=0,"--", IF(Table2[[#This Row],[XC FE]]/Table2[[#This Row],[XC T]]=0, "--", Table2[[#This Row],[XC FE]]/Table2[[#This Row],[XC T]]))</f>
        <v>0.1111111111111111</v>
      </c>
      <c r="V5" s="2">
        <v>28</v>
      </c>
      <c r="W5" s="2">
        <v>0</v>
      </c>
      <c r="X5" s="2">
        <v>1</v>
      </c>
      <c r="Y5" s="6">
        <f>SUM(Table2[[#This Row],[VB G]:[VB FE]])</f>
        <v>29</v>
      </c>
      <c r="Z5" s="11">
        <f>IF((Table2[[#This Row],[VB T]]/Table2[[#This Row],[Admission]]) = 0, "--", (Table2[[#This Row],[VB T]]/Table2[[#This Row],[Admission]]))</f>
        <v>0.11600000000000001</v>
      </c>
      <c r="AA5" s="11" t="str">
        <f>IF(Table2[[#This Row],[VB T]]=0,"--", IF(Table2[[#This Row],[VB HS]]/Table2[[#This Row],[VB T]]=0, "--", Table2[[#This Row],[VB HS]]/Table2[[#This Row],[VB T]]))</f>
        <v>--</v>
      </c>
      <c r="AB5" s="18">
        <f>IF(Table2[[#This Row],[VB T]]=0,"--", IF(Table2[[#This Row],[VB FE]]/Table2[[#This Row],[VB T]]=0, "--", Table2[[#This Row],[VB FE]]/Table2[[#This Row],[VB T]]))</f>
        <v>3.4482758620689655E-2</v>
      </c>
      <c r="AC5" s="2">
        <v>0</v>
      </c>
      <c r="AD5" s="2">
        <v>20</v>
      </c>
      <c r="AE5" s="2">
        <v>0</v>
      </c>
      <c r="AF5" s="2">
        <v>0</v>
      </c>
      <c r="AG5" s="6">
        <f>SUM(Table2[[#This Row],[SC B]:[SC FE]])</f>
        <v>20</v>
      </c>
      <c r="AH5" s="11">
        <f>IF((Table2[[#This Row],[SC T]]/Table2[[#This Row],[Admission]]) = 0, "--", (Table2[[#This Row],[SC T]]/Table2[[#This Row],[Admission]]))</f>
        <v>0.08</v>
      </c>
      <c r="AI5" s="11" t="str">
        <f>IF(Table2[[#This Row],[SC T]]=0,"--", IF(Table2[[#This Row],[SC HS]]/Table2[[#This Row],[SC T]]=0, "--", Table2[[#This Row],[SC HS]]/Table2[[#This Row],[SC T]]))</f>
        <v>--</v>
      </c>
      <c r="AJ5" s="18" t="str">
        <f>IF(Table2[[#This Row],[SC T]]=0,"--", IF(Table2[[#This Row],[SC FE]]/Table2[[#This Row],[SC T]]=0, "--", Table2[[#This Row],[SC FE]]/Table2[[#This Row],[SC T]]))</f>
        <v>--</v>
      </c>
      <c r="AK5" s="15">
        <f>SUM(Table2[[#This Row],[FB T]],Table2[[#This Row],[XC T]],Table2[[#This Row],[VB T]],Table2[[#This Row],[SC T]])</f>
        <v>101</v>
      </c>
      <c r="AL5" s="2">
        <v>28</v>
      </c>
      <c r="AM5" s="2">
        <v>29</v>
      </c>
      <c r="AN5" s="2">
        <v>1</v>
      </c>
      <c r="AO5" s="2">
        <v>0</v>
      </c>
      <c r="AP5" s="6">
        <f>SUM(Table2[[#This Row],[BX B]:[BX FE]])</f>
        <v>58</v>
      </c>
      <c r="AQ5" s="11">
        <f>IF((Table2[[#This Row],[BX T]]/Table2[[#This Row],[Admission]]) = 0, "--", (Table2[[#This Row],[BX T]]/Table2[[#This Row],[Admission]]))</f>
        <v>0.23200000000000001</v>
      </c>
      <c r="AR5" s="11">
        <f>IF(Table2[[#This Row],[BX T]]=0,"--", IF(Table2[[#This Row],[BX HS]]/Table2[[#This Row],[BX T]]=0, "--", Table2[[#This Row],[BX HS]]/Table2[[#This Row],[BX T]]))</f>
        <v>1.7241379310344827E-2</v>
      </c>
      <c r="AS5" s="18" t="str">
        <f>IF(Table2[[#This Row],[BX T]]=0,"--", IF(Table2[[#This Row],[BX FE]]/Table2[[#This Row],[BX T]]=0, "--", Table2[[#This Row],[BX FE]]/Table2[[#This Row],[BX T]]))</f>
        <v>--</v>
      </c>
      <c r="AT5" s="2">
        <v>0</v>
      </c>
      <c r="AU5" s="2">
        <v>0</v>
      </c>
      <c r="AV5" s="2">
        <v>0</v>
      </c>
      <c r="AW5" s="2">
        <v>0</v>
      </c>
      <c r="AX5" s="6">
        <f>SUM(Table2[[#This Row],[SW B]:[SW FE]])</f>
        <v>0</v>
      </c>
      <c r="AY5" s="11" t="str">
        <f>IF((Table2[[#This Row],[SW T]]/Table2[[#This Row],[Admission]]) = 0, "--", (Table2[[#This Row],[SW T]]/Table2[[#This Row],[Admission]]))</f>
        <v>--</v>
      </c>
      <c r="AZ5" s="11" t="str">
        <f>IF(Table2[[#This Row],[SW T]]=0,"--", IF(Table2[[#This Row],[SW HS]]/Table2[[#This Row],[SW T]]=0, "--", Table2[[#This Row],[SW HS]]/Table2[[#This Row],[SW T]]))</f>
        <v>--</v>
      </c>
      <c r="BA5" s="18" t="str">
        <f>IF(Table2[[#This Row],[SW T]]=0,"--", IF(Table2[[#This Row],[SW FE]]/Table2[[#This Row],[SW T]]=0, "--", Table2[[#This Row],[SW FE]]/Table2[[#This Row],[SW T]]))</f>
        <v>--</v>
      </c>
      <c r="BB5" s="2">
        <v>1</v>
      </c>
      <c r="BC5" s="2">
        <v>11</v>
      </c>
      <c r="BD5" s="2">
        <v>0</v>
      </c>
      <c r="BE5" s="2">
        <v>0</v>
      </c>
      <c r="BF5" s="6">
        <f>SUM(Table2[[#This Row],[CHE B]:[CHE FE]])</f>
        <v>12</v>
      </c>
      <c r="BG5" s="11">
        <f>IF((Table2[[#This Row],[CHE T]]/Table2[[#This Row],[Admission]]) = 0, "--", (Table2[[#This Row],[CHE T]]/Table2[[#This Row],[Admission]]))</f>
        <v>4.8000000000000001E-2</v>
      </c>
      <c r="BH5" s="11" t="str">
        <f>IF(Table2[[#This Row],[CHE T]]=0,"--", IF(Table2[[#This Row],[CHE HS]]/Table2[[#This Row],[CHE T]]=0, "--", Table2[[#This Row],[CHE HS]]/Table2[[#This Row],[CHE T]]))</f>
        <v>--</v>
      </c>
      <c r="BI5" s="22" t="str">
        <f>IF(Table2[[#This Row],[CHE T]]=0,"--", IF(Table2[[#This Row],[CHE FE]]/Table2[[#This Row],[CHE T]]=0, "--", Table2[[#This Row],[CHE FE]]/Table2[[#This Row],[CHE T]]))</f>
        <v>--</v>
      </c>
      <c r="BJ5" s="2">
        <v>18</v>
      </c>
      <c r="BK5" s="2">
        <v>2</v>
      </c>
      <c r="BL5" s="2">
        <v>0</v>
      </c>
      <c r="BM5" s="2">
        <v>1</v>
      </c>
      <c r="BN5" s="6">
        <f>SUM(Table2[[#This Row],[WR B]:[WR FE]])</f>
        <v>21</v>
      </c>
      <c r="BO5" s="11">
        <f>IF((Table2[[#This Row],[WR T]]/Table2[[#This Row],[Admission]]) = 0, "--", (Table2[[#This Row],[WR T]]/Table2[[#This Row],[Admission]]))</f>
        <v>8.4000000000000005E-2</v>
      </c>
      <c r="BP5" s="11" t="str">
        <f>IF(Table2[[#This Row],[WR T]]=0,"--", IF(Table2[[#This Row],[WR HS]]/Table2[[#This Row],[WR T]]=0, "--", Table2[[#This Row],[WR HS]]/Table2[[#This Row],[WR T]]))</f>
        <v>--</v>
      </c>
      <c r="BQ5" s="18">
        <f>IF(Table2[[#This Row],[WR T]]=0,"--", IF(Table2[[#This Row],[WR FE]]/Table2[[#This Row],[WR T]]=0, "--", Table2[[#This Row],[WR FE]]/Table2[[#This Row],[WR T]]))</f>
        <v>4.7619047619047616E-2</v>
      </c>
      <c r="BR5" s="2">
        <v>2</v>
      </c>
      <c r="BS5" s="2">
        <v>26</v>
      </c>
      <c r="BT5" s="2">
        <v>0</v>
      </c>
      <c r="BU5" s="2">
        <v>1</v>
      </c>
      <c r="BV5" s="6">
        <f>SUM(Table2[[#This Row],[DNC B]:[DNC FE]])</f>
        <v>29</v>
      </c>
      <c r="BW5" s="11">
        <f>IF((Table2[[#This Row],[DNC T]]/Table2[[#This Row],[Admission]]) = 0, "--", (Table2[[#This Row],[DNC T]]/Table2[[#This Row],[Admission]]))</f>
        <v>0.11600000000000001</v>
      </c>
      <c r="BX5" s="11" t="str">
        <f>IF(Table2[[#This Row],[DNC T]]=0,"--", IF(Table2[[#This Row],[DNC HS]]/Table2[[#This Row],[DNC T]]=0, "--", Table2[[#This Row],[DNC HS]]/Table2[[#This Row],[DNC T]]))</f>
        <v>--</v>
      </c>
      <c r="BY5" s="18">
        <f>IF(Table2[[#This Row],[DNC T]]=0,"--", IF(Table2[[#This Row],[DNC FE]]/Table2[[#This Row],[DNC T]]=0, "--", Table2[[#This Row],[DNC FE]]/Table2[[#This Row],[DNC T]]))</f>
        <v>3.4482758620689655E-2</v>
      </c>
      <c r="BZ5" s="24">
        <f>SUM(Table2[[#This Row],[BX T]],Table2[[#This Row],[SW T]],Table2[[#This Row],[CHE T]],Table2[[#This Row],[WR T]],Table2[[#This Row],[DNC T]])</f>
        <v>120</v>
      </c>
      <c r="CA5" s="2">
        <v>20</v>
      </c>
      <c r="CB5" s="2">
        <v>23</v>
      </c>
      <c r="CC5" s="2">
        <v>0</v>
      </c>
      <c r="CD5" s="2">
        <v>1</v>
      </c>
      <c r="CE5" s="6">
        <f>SUM(Table2[[#This Row],[TF B]:[TF FE]])</f>
        <v>44</v>
      </c>
      <c r="CF5" s="11">
        <f>IF((Table2[[#This Row],[TF T]]/Table2[[#This Row],[Admission]]) = 0, "--", (Table2[[#This Row],[TF T]]/Table2[[#This Row],[Admission]]))</f>
        <v>0.17599999999999999</v>
      </c>
      <c r="CG5" s="11" t="str">
        <f>IF(Table2[[#This Row],[TF T]]=0,"--", IF(Table2[[#This Row],[TF HS]]/Table2[[#This Row],[TF T]]=0, "--", Table2[[#This Row],[TF HS]]/Table2[[#This Row],[TF T]]))</f>
        <v>--</v>
      </c>
      <c r="CH5" s="18">
        <f>IF(Table2[[#This Row],[TF T]]=0,"--", IF(Table2[[#This Row],[TF FE]]/Table2[[#This Row],[TF T]]=0, "--", Table2[[#This Row],[TF FE]]/Table2[[#This Row],[TF T]]))</f>
        <v>2.2727272727272728E-2</v>
      </c>
      <c r="CI5" s="2">
        <v>24</v>
      </c>
      <c r="CJ5" s="2">
        <v>0</v>
      </c>
      <c r="CK5" s="2">
        <v>1</v>
      </c>
      <c r="CL5" s="2">
        <v>0</v>
      </c>
      <c r="CM5" s="6">
        <f>SUM(Table2[[#This Row],[BB B]:[BB FE]])</f>
        <v>25</v>
      </c>
      <c r="CN5" s="11">
        <f>IF((Table2[[#This Row],[BB T]]/Table2[[#This Row],[Admission]]) = 0, "--", (Table2[[#This Row],[BB T]]/Table2[[#This Row],[Admission]]))</f>
        <v>0.1</v>
      </c>
      <c r="CO5" s="11">
        <f>IF(Table2[[#This Row],[BB T]]=0,"--", IF(Table2[[#This Row],[BB HS]]/Table2[[#This Row],[BB T]]=0, "--", Table2[[#This Row],[BB HS]]/Table2[[#This Row],[BB T]]))</f>
        <v>0.04</v>
      </c>
      <c r="CP5" s="18" t="str">
        <f>IF(Table2[[#This Row],[BB T]]=0,"--", IF(Table2[[#This Row],[BB FE]]/Table2[[#This Row],[BB T]]=0, "--", Table2[[#This Row],[BB FE]]/Table2[[#This Row],[BB T]]))</f>
        <v>--</v>
      </c>
      <c r="CQ5" s="2">
        <v>0</v>
      </c>
      <c r="CR5" s="2">
        <v>17</v>
      </c>
      <c r="CS5" s="2">
        <v>1</v>
      </c>
      <c r="CT5" s="2">
        <v>1</v>
      </c>
      <c r="CU5" s="6">
        <f>SUM(Table2[[#This Row],[SB B]:[SB FE]])</f>
        <v>19</v>
      </c>
      <c r="CV5" s="11">
        <f>IF((Table2[[#This Row],[SB T]]/Table2[[#This Row],[Admission]]) = 0, "--", (Table2[[#This Row],[SB T]]/Table2[[#This Row],[Admission]]))</f>
        <v>7.5999999999999998E-2</v>
      </c>
      <c r="CW5" s="11">
        <f>IF(Table2[[#This Row],[SB T]]=0,"--", IF(Table2[[#This Row],[SB HS]]/Table2[[#This Row],[SB T]]=0, "--", Table2[[#This Row],[SB HS]]/Table2[[#This Row],[SB T]]))</f>
        <v>5.2631578947368418E-2</v>
      </c>
      <c r="CX5" s="18">
        <f>IF(Table2[[#This Row],[SB T]]=0,"--", IF(Table2[[#This Row],[SB FE]]/Table2[[#This Row],[SB T]]=0, "--", Table2[[#This Row],[SB FE]]/Table2[[#This Row],[SB T]]))</f>
        <v>5.2631578947368418E-2</v>
      </c>
      <c r="CY5" s="2">
        <v>1</v>
      </c>
      <c r="CZ5" s="2">
        <v>5</v>
      </c>
      <c r="DA5" s="2">
        <v>0</v>
      </c>
      <c r="DB5" s="2">
        <v>0</v>
      </c>
      <c r="DC5" s="6">
        <f>SUM(Table2[[#This Row],[GF B]:[GF FE]])</f>
        <v>6</v>
      </c>
      <c r="DD5" s="11">
        <f>IF((Table2[[#This Row],[GF T]]/Table2[[#This Row],[Admission]]) = 0, "--", (Table2[[#This Row],[GF T]]/Table2[[#This Row],[Admission]]))</f>
        <v>2.4E-2</v>
      </c>
      <c r="DE5" s="11" t="str">
        <f>IF(Table2[[#This Row],[GF T]]=0,"--", IF(Table2[[#This Row],[GF HS]]/Table2[[#This Row],[GF T]]=0, "--", Table2[[#This Row],[GF HS]]/Table2[[#This Row],[GF T]]))</f>
        <v>--</v>
      </c>
      <c r="DF5" s="18" t="str">
        <f>IF(Table2[[#This Row],[GF T]]=0,"--", IF(Table2[[#This Row],[GF FE]]/Table2[[#This Row],[GF T]]=0, "--", Table2[[#This Row],[GF FE]]/Table2[[#This Row],[GF T]]))</f>
        <v>--</v>
      </c>
      <c r="DG5" s="2">
        <v>0</v>
      </c>
      <c r="DH5" s="2">
        <v>0</v>
      </c>
      <c r="DI5" s="2">
        <v>0</v>
      </c>
      <c r="DJ5" s="2">
        <v>0</v>
      </c>
      <c r="DK5" s="6">
        <f>SUM(Table2[[#This Row],[TN B]:[TN FE]])</f>
        <v>0</v>
      </c>
      <c r="DL5" s="11" t="str">
        <f>IF((Table2[[#This Row],[TN T]]/Table2[[#This Row],[Admission]]) = 0, "--", (Table2[[#This Row],[TN T]]/Table2[[#This Row],[Admission]]))</f>
        <v>--</v>
      </c>
      <c r="DM5" s="11" t="str">
        <f>IF(Table2[[#This Row],[TN T]]=0,"--", IF(Table2[[#This Row],[TN HS]]/Table2[[#This Row],[TN T]]=0, "--", Table2[[#This Row],[TN HS]]/Table2[[#This Row],[TN T]]))</f>
        <v>--</v>
      </c>
      <c r="DN5" s="18" t="str">
        <f>IF(Table2[[#This Row],[TN T]]=0,"--", IF(Table2[[#This Row],[TN FE]]/Table2[[#This Row],[TN T]]=0, "--", Table2[[#This Row],[TN FE]]/Table2[[#This Row],[TN T]]))</f>
        <v>--</v>
      </c>
      <c r="DO5" s="2">
        <v>5</v>
      </c>
      <c r="DP5" s="2">
        <v>7</v>
      </c>
      <c r="DQ5" s="2">
        <v>0</v>
      </c>
      <c r="DR5" s="2">
        <v>0</v>
      </c>
      <c r="DS5" s="6">
        <f>SUM(Table2[[#This Row],[BND B]:[BND FE]])</f>
        <v>12</v>
      </c>
      <c r="DT5" s="11">
        <f>IF((Table2[[#This Row],[BND T]]/Table2[[#This Row],[Admission]]) = 0, "--", (Table2[[#This Row],[BND T]]/Table2[[#This Row],[Admission]]))</f>
        <v>4.8000000000000001E-2</v>
      </c>
      <c r="DU5" s="11" t="str">
        <f>IF(Table2[[#This Row],[BND T]]=0,"--", IF(Table2[[#This Row],[BND HS]]/Table2[[#This Row],[BND T]]=0, "--", Table2[[#This Row],[BND HS]]/Table2[[#This Row],[BND T]]))</f>
        <v>--</v>
      </c>
      <c r="DV5" s="18" t="str">
        <f>IF(Table2[[#This Row],[BND T]]=0,"--", IF(Table2[[#This Row],[BND FE]]/Table2[[#This Row],[BND T]]=0, "--", Table2[[#This Row],[BND FE]]/Table2[[#This Row],[BND T]]))</f>
        <v>--</v>
      </c>
      <c r="DW5" s="2">
        <v>0</v>
      </c>
      <c r="DX5" s="2">
        <v>0</v>
      </c>
      <c r="DY5" s="2">
        <v>0</v>
      </c>
      <c r="DZ5" s="2">
        <v>0</v>
      </c>
      <c r="EA5" s="6">
        <f>SUM(Table2[[#This Row],[SPE B]:[SPE FE]])</f>
        <v>0</v>
      </c>
      <c r="EB5" s="11" t="str">
        <f>IF((Table2[[#This Row],[SPE T]]/Table2[[#This Row],[Admission]]) = 0, "--", (Table2[[#This Row],[SPE T]]/Table2[[#This Row],[Admission]]))</f>
        <v>--</v>
      </c>
      <c r="EC5" s="11" t="str">
        <f>IF(Table2[[#This Row],[SPE T]]=0,"--", IF(Table2[[#This Row],[SPE HS]]/Table2[[#This Row],[SPE T]]=0, "--", Table2[[#This Row],[SPE HS]]/Table2[[#This Row],[SPE T]]))</f>
        <v>--</v>
      </c>
      <c r="ED5" s="18" t="str">
        <f>IF(Table2[[#This Row],[SPE T]]=0,"--", IF(Table2[[#This Row],[SPE FE]]/Table2[[#This Row],[SPE T]]=0, "--", Table2[[#This Row],[SPE FE]]/Table2[[#This Row],[SPE T]]))</f>
        <v>--</v>
      </c>
      <c r="EE5" s="2">
        <v>0</v>
      </c>
      <c r="EF5" s="2">
        <v>0</v>
      </c>
      <c r="EG5" s="2">
        <v>0</v>
      </c>
      <c r="EH5" s="2">
        <v>0</v>
      </c>
      <c r="EI5" s="6">
        <f>SUM(Table2[[#This Row],[ORC B]:[ORC FE]])</f>
        <v>0</v>
      </c>
      <c r="EJ5" s="11" t="str">
        <f>IF((Table2[[#This Row],[ORC T]]/Table2[[#This Row],[Admission]]) = 0, "--", (Table2[[#This Row],[ORC T]]/Table2[[#This Row],[Admission]]))</f>
        <v>--</v>
      </c>
      <c r="EK5" s="11" t="str">
        <f>IF(Table2[[#This Row],[ORC T]]=0,"--", IF(Table2[[#This Row],[ORC HS]]/Table2[[#This Row],[ORC T]]=0, "--", Table2[[#This Row],[ORC HS]]/Table2[[#This Row],[ORC T]]))</f>
        <v>--</v>
      </c>
      <c r="EL5" s="18" t="str">
        <f>IF(Table2[[#This Row],[ORC T]]=0,"--", IF(Table2[[#This Row],[ORC FE]]/Table2[[#This Row],[ORC T]]=0, "--", Table2[[#This Row],[ORC FE]]/Table2[[#This Row],[ORC T]]))</f>
        <v>--</v>
      </c>
      <c r="EM5" s="2">
        <v>0</v>
      </c>
      <c r="EN5" s="2">
        <v>0</v>
      </c>
      <c r="EO5" s="2">
        <v>0</v>
      </c>
      <c r="EP5" s="2">
        <v>0</v>
      </c>
      <c r="EQ5" s="6">
        <f>SUM(Table2[[#This Row],[SOL B]:[SOL FE]])</f>
        <v>0</v>
      </c>
      <c r="ER5" s="11" t="str">
        <f>IF((Table2[[#This Row],[SOL T]]/Table2[[#This Row],[Admission]]) = 0, "--", (Table2[[#This Row],[SOL T]]/Table2[[#This Row],[Admission]]))</f>
        <v>--</v>
      </c>
      <c r="ES5" s="11" t="str">
        <f>IF(Table2[[#This Row],[SOL T]]=0,"--", IF(Table2[[#This Row],[SOL HS]]/Table2[[#This Row],[SOL T]]=0, "--", Table2[[#This Row],[SOL HS]]/Table2[[#This Row],[SOL T]]))</f>
        <v>--</v>
      </c>
      <c r="ET5" s="18" t="str">
        <f>IF(Table2[[#This Row],[SOL T]]=0,"--", IF(Table2[[#This Row],[SOL FE]]/Table2[[#This Row],[SOL T]]=0, "--", Table2[[#This Row],[SOL FE]]/Table2[[#This Row],[SOL T]]))</f>
        <v>--</v>
      </c>
      <c r="EU5" s="2">
        <v>0</v>
      </c>
      <c r="EV5" s="2">
        <v>0</v>
      </c>
      <c r="EW5" s="2">
        <v>0</v>
      </c>
      <c r="EX5" s="2">
        <v>0</v>
      </c>
      <c r="EY5" s="6">
        <f>SUM(Table2[[#This Row],[CHO B]:[CHO FE]])</f>
        <v>0</v>
      </c>
      <c r="EZ5" s="11" t="str">
        <f>IF((Table2[[#This Row],[CHO T]]/Table2[[#This Row],[Admission]]) = 0, "--", (Table2[[#This Row],[CHO T]]/Table2[[#This Row],[Admission]]))</f>
        <v>--</v>
      </c>
      <c r="FA5" s="11" t="str">
        <f>IF(Table2[[#This Row],[CHO T]]=0,"--", IF(Table2[[#This Row],[CHO HS]]/Table2[[#This Row],[CHO T]]=0, "--", Table2[[#This Row],[CHO HS]]/Table2[[#This Row],[CHO T]]))</f>
        <v>--</v>
      </c>
      <c r="FB5" s="18" t="str">
        <f>IF(Table2[[#This Row],[CHO T]]=0,"--", IF(Table2[[#This Row],[CHO FE]]/Table2[[#This Row],[CHO T]]=0, "--", Table2[[#This Row],[CHO FE]]/Table2[[#This Row],[CHO T]]))</f>
        <v>--</v>
      </c>
      <c r="FC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106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 s="1" t="s">
        <v>390</v>
      </c>
      <c r="FK5" s="1" t="s">
        <v>390</v>
      </c>
      <c r="FL5">
        <v>1</v>
      </c>
      <c r="FM5">
        <v>0</v>
      </c>
      <c r="FN5" s="1" t="s">
        <v>390</v>
      </c>
      <c r="FO5" s="1" t="s">
        <v>390</v>
      </c>
    </row>
    <row r="6" spans="1:171">
      <c r="A6">
        <v>1013</v>
      </c>
      <c r="B6">
        <v>211</v>
      </c>
      <c r="C6" t="s">
        <v>92</v>
      </c>
      <c r="D6" t="s">
        <v>98</v>
      </c>
      <c r="E6" s="20">
        <v>40</v>
      </c>
      <c r="F6" s="2">
        <v>12</v>
      </c>
      <c r="G6" s="2">
        <v>0</v>
      </c>
      <c r="H6" s="2">
        <v>0</v>
      </c>
      <c r="I6" s="2">
        <v>0</v>
      </c>
      <c r="J6" s="6">
        <f>SUM(Table2[[#This Row],[FB B]:[FB FE]])</f>
        <v>12</v>
      </c>
      <c r="K6" s="11">
        <f>IF((Table2[[#This Row],[FB T]]/Table2[[#This Row],[Admission]]) = 0, "--", (Table2[[#This Row],[FB T]]/Table2[[#This Row],[Admission]]))</f>
        <v>0.3</v>
      </c>
      <c r="L6" s="11" t="str">
        <f>IF(Table2[[#This Row],[FB T]]=0,"--", IF(Table2[[#This Row],[FB HS]]/Table2[[#This Row],[FB T]]=0, "--", Table2[[#This Row],[FB HS]]/Table2[[#This Row],[FB T]]))</f>
        <v>--</v>
      </c>
      <c r="M6" s="18" t="str">
        <f>IF(Table2[[#This Row],[FB T]]=0,"--", IF(Table2[[#This Row],[FB FE]]/Table2[[#This Row],[FB T]]=0, "--", Table2[[#This Row],[FB FE]]/Table2[[#This Row],[FB T]]))</f>
        <v>--</v>
      </c>
      <c r="N6" s="2">
        <v>0</v>
      </c>
      <c r="O6" s="2">
        <v>0</v>
      </c>
      <c r="P6" s="2">
        <v>0</v>
      </c>
      <c r="Q6" s="2">
        <v>0</v>
      </c>
      <c r="R6" s="6">
        <f>SUM(Table2[[#This Row],[XC B]:[XC FE]])</f>
        <v>0</v>
      </c>
      <c r="S6" s="11" t="str">
        <f>IF((Table2[[#This Row],[XC T]]/Table2[[#This Row],[Admission]]) = 0, "--", (Table2[[#This Row],[XC T]]/Table2[[#This Row],[Admission]]))</f>
        <v>--</v>
      </c>
      <c r="T6" s="11" t="str">
        <f>IF(Table2[[#This Row],[XC T]]=0,"--", IF(Table2[[#This Row],[XC HS]]/Table2[[#This Row],[XC T]]=0, "--", Table2[[#This Row],[XC HS]]/Table2[[#This Row],[XC T]]))</f>
        <v>--</v>
      </c>
      <c r="U6" s="18" t="str">
        <f>IF(Table2[[#This Row],[XC T]]=0,"--", IF(Table2[[#This Row],[XC FE]]/Table2[[#This Row],[XC T]]=0, "--", Table2[[#This Row],[XC FE]]/Table2[[#This Row],[XC T]]))</f>
        <v>--</v>
      </c>
      <c r="V6" s="2">
        <v>8</v>
      </c>
      <c r="W6" s="2">
        <v>0</v>
      </c>
      <c r="X6" s="2">
        <v>0</v>
      </c>
      <c r="Y6" s="6">
        <f>SUM(Table2[[#This Row],[VB G]:[VB FE]])</f>
        <v>8</v>
      </c>
      <c r="Z6" s="11">
        <f>IF((Table2[[#This Row],[VB T]]/Table2[[#This Row],[Admission]]) = 0, "--", (Table2[[#This Row],[VB T]]/Table2[[#This Row],[Admission]]))</f>
        <v>0.2</v>
      </c>
      <c r="AA6" s="11" t="str">
        <f>IF(Table2[[#This Row],[VB T]]=0,"--", IF(Table2[[#This Row],[VB HS]]/Table2[[#This Row],[VB T]]=0, "--", Table2[[#This Row],[VB HS]]/Table2[[#This Row],[VB T]]))</f>
        <v>--</v>
      </c>
      <c r="AB6" s="18" t="str">
        <f>IF(Table2[[#This Row],[VB T]]=0,"--", IF(Table2[[#This Row],[VB FE]]/Table2[[#This Row],[VB T]]=0, "--", Table2[[#This Row],[VB FE]]/Table2[[#This Row],[VB T]]))</f>
        <v>--</v>
      </c>
      <c r="AC6" s="2">
        <v>0</v>
      </c>
      <c r="AD6" s="2">
        <v>0</v>
      </c>
      <c r="AE6" s="2">
        <v>0</v>
      </c>
      <c r="AF6" s="2">
        <v>0</v>
      </c>
      <c r="AG6" s="6">
        <f>SUM(Table2[[#This Row],[SC B]:[SC FE]])</f>
        <v>0</v>
      </c>
      <c r="AH6" s="11" t="str">
        <f>IF((Table2[[#This Row],[SC T]]/Table2[[#This Row],[Admission]]) = 0, "--", (Table2[[#This Row],[SC T]]/Table2[[#This Row],[Admission]]))</f>
        <v>--</v>
      </c>
      <c r="AI6" s="11" t="str">
        <f>IF(Table2[[#This Row],[SC T]]=0,"--", IF(Table2[[#This Row],[SC HS]]/Table2[[#This Row],[SC T]]=0, "--", Table2[[#This Row],[SC HS]]/Table2[[#This Row],[SC T]]))</f>
        <v>--</v>
      </c>
      <c r="AJ6" s="18" t="str">
        <f>IF(Table2[[#This Row],[SC T]]=0,"--", IF(Table2[[#This Row],[SC FE]]/Table2[[#This Row],[SC T]]=0, "--", Table2[[#This Row],[SC FE]]/Table2[[#This Row],[SC T]]))</f>
        <v>--</v>
      </c>
      <c r="AK6" s="15">
        <f>SUM(Table2[[#This Row],[FB T]],Table2[[#This Row],[XC T]],Table2[[#This Row],[VB T]],Table2[[#This Row],[SC T]])</f>
        <v>20</v>
      </c>
      <c r="AL6" s="2">
        <v>13</v>
      </c>
      <c r="AM6" s="2">
        <v>7</v>
      </c>
      <c r="AN6" s="2">
        <v>0</v>
      </c>
      <c r="AO6" s="2">
        <v>0</v>
      </c>
      <c r="AP6" s="6">
        <f>SUM(Table2[[#This Row],[BX B]:[BX FE]])</f>
        <v>20</v>
      </c>
      <c r="AQ6" s="11">
        <f>IF((Table2[[#This Row],[BX T]]/Table2[[#This Row],[Admission]]) = 0, "--", (Table2[[#This Row],[BX T]]/Table2[[#This Row],[Admission]]))</f>
        <v>0.5</v>
      </c>
      <c r="AR6" s="11" t="str">
        <f>IF(Table2[[#This Row],[BX T]]=0,"--", IF(Table2[[#This Row],[BX HS]]/Table2[[#This Row],[BX T]]=0, "--", Table2[[#This Row],[BX HS]]/Table2[[#This Row],[BX T]]))</f>
        <v>--</v>
      </c>
      <c r="AS6" s="18" t="str">
        <f>IF(Table2[[#This Row],[BX T]]=0,"--", IF(Table2[[#This Row],[BX FE]]/Table2[[#This Row],[BX T]]=0, "--", Table2[[#This Row],[BX FE]]/Table2[[#This Row],[BX T]]))</f>
        <v>--</v>
      </c>
      <c r="AT6" s="2">
        <v>0</v>
      </c>
      <c r="AU6" s="2">
        <v>0</v>
      </c>
      <c r="AV6" s="2">
        <v>0</v>
      </c>
      <c r="AW6" s="2">
        <v>0</v>
      </c>
      <c r="AX6" s="6">
        <f>SUM(Table2[[#This Row],[SW B]:[SW FE]])</f>
        <v>0</v>
      </c>
      <c r="AY6" s="11" t="str">
        <f>IF((Table2[[#This Row],[SW T]]/Table2[[#This Row],[Admission]]) = 0, "--", (Table2[[#This Row],[SW T]]/Table2[[#This Row],[Admission]]))</f>
        <v>--</v>
      </c>
      <c r="AZ6" s="11" t="str">
        <f>IF(Table2[[#This Row],[SW T]]=0,"--", IF(Table2[[#This Row],[SW HS]]/Table2[[#This Row],[SW T]]=0, "--", Table2[[#This Row],[SW HS]]/Table2[[#This Row],[SW T]]))</f>
        <v>--</v>
      </c>
      <c r="BA6" s="18" t="str">
        <f>IF(Table2[[#This Row],[SW T]]=0,"--", IF(Table2[[#This Row],[SW FE]]/Table2[[#This Row],[SW T]]=0, "--", Table2[[#This Row],[SW FE]]/Table2[[#This Row],[SW T]]))</f>
        <v>--</v>
      </c>
      <c r="BB6" s="2">
        <v>0</v>
      </c>
      <c r="BC6" s="2">
        <v>0</v>
      </c>
      <c r="BD6" s="2">
        <v>0</v>
      </c>
      <c r="BE6" s="2">
        <v>0</v>
      </c>
      <c r="BF6" s="6">
        <f>SUM(Table2[[#This Row],[CHE B]:[CHE FE]])</f>
        <v>0</v>
      </c>
      <c r="BG6" s="11" t="str">
        <f>IF((Table2[[#This Row],[CHE T]]/Table2[[#This Row],[Admission]]) = 0, "--", (Table2[[#This Row],[CHE T]]/Table2[[#This Row],[Admission]]))</f>
        <v>--</v>
      </c>
      <c r="BH6" s="11" t="str">
        <f>IF(Table2[[#This Row],[CHE T]]=0,"--", IF(Table2[[#This Row],[CHE HS]]/Table2[[#This Row],[CHE T]]=0, "--", Table2[[#This Row],[CHE HS]]/Table2[[#This Row],[CHE T]]))</f>
        <v>--</v>
      </c>
      <c r="BI6" s="22" t="str">
        <f>IF(Table2[[#This Row],[CHE T]]=0,"--", IF(Table2[[#This Row],[CHE FE]]/Table2[[#This Row],[CHE T]]=0, "--", Table2[[#This Row],[CHE FE]]/Table2[[#This Row],[CHE T]]))</f>
        <v>--</v>
      </c>
      <c r="BJ6" s="2">
        <v>0</v>
      </c>
      <c r="BK6" s="2">
        <v>0</v>
      </c>
      <c r="BL6" s="2">
        <v>0</v>
      </c>
      <c r="BM6" s="2">
        <v>0</v>
      </c>
      <c r="BN6" s="6">
        <f>SUM(Table2[[#This Row],[WR B]:[WR FE]])</f>
        <v>0</v>
      </c>
      <c r="BO6" s="11" t="str">
        <f>IF((Table2[[#This Row],[WR T]]/Table2[[#This Row],[Admission]]) = 0, "--", (Table2[[#This Row],[WR T]]/Table2[[#This Row],[Admission]]))</f>
        <v>--</v>
      </c>
      <c r="BP6" s="11" t="str">
        <f>IF(Table2[[#This Row],[WR T]]=0,"--", IF(Table2[[#This Row],[WR HS]]/Table2[[#This Row],[WR T]]=0, "--", Table2[[#This Row],[WR HS]]/Table2[[#This Row],[WR T]]))</f>
        <v>--</v>
      </c>
      <c r="BQ6" s="18" t="str">
        <f>IF(Table2[[#This Row],[WR T]]=0,"--", IF(Table2[[#This Row],[WR FE]]/Table2[[#This Row],[WR T]]=0, "--", Table2[[#This Row],[WR FE]]/Table2[[#This Row],[WR T]]))</f>
        <v>--</v>
      </c>
      <c r="BR6" s="2">
        <v>0</v>
      </c>
      <c r="BS6" s="2">
        <v>0</v>
      </c>
      <c r="BT6" s="2">
        <v>0</v>
      </c>
      <c r="BU6" s="2">
        <v>0</v>
      </c>
      <c r="BV6" s="6">
        <f>SUM(Table2[[#This Row],[DNC B]:[DNC FE]])</f>
        <v>0</v>
      </c>
      <c r="BW6" s="11" t="str">
        <f>IF((Table2[[#This Row],[DNC T]]/Table2[[#This Row],[Admission]]) = 0, "--", (Table2[[#This Row],[DNC T]]/Table2[[#This Row],[Admission]]))</f>
        <v>--</v>
      </c>
      <c r="BX6" s="11" t="str">
        <f>IF(Table2[[#This Row],[DNC T]]=0,"--", IF(Table2[[#This Row],[DNC HS]]/Table2[[#This Row],[DNC T]]=0, "--", Table2[[#This Row],[DNC HS]]/Table2[[#This Row],[DNC T]]))</f>
        <v>--</v>
      </c>
      <c r="BY6" s="18" t="str">
        <f>IF(Table2[[#This Row],[DNC T]]=0,"--", IF(Table2[[#This Row],[DNC FE]]/Table2[[#This Row],[DNC T]]=0, "--", Table2[[#This Row],[DNC FE]]/Table2[[#This Row],[DNC T]]))</f>
        <v>--</v>
      </c>
      <c r="BZ6" s="24">
        <f>SUM(Table2[[#This Row],[BX T]],Table2[[#This Row],[SW T]],Table2[[#This Row],[CHE T]],Table2[[#This Row],[WR T]],Table2[[#This Row],[DNC T]])</f>
        <v>20</v>
      </c>
      <c r="CA6" s="2">
        <v>2</v>
      </c>
      <c r="CB6" s="2">
        <v>6</v>
      </c>
      <c r="CC6" s="2">
        <v>0</v>
      </c>
      <c r="CD6" s="2">
        <v>0</v>
      </c>
      <c r="CE6" s="6">
        <f>SUM(Table2[[#This Row],[TF B]:[TF FE]])</f>
        <v>8</v>
      </c>
      <c r="CF6" s="11">
        <f>IF((Table2[[#This Row],[TF T]]/Table2[[#This Row],[Admission]]) = 0, "--", (Table2[[#This Row],[TF T]]/Table2[[#This Row],[Admission]]))</f>
        <v>0.2</v>
      </c>
      <c r="CG6" s="11" t="str">
        <f>IF(Table2[[#This Row],[TF T]]=0,"--", IF(Table2[[#This Row],[TF HS]]/Table2[[#This Row],[TF T]]=0, "--", Table2[[#This Row],[TF HS]]/Table2[[#This Row],[TF T]]))</f>
        <v>--</v>
      </c>
      <c r="CH6" s="18" t="str">
        <f>IF(Table2[[#This Row],[TF T]]=0,"--", IF(Table2[[#This Row],[TF FE]]/Table2[[#This Row],[TF T]]=0, "--", Table2[[#This Row],[TF FE]]/Table2[[#This Row],[TF T]]))</f>
        <v>--</v>
      </c>
      <c r="CI6" s="2">
        <v>6</v>
      </c>
      <c r="CJ6" s="2">
        <v>0</v>
      </c>
      <c r="CK6" s="2">
        <v>0</v>
      </c>
      <c r="CL6" s="2">
        <v>0</v>
      </c>
      <c r="CM6" s="6">
        <f>SUM(Table2[[#This Row],[BB B]:[BB FE]])</f>
        <v>6</v>
      </c>
      <c r="CN6" s="11">
        <f>IF((Table2[[#This Row],[BB T]]/Table2[[#This Row],[Admission]]) = 0, "--", (Table2[[#This Row],[BB T]]/Table2[[#This Row],[Admission]]))</f>
        <v>0.15</v>
      </c>
      <c r="CO6" s="11" t="str">
        <f>IF(Table2[[#This Row],[BB T]]=0,"--", IF(Table2[[#This Row],[BB HS]]/Table2[[#This Row],[BB T]]=0, "--", Table2[[#This Row],[BB HS]]/Table2[[#This Row],[BB T]]))</f>
        <v>--</v>
      </c>
      <c r="CP6" s="18" t="str">
        <f>IF(Table2[[#This Row],[BB T]]=0,"--", IF(Table2[[#This Row],[BB FE]]/Table2[[#This Row],[BB T]]=0, "--", Table2[[#This Row],[BB FE]]/Table2[[#This Row],[BB T]]))</f>
        <v>--</v>
      </c>
      <c r="CQ6" s="2">
        <v>0</v>
      </c>
      <c r="CR6" s="2">
        <v>0</v>
      </c>
      <c r="CS6" s="2">
        <v>0</v>
      </c>
      <c r="CT6" s="2">
        <v>0</v>
      </c>
      <c r="CU6" s="6">
        <f>SUM(Table2[[#This Row],[SB B]:[SB FE]])</f>
        <v>0</v>
      </c>
      <c r="CV6" s="11" t="str">
        <f>IF((Table2[[#This Row],[SB T]]/Table2[[#This Row],[Admission]]) = 0, "--", (Table2[[#This Row],[SB T]]/Table2[[#This Row],[Admission]]))</f>
        <v>--</v>
      </c>
      <c r="CW6" s="11" t="str">
        <f>IF(Table2[[#This Row],[SB T]]=0,"--", IF(Table2[[#This Row],[SB HS]]/Table2[[#This Row],[SB T]]=0, "--", Table2[[#This Row],[SB HS]]/Table2[[#This Row],[SB T]]))</f>
        <v>--</v>
      </c>
      <c r="CX6" s="18" t="str">
        <f>IF(Table2[[#This Row],[SB T]]=0,"--", IF(Table2[[#This Row],[SB FE]]/Table2[[#This Row],[SB T]]=0, "--", Table2[[#This Row],[SB FE]]/Table2[[#This Row],[SB T]]))</f>
        <v>--</v>
      </c>
      <c r="CY6" s="2">
        <v>0</v>
      </c>
      <c r="CZ6" s="2">
        <v>0</v>
      </c>
      <c r="DA6" s="2">
        <v>0</v>
      </c>
      <c r="DB6" s="2">
        <v>0</v>
      </c>
      <c r="DC6" s="6">
        <f>SUM(Table2[[#This Row],[GF B]:[GF FE]])</f>
        <v>0</v>
      </c>
      <c r="DD6" s="11" t="str">
        <f>IF((Table2[[#This Row],[GF T]]/Table2[[#This Row],[Admission]]) = 0, "--", (Table2[[#This Row],[GF T]]/Table2[[#This Row],[Admission]]))</f>
        <v>--</v>
      </c>
      <c r="DE6" s="11" t="str">
        <f>IF(Table2[[#This Row],[GF T]]=0,"--", IF(Table2[[#This Row],[GF HS]]/Table2[[#This Row],[GF T]]=0, "--", Table2[[#This Row],[GF HS]]/Table2[[#This Row],[GF T]]))</f>
        <v>--</v>
      </c>
      <c r="DF6" s="18" t="str">
        <f>IF(Table2[[#This Row],[GF T]]=0,"--", IF(Table2[[#This Row],[GF FE]]/Table2[[#This Row],[GF T]]=0, "--", Table2[[#This Row],[GF FE]]/Table2[[#This Row],[GF T]]))</f>
        <v>--</v>
      </c>
      <c r="DG6" s="2">
        <v>0</v>
      </c>
      <c r="DH6" s="2">
        <v>0</v>
      </c>
      <c r="DI6" s="2">
        <v>0</v>
      </c>
      <c r="DJ6" s="2">
        <v>0</v>
      </c>
      <c r="DK6" s="6">
        <f>SUM(Table2[[#This Row],[TN B]:[TN FE]])</f>
        <v>0</v>
      </c>
      <c r="DL6" s="11" t="str">
        <f>IF((Table2[[#This Row],[TN T]]/Table2[[#This Row],[Admission]]) = 0, "--", (Table2[[#This Row],[TN T]]/Table2[[#This Row],[Admission]]))</f>
        <v>--</v>
      </c>
      <c r="DM6" s="11" t="str">
        <f>IF(Table2[[#This Row],[TN T]]=0,"--", IF(Table2[[#This Row],[TN HS]]/Table2[[#This Row],[TN T]]=0, "--", Table2[[#This Row],[TN HS]]/Table2[[#This Row],[TN T]]))</f>
        <v>--</v>
      </c>
      <c r="DN6" s="18" t="str">
        <f>IF(Table2[[#This Row],[TN T]]=0,"--", IF(Table2[[#This Row],[TN FE]]/Table2[[#This Row],[TN T]]=0, "--", Table2[[#This Row],[TN FE]]/Table2[[#This Row],[TN T]]))</f>
        <v>--</v>
      </c>
      <c r="DO6" s="2">
        <v>0</v>
      </c>
      <c r="DP6" s="2">
        <v>0</v>
      </c>
      <c r="DQ6" s="2">
        <v>0</v>
      </c>
      <c r="DR6" s="2">
        <v>0</v>
      </c>
      <c r="DS6" s="6">
        <f>SUM(Table2[[#This Row],[BND B]:[BND FE]])</f>
        <v>0</v>
      </c>
      <c r="DT6" s="11" t="str">
        <f>IF((Table2[[#This Row],[BND T]]/Table2[[#This Row],[Admission]]) = 0, "--", (Table2[[#This Row],[BND T]]/Table2[[#This Row],[Admission]]))</f>
        <v>--</v>
      </c>
      <c r="DU6" s="11" t="str">
        <f>IF(Table2[[#This Row],[BND T]]=0,"--", IF(Table2[[#This Row],[BND HS]]/Table2[[#This Row],[BND T]]=0, "--", Table2[[#This Row],[BND HS]]/Table2[[#This Row],[BND T]]))</f>
        <v>--</v>
      </c>
      <c r="DV6" s="18" t="str">
        <f>IF(Table2[[#This Row],[BND T]]=0,"--", IF(Table2[[#This Row],[BND FE]]/Table2[[#This Row],[BND T]]=0, "--", Table2[[#This Row],[BND FE]]/Table2[[#This Row],[BND T]]))</f>
        <v>--</v>
      </c>
      <c r="DW6" s="2">
        <v>0</v>
      </c>
      <c r="DX6" s="2">
        <v>0</v>
      </c>
      <c r="DY6" s="2">
        <v>0</v>
      </c>
      <c r="DZ6" s="2">
        <v>0</v>
      </c>
      <c r="EA6" s="6">
        <f>SUM(Table2[[#This Row],[SPE B]:[SPE FE]])</f>
        <v>0</v>
      </c>
      <c r="EB6" s="11" t="str">
        <f>IF((Table2[[#This Row],[SPE T]]/Table2[[#This Row],[Admission]]) = 0, "--", (Table2[[#This Row],[SPE T]]/Table2[[#This Row],[Admission]]))</f>
        <v>--</v>
      </c>
      <c r="EC6" s="11" t="str">
        <f>IF(Table2[[#This Row],[SPE T]]=0,"--", IF(Table2[[#This Row],[SPE HS]]/Table2[[#This Row],[SPE T]]=0, "--", Table2[[#This Row],[SPE HS]]/Table2[[#This Row],[SPE T]]))</f>
        <v>--</v>
      </c>
      <c r="ED6" s="18" t="str">
        <f>IF(Table2[[#This Row],[SPE T]]=0,"--", IF(Table2[[#This Row],[SPE FE]]/Table2[[#This Row],[SPE T]]=0, "--", Table2[[#This Row],[SPE FE]]/Table2[[#This Row],[SPE T]]))</f>
        <v>--</v>
      </c>
      <c r="EE6" s="2">
        <v>0</v>
      </c>
      <c r="EF6" s="2">
        <v>0</v>
      </c>
      <c r="EG6" s="2">
        <v>0</v>
      </c>
      <c r="EH6" s="2">
        <v>0</v>
      </c>
      <c r="EI6" s="6">
        <f>SUM(Table2[[#This Row],[ORC B]:[ORC FE]])</f>
        <v>0</v>
      </c>
      <c r="EJ6" s="11" t="str">
        <f>IF((Table2[[#This Row],[ORC T]]/Table2[[#This Row],[Admission]]) = 0, "--", (Table2[[#This Row],[ORC T]]/Table2[[#This Row],[Admission]]))</f>
        <v>--</v>
      </c>
      <c r="EK6" s="11" t="str">
        <f>IF(Table2[[#This Row],[ORC T]]=0,"--", IF(Table2[[#This Row],[ORC HS]]/Table2[[#This Row],[ORC T]]=0, "--", Table2[[#This Row],[ORC HS]]/Table2[[#This Row],[ORC T]]))</f>
        <v>--</v>
      </c>
      <c r="EL6" s="18" t="str">
        <f>IF(Table2[[#This Row],[ORC T]]=0,"--", IF(Table2[[#This Row],[ORC FE]]/Table2[[#This Row],[ORC T]]=0, "--", Table2[[#This Row],[ORC FE]]/Table2[[#This Row],[ORC T]]))</f>
        <v>--</v>
      </c>
      <c r="EM6" s="2">
        <v>0</v>
      </c>
      <c r="EN6" s="2">
        <v>0</v>
      </c>
      <c r="EO6" s="2">
        <v>0</v>
      </c>
      <c r="EP6" s="2">
        <v>0</v>
      </c>
      <c r="EQ6" s="6">
        <f>SUM(Table2[[#This Row],[SOL B]:[SOL FE]])</f>
        <v>0</v>
      </c>
      <c r="ER6" s="11" t="str">
        <f>IF((Table2[[#This Row],[SOL T]]/Table2[[#This Row],[Admission]]) = 0, "--", (Table2[[#This Row],[SOL T]]/Table2[[#This Row],[Admission]]))</f>
        <v>--</v>
      </c>
      <c r="ES6" s="11" t="str">
        <f>IF(Table2[[#This Row],[SOL T]]=0,"--", IF(Table2[[#This Row],[SOL HS]]/Table2[[#This Row],[SOL T]]=0, "--", Table2[[#This Row],[SOL HS]]/Table2[[#This Row],[SOL T]]))</f>
        <v>--</v>
      </c>
      <c r="ET6" s="18" t="str">
        <f>IF(Table2[[#This Row],[SOL T]]=0,"--", IF(Table2[[#This Row],[SOL FE]]/Table2[[#This Row],[SOL T]]=0, "--", Table2[[#This Row],[SOL FE]]/Table2[[#This Row],[SOL T]]))</f>
        <v>--</v>
      </c>
      <c r="EU6" s="2">
        <v>0</v>
      </c>
      <c r="EV6" s="2">
        <v>0</v>
      </c>
      <c r="EW6" s="2">
        <v>0</v>
      </c>
      <c r="EX6" s="2">
        <v>0</v>
      </c>
      <c r="EY6" s="6">
        <f>SUM(Table2[[#This Row],[CHO B]:[CHO FE]])</f>
        <v>0</v>
      </c>
      <c r="EZ6" s="11" t="str">
        <f>IF((Table2[[#This Row],[CHO T]]/Table2[[#This Row],[Admission]]) = 0, "--", (Table2[[#This Row],[CHO T]]/Table2[[#This Row],[Admission]]))</f>
        <v>--</v>
      </c>
      <c r="FA6" s="11" t="str">
        <f>IF(Table2[[#This Row],[CHO T]]=0,"--", IF(Table2[[#This Row],[CHO HS]]/Table2[[#This Row],[CHO T]]=0, "--", Table2[[#This Row],[CHO HS]]/Table2[[#This Row],[CHO T]]))</f>
        <v>--</v>
      </c>
      <c r="FB6" s="18" t="str">
        <f>IF(Table2[[#This Row],[CHO T]]=0,"--", IF(Table2[[#This Row],[CHO FE]]/Table2[[#This Row],[CHO T]]=0, "--", Table2[[#This Row],[CHO FE]]/Table2[[#This Row],[CHO T]]))</f>
        <v>--</v>
      </c>
      <c r="FC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</v>
      </c>
      <c r="FD6">
        <v>0</v>
      </c>
      <c r="FE6">
        <v>0</v>
      </c>
      <c r="FF6" s="1" t="s">
        <v>390</v>
      </c>
      <c r="FG6" s="1" t="s">
        <v>390</v>
      </c>
      <c r="FH6">
        <v>0</v>
      </c>
      <c r="FI6">
        <v>0</v>
      </c>
      <c r="FJ6" s="1" t="s">
        <v>390</v>
      </c>
      <c r="FK6" s="1" t="s">
        <v>390</v>
      </c>
      <c r="FL6">
        <v>0</v>
      </c>
      <c r="FM6">
        <v>0</v>
      </c>
      <c r="FN6" s="1" t="s">
        <v>390</v>
      </c>
      <c r="FO6" s="1" t="s">
        <v>390</v>
      </c>
    </row>
    <row r="7" spans="1:171">
      <c r="A7">
        <v>991</v>
      </c>
      <c r="B7">
        <v>222</v>
      </c>
      <c r="C7" t="s">
        <v>100</v>
      </c>
      <c r="D7" t="s">
        <v>99</v>
      </c>
      <c r="E7" s="20">
        <v>1003</v>
      </c>
      <c r="F7" s="2">
        <v>72</v>
      </c>
      <c r="G7" s="2">
        <v>0</v>
      </c>
      <c r="H7" s="2">
        <v>0</v>
      </c>
      <c r="I7" s="2">
        <v>0</v>
      </c>
      <c r="J7" s="6">
        <f>SUM(Table2[[#This Row],[FB B]:[FB FE]])</f>
        <v>72</v>
      </c>
      <c r="K7" s="11">
        <f>IF((Table2[[#This Row],[FB T]]/Table2[[#This Row],[Admission]]) = 0, "--", (Table2[[#This Row],[FB T]]/Table2[[#This Row],[Admission]]))</f>
        <v>7.1784646061814561E-2</v>
      </c>
      <c r="L7" s="11" t="str">
        <f>IF(Table2[[#This Row],[FB T]]=0,"--", IF(Table2[[#This Row],[FB HS]]/Table2[[#This Row],[FB T]]=0, "--", Table2[[#This Row],[FB HS]]/Table2[[#This Row],[FB T]]))</f>
        <v>--</v>
      </c>
      <c r="M7" s="18" t="str">
        <f>IF(Table2[[#This Row],[FB T]]=0,"--", IF(Table2[[#This Row],[FB FE]]/Table2[[#This Row],[FB T]]=0, "--", Table2[[#This Row],[FB FE]]/Table2[[#This Row],[FB T]]))</f>
        <v>--</v>
      </c>
      <c r="N7" s="2">
        <v>13</v>
      </c>
      <c r="O7" s="2">
        <v>16</v>
      </c>
      <c r="P7" s="2">
        <v>0</v>
      </c>
      <c r="Q7" s="2">
        <v>0</v>
      </c>
      <c r="R7" s="6">
        <f>SUM(Table2[[#This Row],[XC B]:[XC FE]])</f>
        <v>29</v>
      </c>
      <c r="S7" s="11">
        <f>IF((Table2[[#This Row],[XC T]]/Table2[[#This Row],[Admission]]) = 0, "--", (Table2[[#This Row],[XC T]]/Table2[[#This Row],[Admission]]))</f>
        <v>2.8913260219341975E-2</v>
      </c>
      <c r="T7" s="11" t="str">
        <f>IF(Table2[[#This Row],[XC T]]=0,"--", IF(Table2[[#This Row],[XC HS]]/Table2[[#This Row],[XC T]]=0, "--", Table2[[#This Row],[XC HS]]/Table2[[#This Row],[XC T]]))</f>
        <v>--</v>
      </c>
      <c r="U7" s="18" t="str">
        <f>IF(Table2[[#This Row],[XC T]]=0,"--", IF(Table2[[#This Row],[XC FE]]/Table2[[#This Row],[XC T]]=0, "--", Table2[[#This Row],[XC FE]]/Table2[[#This Row],[XC T]]))</f>
        <v>--</v>
      </c>
      <c r="V7" s="2">
        <v>39</v>
      </c>
      <c r="W7" s="2">
        <v>0</v>
      </c>
      <c r="X7" s="2">
        <v>0</v>
      </c>
      <c r="Y7" s="6">
        <f>SUM(Table2[[#This Row],[VB G]:[VB FE]])</f>
        <v>39</v>
      </c>
      <c r="Z7" s="11">
        <f>IF((Table2[[#This Row],[VB T]]/Table2[[#This Row],[Admission]]) = 0, "--", (Table2[[#This Row],[VB T]]/Table2[[#This Row],[Admission]]))</f>
        <v>3.8883349950149554E-2</v>
      </c>
      <c r="AA7" s="11" t="str">
        <f>IF(Table2[[#This Row],[VB T]]=0,"--", IF(Table2[[#This Row],[VB HS]]/Table2[[#This Row],[VB T]]=0, "--", Table2[[#This Row],[VB HS]]/Table2[[#This Row],[VB T]]))</f>
        <v>--</v>
      </c>
      <c r="AB7" s="18" t="str">
        <f>IF(Table2[[#This Row],[VB T]]=0,"--", IF(Table2[[#This Row],[VB FE]]/Table2[[#This Row],[VB T]]=0, "--", Table2[[#This Row],[VB FE]]/Table2[[#This Row],[VB T]]))</f>
        <v>--</v>
      </c>
      <c r="AC7" s="2">
        <v>40</v>
      </c>
      <c r="AD7" s="2">
        <v>36</v>
      </c>
      <c r="AE7" s="2">
        <v>2</v>
      </c>
      <c r="AF7" s="2">
        <v>4</v>
      </c>
      <c r="AG7" s="6">
        <f>SUM(Table2[[#This Row],[SC B]:[SC FE]])</f>
        <v>82</v>
      </c>
      <c r="AH7" s="11">
        <f>IF((Table2[[#This Row],[SC T]]/Table2[[#This Row],[Admission]]) = 0, "--", (Table2[[#This Row],[SC T]]/Table2[[#This Row],[Admission]]))</f>
        <v>8.175473579262213E-2</v>
      </c>
      <c r="AI7" s="11">
        <f>IF(Table2[[#This Row],[SC T]]=0,"--", IF(Table2[[#This Row],[SC HS]]/Table2[[#This Row],[SC T]]=0, "--", Table2[[#This Row],[SC HS]]/Table2[[#This Row],[SC T]]))</f>
        <v>2.4390243902439025E-2</v>
      </c>
      <c r="AJ7" s="18">
        <f>IF(Table2[[#This Row],[SC T]]=0,"--", IF(Table2[[#This Row],[SC FE]]/Table2[[#This Row],[SC T]]=0, "--", Table2[[#This Row],[SC FE]]/Table2[[#This Row],[SC T]]))</f>
        <v>4.878048780487805E-2</v>
      </c>
      <c r="AK7" s="15">
        <f>SUM(Table2[[#This Row],[FB T]],Table2[[#This Row],[XC T]],Table2[[#This Row],[VB T]],Table2[[#This Row],[SC T]])</f>
        <v>222</v>
      </c>
      <c r="AL7" s="2">
        <v>37</v>
      </c>
      <c r="AM7" s="2">
        <v>30</v>
      </c>
      <c r="AN7" s="2">
        <v>0</v>
      </c>
      <c r="AO7" s="2">
        <v>2</v>
      </c>
      <c r="AP7" s="6">
        <f>SUM(Table2[[#This Row],[BX B]:[BX FE]])</f>
        <v>69</v>
      </c>
      <c r="AQ7" s="11">
        <f>IF((Table2[[#This Row],[BX T]]/Table2[[#This Row],[Admission]]) = 0, "--", (Table2[[#This Row],[BX T]]/Table2[[#This Row],[Admission]]))</f>
        <v>6.8793619142572288E-2</v>
      </c>
      <c r="AR7" s="11" t="str">
        <f>IF(Table2[[#This Row],[BX T]]=0,"--", IF(Table2[[#This Row],[BX HS]]/Table2[[#This Row],[BX T]]=0, "--", Table2[[#This Row],[BX HS]]/Table2[[#This Row],[BX T]]))</f>
        <v>--</v>
      </c>
      <c r="AS7" s="18">
        <f>IF(Table2[[#This Row],[BX T]]=0,"--", IF(Table2[[#This Row],[BX FE]]/Table2[[#This Row],[BX T]]=0, "--", Table2[[#This Row],[BX FE]]/Table2[[#This Row],[BX T]]))</f>
        <v>2.8985507246376812E-2</v>
      </c>
      <c r="AT7" s="2">
        <v>32</v>
      </c>
      <c r="AU7" s="2">
        <v>50</v>
      </c>
      <c r="AV7" s="2">
        <v>0</v>
      </c>
      <c r="AW7" s="2">
        <v>0</v>
      </c>
      <c r="AX7" s="6">
        <f>SUM(Table2[[#This Row],[SW B]:[SW FE]])</f>
        <v>82</v>
      </c>
      <c r="AY7" s="11">
        <f>IF((Table2[[#This Row],[SW T]]/Table2[[#This Row],[Admission]]) = 0, "--", (Table2[[#This Row],[SW T]]/Table2[[#This Row],[Admission]]))</f>
        <v>8.175473579262213E-2</v>
      </c>
      <c r="AZ7" s="11" t="str">
        <f>IF(Table2[[#This Row],[SW T]]=0,"--", IF(Table2[[#This Row],[SW HS]]/Table2[[#This Row],[SW T]]=0, "--", Table2[[#This Row],[SW HS]]/Table2[[#This Row],[SW T]]))</f>
        <v>--</v>
      </c>
      <c r="BA7" s="18" t="str">
        <f>IF(Table2[[#This Row],[SW T]]=0,"--", IF(Table2[[#This Row],[SW FE]]/Table2[[#This Row],[SW T]]=0, "--", Table2[[#This Row],[SW FE]]/Table2[[#This Row],[SW T]]))</f>
        <v>--</v>
      </c>
      <c r="BB7" s="2">
        <v>25</v>
      </c>
      <c r="BC7" s="2">
        <v>2</v>
      </c>
      <c r="BD7" s="2">
        <v>0</v>
      </c>
      <c r="BE7" s="2">
        <v>1</v>
      </c>
      <c r="BF7" s="6">
        <f>SUM(Table2[[#This Row],[CHE B]:[CHE FE]])</f>
        <v>28</v>
      </c>
      <c r="BG7" s="11">
        <f>IF((Table2[[#This Row],[CHE T]]/Table2[[#This Row],[Admission]]) = 0, "--", (Table2[[#This Row],[CHE T]]/Table2[[#This Row],[Admission]]))</f>
        <v>2.7916251246261216E-2</v>
      </c>
      <c r="BH7" s="11" t="str">
        <f>IF(Table2[[#This Row],[CHE T]]=0,"--", IF(Table2[[#This Row],[CHE HS]]/Table2[[#This Row],[CHE T]]=0, "--", Table2[[#This Row],[CHE HS]]/Table2[[#This Row],[CHE T]]))</f>
        <v>--</v>
      </c>
      <c r="BI7" s="22">
        <f>IF(Table2[[#This Row],[CHE T]]=0,"--", IF(Table2[[#This Row],[CHE FE]]/Table2[[#This Row],[CHE T]]=0, "--", Table2[[#This Row],[CHE FE]]/Table2[[#This Row],[CHE T]]))</f>
        <v>3.5714285714285712E-2</v>
      </c>
      <c r="BJ7" s="2">
        <v>15</v>
      </c>
      <c r="BK7" s="2">
        <v>0</v>
      </c>
      <c r="BL7" s="2">
        <v>0</v>
      </c>
      <c r="BM7" s="2">
        <v>0</v>
      </c>
      <c r="BN7" s="6">
        <f>SUM(Table2[[#This Row],[WR B]:[WR FE]])</f>
        <v>15</v>
      </c>
      <c r="BO7" s="11">
        <f>IF((Table2[[#This Row],[WR T]]/Table2[[#This Row],[Admission]]) = 0, "--", (Table2[[#This Row],[WR T]]/Table2[[#This Row],[Admission]]))</f>
        <v>1.4955134596211365E-2</v>
      </c>
      <c r="BP7" s="11" t="str">
        <f>IF(Table2[[#This Row],[WR T]]=0,"--", IF(Table2[[#This Row],[WR HS]]/Table2[[#This Row],[WR T]]=0, "--", Table2[[#This Row],[WR HS]]/Table2[[#This Row],[WR T]]))</f>
        <v>--</v>
      </c>
      <c r="BQ7" s="18" t="str">
        <f>IF(Table2[[#This Row],[WR T]]=0,"--", IF(Table2[[#This Row],[WR FE]]/Table2[[#This Row],[WR T]]=0, "--", Table2[[#This Row],[WR FE]]/Table2[[#This Row],[WR T]]))</f>
        <v>--</v>
      </c>
      <c r="BR7" s="2">
        <v>0</v>
      </c>
      <c r="BS7" s="2">
        <v>0</v>
      </c>
      <c r="BT7" s="2">
        <v>0</v>
      </c>
      <c r="BU7" s="2">
        <v>0</v>
      </c>
      <c r="BV7" s="6">
        <f>SUM(Table2[[#This Row],[DNC B]:[DNC FE]])</f>
        <v>0</v>
      </c>
      <c r="BW7" s="11" t="str">
        <f>IF((Table2[[#This Row],[DNC T]]/Table2[[#This Row],[Admission]]) = 0, "--", (Table2[[#This Row],[DNC T]]/Table2[[#This Row],[Admission]]))</f>
        <v>--</v>
      </c>
      <c r="BX7" s="11" t="str">
        <f>IF(Table2[[#This Row],[DNC T]]=0,"--", IF(Table2[[#This Row],[DNC HS]]/Table2[[#This Row],[DNC T]]=0, "--", Table2[[#This Row],[DNC HS]]/Table2[[#This Row],[DNC T]]))</f>
        <v>--</v>
      </c>
      <c r="BY7" s="18" t="str">
        <f>IF(Table2[[#This Row],[DNC T]]=0,"--", IF(Table2[[#This Row],[DNC FE]]/Table2[[#This Row],[DNC T]]=0, "--", Table2[[#This Row],[DNC FE]]/Table2[[#This Row],[DNC T]]))</f>
        <v>--</v>
      </c>
      <c r="BZ7" s="24">
        <f>SUM(Table2[[#This Row],[BX T]],Table2[[#This Row],[SW T]],Table2[[#This Row],[CHE T]],Table2[[#This Row],[WR T]],Table2[[#This Row],[DNC T]])</f>
        <v>194</v>
      </c>
      <c r="CA7" s="2">
        <v>59</v>
      </c>
      <c r="CB7" s="2">
        <v>42</v>
      </c>
      <c r="CC7" s="2">
        <v>1</v>
      </c>
      <c r="CD7" s="2">
        <v>2</v>
      </c>
      <c r="CE7" s="6">
        <f>SUM(Table2[[#This Row],[TF B]:[TF FE]])</f>
        <v>104</v>
      </c>
      <c r="CF7" s="11">
        <f>IF((Table2[[#This Row],[TF T]]/Table2[[#This Row],[Admission]]) = 0, "--", (Table2[[#This Row],[TF T]]/Table2[[#This Row],[Admission]]))</f>
        <v>0.10368893320039881</v>
      </c>
      <c r="CG7" s="11">
        <f>IF(Table2[[#This Row],[TF T]]=0,"--", IF(Table2[[#This Row],[TF HS]]/Table2[[#This Row],[TF T]]=0, "--", Table2[[#This Row],[TF HS]]/Table2[[#This Row],[TF T]]))</f>
        <v>9.6153846153846159E-3</v>
      </c>
      <c r="CH7" s="18">
        <f>IF(Table2[[#This Row],[TF T]]=0,"--", IF(Table2[[#This Row],[TF FE]]/Table2[[#This Row],[TF T]]=0, "--", Table2[[#This Row],[TF FE]]/Table2[[#This Row],[TF T]]))</f>
        <v>1.9230769230769232E-2</v>
      </c>
      <c r="CI7" s="2">
        <v>27</v>
      </c>
      <c r="CJ7" s="2">
        <v>0</v>
      </c>
      <c r="CK7" s="2">
        <v>0</v>
      </c>
      <c r="CL7" s="2">
        <v>0</v>
      </c>
      <c r="CM7" s="6">
        <f>SUM(Table2[[#This Row],[BB B]:[BB FE]])</f>
        <v>27</v>
      </c>
      <c r="CN7" s="11">
        <f>IF((Table2[[#This Row],[BB T]]/Table2[[#This Row],[Admission]]) = 0, "--", (Table2[[#This Row],[BB T]]/Table2[[#This Row],[Admission]]))</f>
        <v>2.6919242273180457E-2</v>
      </c>
      <c r="CO7" s="11" t="str">
        <f>IF(Table2[[#This Row],[BB T]]=0,"--", IF(Table2[[#This Row],[BB HS]]/Table2[[#This Row],[BB T]]=0, "--", Table2[[#This Row],[BB HS]]/Table2[[#This Row],[BB T]]))</f>
        <v>--</v>
      </c>
      <c r="CP7" s="18" t="str">
        <f>IF(Table2[[#This Row],[BB T]]=0,"--", IF(Table2[[#This Row],[BB FE]]/Table2[[#This Row],[BB T]]=0, "--", Table2[[#This Row],[BB FE]]/Table2[[#This Row],[BB T]]))</f>
        <v>--</v>
      </c>
      <c r="CQ7" s="2">
        <v>0</v>
      </c>
      <c r="CR7" s="2">
        <v>27</v>
      </c>
      <c r="CS7" s="2">
        <v>0</v>
      </c>
      <c r="CT7" s="2">
        <v>0</v>
      </c>
      <c r="CU7" s="6">
        <f>SUM(Table2[[#This Row],[SB B]:[SB FE]])</f>
        <v>27</v>
      </c>
      <c r="CV7" s="11">
        <f>IF((Table2[[#This Row],[SB T]]/Table2[[#This Row],[Admission]]) = 0, "--", (Table2[[#This Row],[SB T]]/Table2[[#This Row],[Admission]]))</f>
        <v>2.6919242273180457E-2</v>
      </c>
      <c r="CW7" s="11" t="str">
        <f>IF(Table2[[#This Row],[SB T]]=0,"--", IF(Table2[[#This Row],[SB HS]]/Table2[[#This Row],[SB T]]=0, "--", Table2[[#This Row],[SB HS]]/Table2[[#This Row],[SB T]]))</f>
        <v>--</v>
      </c>
      <c r="CX7" s="18" t="str">
        <f>IF(Table2[[#This Row],[SB T]]=0,"--", IF(Table2[[#This Row],[SB FE]]/Table2[[#This Row],[SB T]]=0, "--", Table2[[#This Row],[SB FE]]/Table2[[#This Row],[SB T]]))</f>
        <v>--</v>
      </c>
      <c r="CY7" s="2">
        <v>15</v>
      </c>
      <c r="CZ7" s="2">
        <v>8</v>
      </c>
      <c r="DA7" s="2">
        <v>0</v>
      </c>
      <c r="DB7" s="2">
        <v>0</v>
      </c>
      <c r="DC7" s="6">
        <f>SUM(Table2[[#This Row],[GF B]:[GF FE]])</f>
        <v>23</v>
      </c>
      <c r="DD7" s="11">
        <f>IF((Table2[[#This Row],[GF T]]/Table2[[#This Row],[Admission]]) = 0, "--", (Table2[[#This Row],[GF T]]/Table2[[#This Row],[Admission]]))</f>
        <v>2.2931206380857428E-2</v>
      </c>
      <c r="DE7" s="11" t="str">
        <f>IF(Table2[[#This Row],[GF T]]=0,"--", IF(Table2[[#This Row],[GF HS]]/Table2[[#This Row],[GF T]]=0, "--", Table2[[#This Row],[GF HS]]/Table2[[#This Row],[GF T]]))</f>
        <v>--</v>
      </c>
      <c r="DF7" s="18" t="str">
        <f>IF(Table2[[#This Row],[GF T]]=0,"--", IF(Table2[[#This Row],[GF FE]]/Table2[[#This Row],[GF T]]=0, "--", Table2[[#This Row],[GF FE]]/Table2[[#This Row],[GF T]]))</f>
        <v>--</v>
      </c>
      <c r="DG7" s="2">
        <v>19</v>
      </c>
      <c r="DH7" s="2">
        <v>15</v>
      </c>
      <c r="DI7" s="2">
        <v>1</v>
      </c>
      <c r="DJ7" s="2">
        <v>1</v>
      </c>
      <c r="DK7" s="6">
        <f>SUM(Table2[[#This Row],[TN B]:[TN FE]])</f>
        <v>36</v>
      </c>
      <c r="DL7" s="11">
        <f>IF((Table2[[#This Row],[TN T]]/Table2[[#This Row],[Admission]]) = 0, "--", (Table2[[#This Row],[TN T]]/Table2[[#This Row],[Admission]]))</f>
        <v>3.589232303090728E-2</v>
      </c>
      <c r="DM7" s="11">
        <f>IF(Table2[[#This Row],[TN T]]=0,"--", IF(Table2[[#This Row],[TN HS]]/Table2[[#This Row],[TN T]]=0, "--", Table2[[#This Row],[TN HS]]/Table2[[#This Row],[TN T]]))</f>
        <v>2.7777777777777776E-2</v>
      </c>
      <c r="DN7" s="18">
        <f>IF(Table2[[#This Row],[TN T]]=0,"--", IF(Table2[[#This Row],[TN FE]]/Table2[[#This Row],[TN T]]=0, "--", Table2[[#This Row],[TN FE]]/Table2[[#This Row],[TN T]]))</f>
        <v>2.7777777777777776E-2</v>
      </c>
      <c r="DO7" s="2">
        <v>54</v>
      </c>
      <c r="DP7" s="2">
        <v>31</v>
      </c>
      <c r="DQ7" s="2">
        <v>1</v>
      </c>
      <c r="DR7" s="2">
        <v>1</v>
      </c>
      <c r="DS7" s="6">
        <f>SUM(Table2[[#This Row],[BND B]:[BND FE]])</f>
        <v>87</v>
      </c>
      <c r="DT7" s="11">
        <f>IF((Table2[[#This Row],[BND T]]/Table2[[#This Row],[Admission]]) = 0, "--", (Table2[[#This Row],[BND T]]/Table2[[#This Row],[Admission]]))</f>
        <v>8.6739780658025928E-2</v>
      </c>
      <c r="DU7" s="11">
        <f>IF(Table2[[#This Row],[BND T]]=0,"--", IF(Table2[[#This Row],[BND HS]]/Table2[[#This Row],[BND T]]=0, "--", Table2[[#This Row],[BND HS]]/Table2[[#This Row],[BND T]]))</f>
        <v>1.1494252873563218E-2</v>
      </c>
      <c r="DV7" s="18">
        <f>IF(Table2[[#This Row],[BND T]]=0,"--", IF(Table2[[#This Row],[BND FE]]/Table2[[#This Row],[BND T]]=0, "--", Table2[[#This Row],[BND FE]]/Table2[[#This Row],[BND T]]))</f>
        <v>1.1494252873563218E-2</v>
      </c>
      <c r="DW7" s="2">
        <v>14</v>
      </c>
      <c r="DX7" s="2">
        <v>15</v>
      </c>
      <c r="DY7" s="2">
        <v>1</v>
      </c>
      <c r="DZ7" s="2">
        <v>0</v>
      </c>
      <c r="EA7" s="6">
        <f>SUM(Table2[[#This Row],[SPE B]:[SPE FE]])</f>
        <v>30</v>
      </c>
      <c r="EB7" s="11">
        <f>IF((Table2[[#This Row],[SPE T]]/Table2[[#This Row],[Admission]]) = 0, "--", (Table2[[#This Row],[SPE T]]/Table2[[#This Row],[Admission]]))</f>
        <v>2.991026919242273E-2</v>
      </c>
      <c r="EC7" s="11">
        <f>IF(Table2[[#This Row],[SPE T]]=0,"--", IF(Table2[[#This Row],[SPE HS]]/Table2[[#This Row],[SPE T]]=0, "--", Table2[[#This Row],[SPE HS]]/Table2[[#This Row],[SPE T]]))</f>
        <v>3.3333333333333333E-2</v>
      </c>
      <c r="ED7" s="18" t="str">
        <f>IF(Table2[[#This Row],[SPE T]]=0,"--", IF(Table2[[#This Row],[SPE FE]]/Table2[[#This Row],[SPE T]]=0, "--", Table2[[#This Row],[SPE FE]]/Table2[[#This Row],[SPE T]]))</f>
        <v>--</v>
      </c>
      <c r="EE7" s="2">
        <v>12</v>
      </c>
      <c r="EF7" s="2">
        <v>23</v>
      </c>
      <c r="EG7" s="2">
        <v>0</v>
      </c>
      <c r="EH7" s="2">
        <v>0</v>
      </c>
      <c r="EI7" s="6">
        <f>SUM(Table2[[#This Row],[ORC B]:[ORC FE]])</f>
        <v>35</v>
      </c>
      <c r="EJ7" s="11">
        <f>IF((Table2[[#This Row],[ORC T]]/Table2[[#This Row],[Admission]]) = 0, "--", (Table2[[#This Row],[ORC T]]/Table2[[#This Row],[Admission]]))</f>
        <v>3.4895314057826518E-2</v>
      </c>
      <c r="EK7" s="11" t="str">
        <f>IF(Table2[[#This Row],[ORC T]]=0,"--", IF(Table2[[#This Row],[ORC HS]]/Table2[[#This Row],[ORC T]]=0, "--", Table2[[#This Row],[ORC HS]]/Table2[[#This Row],[ORC T]]))</f>
        <v>--</v>
      </c>
      <c r="EL7" s="18" t="str">
        <f>IF(Table2[[#This Row],[ORC T]]=0,"--", IF(Table2[[#This Row],[ORC FE]]/Table2[[#This Row],[ORC T]]=0, "--", Table2[[#This Row],[ORC FE]]/Table2[[#This Row],[ORC T]]))</f>
        <v>--</v>
      </c>
      <c r="EM7" s="2">
        <v>0</v>
      </c>
      <c r="EN7" s="2">
        <v>1</v>
      </c>
      <c r="EO7" s="2">
        <v>0</v>
      </c>
      <c r="EP7" s="2">
        <v>0</v>
      </c>
      <c r="EQ7" s="6">
        <f>SUM(Table2[[#This Row],[SOL B]:[SOL FE]])</f>
        <v>1</v>
      </c>
      <c r="ER7" s="11">
        <f>IF((Table2[[#This Row],[SOL T]]/Table2[[#This Row],[Admission]]) = 0, "--", (Table2[[#This Row],[SOL T]]/Table2[[#This Row],[Admission]]))</f>
        <v>9.9700897308075765E-4</v>
      </c>
      <c r="ES7" s="11" t="str">
        <f>IF(Table2[[#This Row],[SOL T]]=0,"--", IF(Table2[[#This Row],[SOL HS]]/Table2[[#This Row],[SOL T]]=0, "--", Table2[[#This Row],[SOL HS]]/Table2[[#This Row],[SOL T]]))</f>
        <v>--</v>
      </c>
      <c r="ET7" s="18" t="str">
        <f>IF(Table2[[#This Row],[SOL T]]=0,"--", IF(Table2[[#This Row],[SOL FE]]/Table2[[#This Row],[SOL T]]=0, "--", Table2[[#This Row],[SOL FE]]/Table2[[#This Row],[SOL T]]))</f>
        <v>--</v>
      </c>
      <c r="EU7" s="2">
        <v>0</v>
      </c>
      <c r="EV7" s="2">
        <v>9</v>
      </c>
      <c r="EW7" s="2">
        <v>0</v>
      </c>
      <c r="EX7" s="2">
        <v>0</v>
      </c>
      <c r="EY7" s="6">
        <f>SUM(Table2[[#This Row],[CHO B]:[CHO FE]])</f>
        <v>9</v>
      </c>
      <c r="EZ7" s="11">
        <f>IF((Table2[[#This Row],[CHO T]]/Table2[[#This Row],[Admission]]) = 0, "--", (Table2[[#This Row],[CHO T]]/Table2[[#This Row],[Admission]]))</f>
        <v>8.9730807577268201E-3</v>
      </c>
      <c r="FA7" s="11" t="str">
        <f>IF(Table2[[#This Row],[CHO T]]=0,"--", IF(Table2[[#This Row],[CHO HS]]/Table2[[#This Row],[CHO T]]=0, "--", Table2[[#This Row],[CHO HS]]/Table2[[#This Row],[CHO T]]))</f>
        <v>--</v>
      </c>
      <c r="FB7" s="18" t="str">
        <f>IF(Table2[[#This Row],[CHO T]]=0,"--", IF(Table2[[#This Row],[CHO FE]]/Table2[[#This Row],[CHO T]]=0, "--", Table2[[#This Row],[CHO FE]]/Table2[[#This Row],[CHO T]]))</f>
        <v>--</v>
      </c>
      <c r="FC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379</v>
      </c>
      <c r="FD7">
        <v>0</v>
      </c>
      <c r="FE7">
        <v>0</v>
      </c>
      <c r="FF7" s="1" t="s">
        <v>390</v>
      </c>
      <c r="FG7" s="1" t="s">
        <v>390</v>
      </c>
      <c r="FH7">
        <v>3</v>
      </c>
      <c r="FI7">
        <v>0</v>
      </c>
      <c r="FJ7" s="1" t="s">
        <v>390</v>
      </c>
      <c r="FK7" s="1" t="s">
        <v>390</v>
      </c>
      <c r="FL7">
        <v>0</v>
      </c>
      <c r="FM7">
        <v>0</v>
      </c>
      <c r="FN7" s="1" t="s">
        <v>390</v>
      </c>
      <c r="FO7" s="1" t="s">
        <v>390</v>
      </c>
    </row>
    <row r="8" spans="1:171">
      <c r="A8">
        <v>1093</v>
      </c>
      <c r="B8">
        <v>53</v>
      </c>
      <c r="C8" t="s">
        <v>102</v>
      </c>
      <c r="D8" t="s">
        <v>101</v>
      </c>
      <c r="E8" s="20">
        <v>621</v>
      </c>
      <c r="F8" s="2">
        <v>52</v>
      </c>
      <c r="G8" s="2">
        <v>0</v>
      </c>
      <c r="H8" s="2">
        <v>0</v>
      </c>
      <c r="I8" s="2">
        <v>0</v>
      </c>
      <c r="J8" s="6">
        <f>SUM(Table2[[#This Row],[FB B]:[FB FE]])</f>
        <v>52</v>
      </c>
      <c r="K8" s="11">
        <f>IF((Table2[[#This Row],[FB T]]/Table2[[#This Row],[Admission]]) = 0, "--", (Table2[[#This Row],[FB T]]/Table2[[#This Row],[Admission]]))</f>
        <v>8.3735909822866342E-2</v>
      </c>
      <c r="L8" s="11" t="str">
        <f>IF(Table2[[#This Row],[FB T]]=0,"--", IF(Table2[[#This Row],[FB HS]]/Table2[[#This Row],[FB T]]=0, "--", Table2[[#This Row],[FB HS]]/Table2[[#This Row],[FB T]]))</f>
        <v>--</v>
      </c>
      <c r="M8" s="18" t="str">
        <f>IF(Table2[[#This Row],[FB T]]=0,"--", IF(Table2[[#This Row],[FB FE]]/Table2[[#This Row],[FB T]]=0, "--", Table2[[#This Row],[FB FE]]/Table2[[#This Row],[FB T]]))</f>
        <v>--</v>
      </c>
      <c r="N8" s="2">
        <v>6</v>
      </c>
      <c r="O8" s="2">
        <v>7</v>
      </c>
      <c r="P8" s="2">
        <v>0</v>
      </c>
      <c r="Q8" s="2">
        <v>0</v>
      </c>
      <c r="R8" s="6">
        <f>SUM(Table2[[#This Row],[XC B]:[XC FE]])</f>
        <v>13</v>
      </c>
      <c r="S8" s="11">
        <f>IF((Table2[[#This Row],[XC T]]/Table2[[#This Row],[Admission]]) = 0, "--", (Table2[[#This Row],[XC T]]/Table2[[#This Row],[Admission]]))</f>
        <v>2.0933977455716585E-2</v>
      </c>
      <c r="T8" s="11" t="str">
        <f>IF(Table2[[#This Row],[XC T]]=0,"--", IF(Table2[[#This Row],[XC HS]]/Table2[[#This Row],[XC T]]=0, "--", Table2[[#This Row],[XC HS]]/Table2[[#This Row],[XC T]]))</f>
        <v>--</v>
      </c>
      <c r="U8" s="18" t="str">
        <f>IF(Table2[[#This Row],[XC T]]=0,"--", IF(Table2[[#This Row],[XC FE]]/Table2[[#This Row],[XC T]]=0, "--", Table2[[#This Row],[XC FE]]/Table2[[#This Row],[XC T]]))</f>
        <v>--</v>
      </c>
      <c r="V8" s="2">
        <v>28</v>
      </c>
      <c r="W8" s="2">
        <v>0</v>
      </c>
      <c r="X8" s="2">
        <v>0</v>
      </c>
      <c r="Y8" s="6">
        <f>SUM(Table2[[#This Row],[VB G]:[VB FE]])</f>
        <v>28</v>
      </c>
      <c r="Z8" s="11">
        <f>IF((Table2[[#This Row],[VB T]]/Table2[[#This Row],[Admission]]) = 0, "--", (Table2[[#This Row],[VB T]]/Table2[[#This Row],[Admission]]))</f>
        <v>4.5088566827697261E-2</v>
      </c>
      <c r="AA8" s="11" t="str">
        <f>IF(Table2[[#This Row],[VB T]]=0,"--", IF(Table2[[#This Row],[VB HS]]/Table2[[#This Row],[VB T]]=0, "--", Table2[[#This Row],[VB HS]]/Table2[[#This Row],[VB T]]))</f>
        <v>--</v>
      </c>
      <c r="AB8" s="18" t="str">
        <f>IF(Table2[[#This Row],[VB T]]=0,"--", IF(Table2[[#This Row],[VB FE]]/Table2[[#This Row],[VB T]]=0, "--", Table2[[#This Row],[VB FE]]/Table2[[#This Row],[VB T]]))</f>
        <v>--</v>
      </c>
      <c r="AC8" s="2">
        <v>34</v>
      </c>
      <c r="AD8" s="2">
        <v>27</v>
      </c>
      <c r="AE8" s="2">
        <v>0</v>
      </c>
      <c r="AF8" s="2">
        <v>1</v>
      </c>
      <c r="AG8" s="6">
        <f>SUM(Table2[[#This Row],[SC B]:[SC FE]])</f>
        <v>62</v>
      </c>
      <c r="AH8" s="11">
        <f>IF((Table2[[#This Row],[SC T]]/Table2[[#This Row],[Admission]]) = 0, "--", (Table2[[#This Row],[SC T]]/Table2[[#This Row],[Admission]]))</f>
        <v>9.9838969404186795E-2</v>
      </c>
      <c r="AI8" s="11" t="str">
        <f>IF(Table2[[#This Row],[SC T]]=0,"--", IF(Table2[[#This Row],[SC HS]]/Table2[[#This Row],[SC T]]=0, "--", Table2[[#This Row],[SC HS]]/Table2[[#This Row],[SC T]]))</f>
        <v>--</v>
      </c>
      <c r="AJ8" s="18">
        <f>IF(Table2[[#This Row],[SC T]]=0,"--", IF(Table2[[#This Row],[SC FE]]/Table2[[#This Row],[SC T]]=0, "--", Table2[[#This Row],[SC FE]]/Table2[[#This Row],[SC T]]))</f>
        <v>1.6129032258064516E-2</v>
      </c>
      <c r="AK8" s="15">
        <f>SUM(Table2[[#This Row],[FB T]],Table2[[#This Row],[XC T]],Table2[[#This Row],[VB T]],Table2[[#This Row],[SC T]])</f>
        <v>155</v>
      </c>
      <c r="AL8" s="2">
        <v>38</v>
      </c>
      <c r="AM8" s="2">
        <v>23</v>
      </c>
      <c r="AN8" s="2">
        <v>0</v>
      </c>
      <c r="AO8" s="2">
        <v>0</v>
      </c>
      <c r="AP8" s="6">
        <f>SUM(Table2[[#This Row],[BX B]:[BX FE]])</f>
        <v>61</v>
      </c>
      <c r="AQ8" s="11">
        <f>IF((Table2[[#This Row],[BX T]]/Table2[[#This Row],[Admission]]) = 0, "--", (Table2[[#This Row],[BX T]]/Table2[[#This Row],[Admission]]))</f>
        <v>9.8228663446054756E-2</v>
      </c>
      <c r="AR8" s="11" t="str">
        <f>IF(Table2[[#This Row],[BX T]]=0,"--", IF(Table2[[#This Row],[BX HS]]/Table2[[#This Row],[BX T]]=0, "--", Table2[[#This Row],[BX HS]]/Table2[[#This Row],[BX T]]))</f>
        <v>--</v>
      </c>
      <c r="AS8" s="18" t="str">
        <f>IF(Table2[[#This Row],[BX T]]=0,"--", IF(Table2[[#This Row],[BX FE]]/Table2[[#This Row],[BX T]]=0, "--", Table2[[#This Row],[BX FE]]/Table2[[#This Row],[BX T]]))</f>
        <v>--</v>
      </c>
      <c r="AT8" s="2">
        <v>14</v>
      </c>
      <c r="AU8" s="2">
        <v>15</v>
      </c>
      <c r="AV8" s="2">
        <v>0</v>
      </c>
      <c r="AW8" s="2">
        <v>1</v>
      </c>
      <c r="AX8" s="6">
        <f>SUM(Table2[[#This Row],[SW B]:[SW FE]])</f>
        <v>30</v>
      </c>
      <c r="AY8" s="11">
        <f>IF((Table2[[#This Row],[SW T]]/Table2[[#This Row],[Admission]]) = 0, "--", (Table2[[#This Row],[SW T]]/Table2[[#This Row],[Admission]]))</f>
        <v>4.8309178743961352E-2</v>
      </c>
      <c r="AZ8" s="11" t="str">
        <f>IF(Table2[[#This Row],[SW T]]=0,"--", IF(Table2[[#This Row],[SW HS]]/Table2[[#This Row],[SW T]]=0, "--", Table2[[#This Row],[SW HS]]/Table2[[#This Row],[SW T]]))</f>
        <v>--</v>
      </c>
      <c r="BA8" s="18">
        <f>IF(Table2[[#This Row],[SW T]]=0,"--", IF(Table2[[#This Row],[SW FE]]/Table2[[#This Row],[SW T]]=0, "--", Table2[[#This Row],[SW FE]]/Table2[[#This Row],[SW T]]))</f>
        <v>3.3333333333333333E-2</v>
      </c>
      <c r="BB8" s="2">
        <v>0</v>
      </c>
      <c r="BC8" s="2">
        <v>0</v>
      </c>
      <c r="BD8" s="2">
        <v>0</v>
      </c>
      <c r="BE8" s="2">
        <v>0</v>
      </c>
      <c r="BF8" s="6">
        <f>SUM(Table2[[#This Row],[CHE B]:[CHE FE]])</f>
        <v>0</v>
      </c>
      <c r="BG8" s="11" t="str">
        <f>IF((Table2[[#This Row],[CHE T]]/Table2[[#This Row],[Admission]]) = 0, "--", (Table2[[#This Row],[CHE T]]/Table2[[#This Row],[Admission]]))</f>
        <v>--</v>
      </c>
      <c r="BH8" s="11" t="str">
        <f>IF(Table2[[#This Row],[CHE T]]=0,"--", IF(Table2[[#This Row],[CHE HS]]/Table2[[#This Row],[CHE T]]=0, "--", Table2[[#This Row],[CHE HS]]/Table2[[#This Row],[CHE T]]))</f>
        <v>--</v>
      </c>
      <c r="BI8" s="22" t="str">
        <f>IF(Table2[[#This Row],[CHE T]]=0,"--", IF(Table2[[#This Row],[CHE FE]]/Table2[[#This Row],[CHE T]]=0, "--", Table2[[#This Row],[CHE FE]]/Table2[[#This Row],[CHE T]]))</f>
        <v>--</v>
      </c>
      <c r="BJ8" s="2">
        <v>16</v>
      </c>
      <c r="BK8" s="2">
        <v>3</v>
      </c>
      <c r="BL8" s="2">
        <v>0</v>
      </c>
      <c r="BM8" s="2">
        <v>0</v>
      </c>
      <c r="BN8" s="6">
        <f>SUM(Table2[[#This Row],[WR B]:[WR FE]])</f>
        <v>19</v>
      </c>
      <c r="BO8" s="11">
        <f>IF((Table2[[#This Row],[WR T]]/Table2[[#This Row],[Admission]]) = 0, "--", (Table2[[#This Row],[WR T]]/Table2[[#This Row],[Admission]]))</f>
        <v>3.0595813204508857E-2</v>
      </c>
      <c r="BP8" s="11" t="str">
        <f>IF(Table2[[#This Row],[WR T]]=0,"--", IF(Table2[[#This Row],[WR HS]]/Table2[[#This Row],[WR T]]=0, "--", Table2[[#This Row],[WR HS]]/Table2[[#This Row],[WR T]]))</f>
        <v>--</v>
      </c>
      <c r="BQ8" s="18" t="str">
        <f>IF(Table2[[#This Row],[WR T]]=0,"--", IF(Table2[[#This Row],[WR FE]]/Table2[[#This Row],[WR T]]=0, "--", Table2[[#This Row],[WR FE]]/Table2[[#This Row],[WR T]]))</f>
        <v>--</v>
      </c>
      <c r="BR8" s="2">
        <v>0</v>
      </c>
      <c r="BS8" s="2">
        <v>10</v>
      </c>
      <c r="BT8" s="2">
        <v>0</v>
      </c>
      <c r="BU8" s="2">
        <v>0</v>
      </c>
      <c r="BV8" s="6">
        <f>SUM(Table2[[#This Row],[DNC B]:[DNC FE]])</f>
        <v>10</v>
      </c>
      <c r="BW8" s="11">
        <f>IF((Table2[[#This Row],[DNC T]]/Table2[[#This Row],[Admission]]) = 0, "--", (Table2[[#This Row],[DNC T]]/Table2[[#This Row],[Admission]]))</f>
        <v>1.610305958132045E-2</v>
      </c>
      <c r="BX8" s="11" t="str">
        <f>IF(Table2[[#This Row],[DNC T]]=0,"--", IF(Table2[[#This Row],[DNC HS]]/Table2[[#This Row],[DNC T]]=0, "--", Table2[[#This Row],[DNC HS]]/Table2[[#This Row],[DNC T]]))</f>
        <v>--</v>
      </c>
      <c r="BY8" s="18" t="str">
        <f>IF(Table2[[#This Row],[DNC T]]=0,"--", IF(Table2[[#This Row],[DNC FE]]/Table2[[#This Row],[DNC T]]=0, "--", Table2[[#This Row],[DNC FE]]/Table2[[#This Row],[DNC T]]))</f>
        <v>--</v>
      </c>
      <c r="BZ8" s="24">
        <f>SUM(Table2[[#This Row],[BX T]],Table2[[#This Row],[SW T]],Table2[[#This Row],[CHE T]],Table2[[#This Row],[WR T]],Table2[[#This Row],[DNC T]])</f>
        <v>120</v>
      </c>
      <c r="CA8" s="2">
        <v>52</v>
      </c>
      <c r="CB8" s="2">
        <v>25</v>
      </c>
      <c r="CC8" s="2">
        <v>0</v>
      </c>
      <c r="CD8" s="2">
        <v>0</v>
      </c>
      <c r="CE8" s="6">
        <f>SUM(Table2[[#This Row],[TF B]:[TF FE]])</f>
        <v>77</v>
      </c>
      <c r="CF8" s="11">
        <f>IF((Table2[[#This Row],[TF T]]/Table2[[#This Row],[Admission]]) = 0, "--", (Table2[[#This Row],[TF T]]/Table2[[#This Row],[Admission]]))</f>
        <v>0.12399355877616747</v>
      </c>
      <c r="CG8" s="11" t="str">
        <f>IF(Table2[[#This Row],[TF T]]=0,"--", IF(Table2[[#This Row],[TF HS]]/Table2[[#This Row],[TF T]]=0, "--", Table2[[#This Row],[TF HS]]/Table2[[#This Row],[TF T]]))</f>
        <v>--</v>
      </c>
      <c r="CH8" s="18" t="str">
        <f>IF(Table2[[#This Row],[TF T]]=0,"--", IF(Table2[[#This Row],[TF FE]]/Table2[[#This Row],[TF T]]=0, "--", Table2[[#This Row],[TF FE]]/Table2[[#This Row],[TF T]]))</f>
        <v>--</v>
      </c>
      <c r="CI8" s="2">
        <v>30</v>
      </c>
      <c r="CJ8" s="2">
        <v>0</v>
      </c>
      <c r="CK8" s="2">
        <v>0</v>
      </c>
      <c r="CL8" s="2">
        <v>0</v>
      </c>
      <c r="CM8" s="6">
        <f>SUM(Table2[[#This Row],[BB B]:[BB FE]])</f>
        <v>30</v>
      </c>
      <c r="CN8" s="11">
        <f>IF((Table2[[#This Row],[BB T]]/Table2[[#This Row],[Admission]]) = 0, "--", (Table2[[#This Row],[BB T]]/Table2[[#This Row],[Admission]]))</f>
        <v>4.8309178743961352E-2</v>
      </c>
      <c r="CO8" s="11" t="str">
        <f>IF(Table2[[#This Row],[BB T]]=0,"--", IF(Table2[[#This Row],[BB HS]]/Table2[[#This Row],[BB T]]=0, "--", Table2[[#This Row],[BB HS]]/Table2[[#This Row],[BB T]]))</f>
        <v>--</v>
      </c>
      <c r="CP8" s="18" t="str">
        <f>IF(Table2[[#This Row],[BB T]]=0,"--", IF(Table2[[#This Row],[BB FE]]/Table2[[#This Row],[BB T]]=0, "--", Table2[[#This Row],[BB FE]]/Table2[[#This Row],[BB T]]))</f>
        <v>--</v>
      </c>
      <c r="CQ8" s="2">
        <v>0</v>
      </c>
      <c r="CR8" s="2">
        <v>13</v>
      </c>
      <c r="CS8" s="2">
        <v>0</v>
      </c>
      <c r="CT8" s="2">
        <v>0</v>
      </c>
      <c r="CU8" s="6">
        <f>SUM(Table2[[#This Row],[SB B]:[SB FE]])</f>
        <v>13</v>
      </c>
      <c r="CV8" s="11">
        <f>IF((Table2[[#This Row],[SB T]]/Table2[[#This Row],[Admission]]) = 0, "--", (Table2[[#This Row],[SB T]]/Table2[[#This Row],[Admission]]))</f>
        <v>2.0933977455716585E-2</v>
      </c>
      <c r="CW8" s="11" t="str">
        <f>IF(Table2[[#This Row],[SB T]]=0,"--", IF(Table2[[#This Row],[SB HS]]/Table2[[#This Row],[SB T]]=0, "--", Table2[[#This Row],[SB HS]]/Table2[[#This Row],[SB T]]))</f>
        <v>--</v>
      </c>
      <c r="CX8" s="18" t="str">
        <f>IF(Table2[[#This Row],[SB T]]=0,"--", IF(Table2[[#This Row],[SB FE]]/Table2[[#This Row],[SB T]]=0, "--", Table2[[#This Row],[SB FE]]/Table2[[#This Row],[SB T]]))</f>
        <v>--</v>
      </c>
      <c r="CY8" s="2">
        <v>11</v>
      </c>
      <c r="CZ8" s="2">
        <v>6</v>
      </c>
      <c r="DA8" s="2">
        <v>0</v>
      </c>
      <c r="DB8" s="2">
        <v>0</v>
      </c>
      <c r="DC8" s="6">
        <f>SUM(Table2[[#This Row],[GF B]:[GF FE]])</f>
        <v>17</v>
      </c>
      <c r="DD8" s="11">
        <f>IF((Table2[[#This Row],[GF T]]/Table2[[#This Row],[Admission]]) = 0, "--", (Table2[[#This Row],[GF T]]/Table2[[#This Row],[Admission]]))</f>
        <v>2.7375201288244767E-2</v>
      </c>
      <c r="DE8" s="11" t="str">
        <f>IF(Table2[[#This Row],[GF T]]=0,"--", IF(Table2[[#This Row],[GF HS]]/Table2[[#This Row],[GF T]]=0, "--", Table2[[#This Row],[GF HS]]/Table2[[#This Row],[GF T]]))</f>
        <v>--</v>
      </c>
      <c r="DF8" s="18" t="str">
        <f>IF(Table2[[#This Row],[GF T]]=0,"--", IF(Table2[[#This Row],[GF FE]]/Table2[[#This Row],[GF T]]=0, "--", Table2[[#This Row],[GF FE]]/Table2[[#This Row],[GF T]]))</f>
        <v>--</v>
      </c>
      <c r="DG8" s="2">
        <v>0</v>
      </c>
      <c r="DH8" s="2">
        <v>0</v>
      </c>
      <c r="DI8" s="2">
        <v>0</v>
      </c>
      <c r="DJ8" s="2">
        <v>0</v>
      </c>
      <c r="DK8" s="6">
        <f>SUM(Table2[[#This Row],[TN B]:[TN FE]])</f>
        <v>0</v>
      </c>
      <c r="DL8" s="11" t="str">
        <f>IF((Table2[[#This Row],[TN T]]/Table2[[#This Row],[Admission]]) = 0, "--", (Table2[[#This Row],[TN T]]/Table2[[#This Row],[Admission]]))</f>
        <v>--</v>
      </c>
      <c r="DM8" s="11" t="str">
        <f>IF(Table2[[#This Row],[TN T]]=0,"--", IF(Table2[[#This Row],[TN HS]]/Table2[[#This Row],[TN T]]=0, "--", Table2[[#This Row],[TN HS]]/Table2[[#This Row],[TN T]]))</f>
        <v>--</v>
      </c>
      <c r="DN8" s="18" t="str">
        <f>IF(Table2[[#This Row],[TN T]]=0,"--", IF(Table2[[#This Row],[TN FE]]/Table2[[#This Row],[TN T]]=0, "--", Table2[[#This Row],[TN FE]]/Table2[[#This Row],[TN T]]))</f>
        <v>--</v>
      </c>
      <c r="DO8" s="2">
        <v>12</v>
      </c>
      <c r="DP8" s="2">
        <v>7</v>
      </c>
      <c r="DQ8" s="2">
        <v>0</v>
      </c>
      <c r="DR8" s="2">
        <v>0</v>
      </c>
      <c r="DS8" s="6">
        <f>SUM(Table2[[#This Row],[BND B]:[BND FE]])</f>
        <v>19</v>
      </c>
      <c r="DT8" s="11">
        <f>IF((Table2[[#This Row],[BND T]]/Table2[[#This Row],[Admission]]) = 0, "--", (Table2[[#This Row],[BND T]]/Table2[[#This Row],[Admission]]))</f>
        <v>3.0595813204508857E-2</v>
      </c>
      <c r="DU8" s="11" t="str">
        <f>IF(Table2[[#This Row],[BND T]]=0,"--", IF(Table2[[#This Row],[BND HS]]/Table2[[#This Row],[BND T]]=0, "--", Table2[[#This Row],[BND HS]]/Table2[[#This Row],[BND T]]))</f>
        <v>--</v>
      </c>
      <c r="DV8" s="18" t="str">
        <f>IF(Table2[[#This Row],[BND T]]=0,"--", IF(Table2[[#This Row],[BND FE]]/Table2[[#This Row],[BND T]]=0, "--", Table2[[#This Row],[BND FE]]/Table2[[#This Row],[BND T]]))</f>
        <v>--</v>
      </c>
      <c r="DW8" s="2">
        <v>0</v>
      </c>
      <c r="DX8" s="2">
        <v>0</v>
      </c>
      <c r="DY8" s="2">
        <v>0</v>
      </c>
      <c r="DZ8" s="2">
        <v>0</v>
      </c>
      <c r="EA8" s="6">
        <f>SUM(Table2[[#This Row],[SPE B]:[SPE FE]])</f>
        <v>0</v>
      </c>
      <c r="EB8" s="11" t="str">
        <f>IF((Table2[[#This Row],[SPE T]]/Table2[[#This Row],[Admission]]) = 0, "--", (Table2[[#This Row],[SPE T]]/Table2[[#This Row],[Admission]]))</f>
        <v>--</v>
      </c>
      <c r="EC8" s="11" t="str">
        <f>IF(Table2[[#This Row],[SPE T]]=0,"--", IF(Table2[[#This Row],[SPE HS]]/Table2[[#This Row],[SPE T]]=0, "--", Table2[[#This Row],[SPE HS]]/Table2[[#This Row],[SPE T]]))</f>
        <v>--</v>
      </c>
      <c r="ED8" s="18" t="str">
        <f>IF(Table2[[#This Row],[SPE T]]=0,"--", IF(Table2[[#This Row],[SPE FE]]/Table2[[#This Row],[SPE T]]=0, "--", Table2[[#This Row],[SPE FE]]/Table2[[#This Row],[SPE T]]))</f>
        <v>--</v>
      </c>
      <c r="EE8" s="2">
        <v>9</v>
      </c>
      <c r="EF8" s="2">
        <v>7</v>
      </c>
      <c r="EG8" s="2">
        <v>0</v>
      </c>
      <c r="EH8" s="2">
        <v>0</v>
      </c>
      <c r="EI8" s="6">
        <f>SUM(Table2[[#This Row],[ORC B]:[ORC FE]])</f>
        <v>16</v>
      </c>
      <c r="EJ8" s="11">
        <f>IF((Table2[[#This Row],[ORC T]]/Table2[[#This Row],[Admission]]) = 0, "--", (Table2[[#This Row],[ORC T]]/Table2[[#This Row],[Admission]]))</f>
        <v>2.5764895330112721E-2</v>
      </c>
      <c r="EK8" s="11" t="str">
        <f>IF(Table2[[#This Row],[ORC T]]=0,"--", IF(Table2[[#This Row],[ORC HS]]/Table2[[#This Row],[ORC T]]=0, "--", Table2[[#This Row],[ORC HS]]/Table2[[#This Row],[ORC T]]))</f>
        <v>--</v>
      </c>
      <c r="EL8" s="18" t="str">
        <f>IF(Table2[[#This Row],[ORC T]]=0,"--", IF(Table2[[#This Row],[ORC FE]]/Table2[[#This Row],[ORC T]]=0, "--", Table2[[#This Row],[ORC FE]]/Table2[[#This Row],[ORC T]]))</f>
        <v>--</v>
      </c>
      <c r="EM8" s="2">
        <v>0</v>
      </c>
      <c r="EN8" s="2">
        <v>1</v>
      </c>
      <c r="EO8" s="2">
        <v>0</v>
      </c>
      <c r="EP8" s="2">
        <v>0</v>
      </c>
      <c r="EQ8" s="6">
        <f>SUM(Table2[[#This Row],[SOL B]:[SOL FE]])</f>
        <v>1</v>
      </c>
      <c r="ER8" s="11">
        <f>IF((Table2[[#This Row],[SOL T]]/Table2[[#This Row],[Admission]]) = 0, "--", (Table2[[#This Row],[SOL T]]/Table2[[#This Row],[Admission]]))</f>
        <v>1.6103059581320451E-3</v>
      </c>
      <c r="ES8" s="11" t="str">
        <f>IF(Table2[[#This Row],[SOL T]]=0,"--", IF(Table2[[#This Row],[SOL HS]]/Table2[[#This Row],[SOL T]]=0, "--", Table2[[#This Row],[SOL HS]]/Table2[[#This Row],[SOL T]]))</f>
        <v>--</v>
      </c>
      <c r="ET8" s="18" t="str">
        <f>IF(Table2[[#This Row],[SOL T]]=0,"--", IF(Table2[[#This Row],[SOL FE]]/Table2[[#This Row],[SOL T]]=0, "--", Table2[[#This Row],[SOL FE]]/Table2[[#This Row],[SOL T]]))</f>
        <v>--</v>
      </c>
      <c r="EU8" s="2">
        <v>10</v>
      </c>
      <c r="EV8" s="2">
        <v>29</v>
      </c>
      <c r="EW8" s="2">
        <v>0</v>
      </c>
      <c r="EX8" s="2">
        <v>0</v>
      </c>
      <c r="EY8" s="6">
        <f>SUM(Table2[[#This Row],[CHO B]:[CHO FE]])</f>
        <v>39</v>
      </c>
      <c r="EZ8" s="11">
        <f>IF((Table2[[#This Row],[CHO T]]/Table2[[#This Row],[Admission]]) = 0, "--", (Table2[[#This Row],[CHO T]]/Table2[[#This Row],[Admission]]))</f>
        <v>6.280193236714976E-2</v>
      </c>
      <c r="FA8" s="11" t="str">
        <f>IF(Table2[[#This Row],[CHO T]]=0,"--", IF(Table2[[#This Row],[CHO HS]]/Table2[[#This Row],[CHO T]]=0, "--", Table2[[#This Row],[CHO HS]]/Table2[[#This Row],[CHO T]]))</f>
        <v>--</v>
      </c>
      <c r="FB8" s="18" t="str">
        <f>IF(Table2[[#This Row],[CHO T]]=0,"--", IF(Table2[[#This Row],[CHO FE]]/Table2[[#This Row],[CHO T]]=0, "--", Table2[[#This Row],[CHO FE]]/Table2[[#This Row],[CHO T]]))</f>
        <v>--</v>
      </c>
      <c r="FC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212</v>
      </c>
      <c r="FD8">
        <v>0</v>
      </c>
      <c r="FE8">
        <v>0</v>
      </c>
      <c r="FF8" s="1" t="s">
        <v>390</v>
      </c>
      <c r="FG8" s="1" t="s">
        <v>390</v>
      </c>
      <c r="FH8">
        <v>0</v>
      </c>
      <c r="FI8">
        <v>650</v>
      </c>
      <c r="FJ8" s="1" t="s">
        <v>390</v>
      </c>
      <c r="FK8" s="1" t="s">
        <v>390</v>
      </c>
      <c r="FL8">
        <v>0</v>
      </c>
      <c r="FM8">
        <v>0</v>
      </c>
      <c r="FN8" s="1" t="s">
        <v>390</v>
      </c>
      <c r="FO8" s="1" t="s">
        <v>390</v>
      </c>
    </row>
    <row r="9" spans="1:171">
      <c r="A9">
        <v>1008</v>
      </c>
      <c r="B9">
        <v>17</v>
      </c>
      <c r="C9" t="s">
        <v>102</v>
      </c>
      <c r="D9" t="s">
        <v>103</v>
      </c>
      <c r="E9" s="20">
        <v>573</v>
      </c>
      <c r="F9" s="2">
        <v>63</v>
      </c>
      <c r="G9" s="2">
        <v>0</v>
      </c>
      <c r="H9" s="2">
        <v>0</v>
      </c>
      <c r="I9" s="2">
        <v>0</v>
      </c>
      <c r="J9" s="6">
        <f>SUM(Table2[[#This Row],[FB B]:[FB FE]])</f>
        <v>63</v>
      </c>
      <c r="K9" s="11">
        <f>IF((Table2[[#This Row],[FB T]]/Table2[[#This Row],[Admission]]) = 0, "--", (Table2[[#This Row],[FB T]]/Table2[[#This Row],[Admission]]))</f>
        <v>0.1099476439790576</v>
      </c>
      <c r="L9" s="11" t="str">
        <f>IF(Table2[[#This Row],[FB T]]=0,"--", IF(Table2[[#This Row],[FB HS]]/Table2[[#This Row],[FB T]]=0, "--", Table2[[#This Row],[FB HS]]/Table2[[#This Row],[FB T]]))</f>
        <v>--</v>
      </c>
      <c r="M9" s="18" t="str">
        <f>IF(Table2[[#This Row],[FB T]]=0,"--", IF(Table2[[#This Row],[FB FE]]/Table2[[#This Row],[FB T]]=0, "--", Table2[[#This Row],[FB FE]]/Table2[[#This Row],[FB T]]))</f>
        <v>--</v>
      </c>
      <c r="N9" s="2">
        <v>17</v>
      </c>
      <c r="O9" s="2">
        <v>10</v>
      </c>
      <c r="P9" s="2">
        <v>0</v>
      </c>
      <c r="Q9" s="2">
        <v>0</v>
      </c>
      <c r="R9" s="6">
        <f>SUM(Table2[[#This Row],[XC B]:[XC FE]])</f>
        <v>27</v>
      </c>
      <c r="S9" s="11">
        <f>IF((Table2[[#This Row],[XC T]]/Table2[[#This Row],[Admission]]) = 0, "--", (Table2[[#This Row],[XC T]]/Table2[[#This Row],[Admission]]))</f>
        <v>4.712041884816754E-2</v>
      </c>
      <c r="T9" s="11" t="str">
        <f>IF(Table2[[#This Row],[XC T]]=0,"--", IF(Table2[[#This Row],[XC HS]]/Table2[[#This Row],[XC T]]=0, "--", Table2[[#This Row],[XC HS]]/Table2[[#This Row],[XC T]]))</f>
        <v>--</v>
      </c>
      <c r="U9" s="18" t="str">
        <f>IF(Table2[[#This Row],[XC T]]=0,"--", IF(Table2[[#This Row],[XC FE]]/Table2[[#This Row],[XC T]]=0, "--", Table2[[#This Row],[XC FE]]/Table2[[#This Row],[XC T]]))</f>
        <v>--</v>
      </c>
      <c r="V9" s="2">
        <v>32</v>
      </c>
      <c r="W9" s="2">
        <v>0</v>
      </c>
      <c r="X9" s="2">
        <v>0</v>
      </c>
      <c r="Y9" s="6">
        <f>SUM(Table2[[#This Row],[VB G]:[VB FE]])</f>
        <v>32</v>
      </c>
      <c r="Z9" s="11">
        <f>IF((Table2[[#This Row],[VB T]]/Table2[[#This Row],[Admission]]) = 0, "--", (Table2[[#This Row],[VB T]]/Table2[[#This Row],[Admission]]))</f>
        <v>5.5846422338568937E-2</v>
      </c>
      <c r="AA9" s="11" t="str">
        <f>IF(Table2[[#This Row],[VB T]]=0,"--", IF(Table2[[#This Row],[VB HS]]/Table2[[#This Row],[VB T]]=0, "--", Table2[[#This Row],[VB HS]]/Table2[[#This Row],[VB T]]))</f>
        <v>--</v>
      </c>
      <c r="AB9" s="18" t="str">
        <f>IF(Table2[[#This Row],[VB T]]=0,"--", IF(Table2[[#This Row],[VB FE]]/Table2[[#This Row],[VB T]]=0, "--", Table2[[#This Row],[VB FE]]/Table2[[#This Row],[VB T]]))</f>
        <v>--</v>
      </c>
      <c r="AC9" s="2">
        <v>30</v>
      </c>
      <c r="AD9" s="2">
        <v>21</v>
      </c>
      <c r="AE9" s="2">
        <v>5</v>
      </c>
      <c r="AF9" s="2">
        <v>1</v>
      </c>
      <c r="AG9" s="6">
        <f>SUM(Table2[[#This Row],[SC B]:[SC FE]])</f>
        <v>57</v>
      </c>
      <c r="AH9" s="11">
        <f>IF((Table2[[#This Row],[SC T]]/Table2[[#This Row],[Admission]]) = 0, "--", (Table2[[#This Row],[SC T]]/Table2[[#This Row],[Admission]]))</f>
        <v>9.947643979057591E-2</v>
      </c>
      <c r="AI9" s="11">
        <f>IF(Table2[[#This Row],[SC T]]=0,"--", IF(Table2[[#This Row],[SC HS]]/Table2[[#This Row],[SC T]]=0, "--", Table2[[#This Row],[SC HS]]/Table2[[#This Row],[SC T]]))</f>
        <v>8.771929824561403E-2</v>
      </c>
      <c r="AJ9" s="18">
        <f>IF(Table2[[#This Row],[SC T]]=0,"--", IF(Table2[[#This Row],[SC FE]]/Table2[[#This Row],[SC T]]=0, "--", Table2[[#This Row],[SC FE]]/Table2[[#This Row],[SC T]]))</f>
        <v>1.7543859649122806E-2</v>
      </c>
      <c r="AK9" s="15">
        <f>SUM(Table2[[#This Row],[FB T]],Table2[[#This Row],[XC T]],Table2[[#This Row],[VB T]],Table2[[#This Row],[SC T]])</f>
        <v>179</v>
      </c>
      <c r="AL9" s="2">
        <v>29</v>
      </c>
      <c r="AM9" s="2">
        <v>27</v>
      </c>
      <c r="AN9" s="2">
        <v>0</v>
      </c>
      <c r="AO9" s="2">
        <v>0</v>
      </c>
      <c r="AP9" s="6">
        <f>SUM(Table2[[#This Row],[BX B]:[BX FE]])</f>
        <v>56</v>
      </c>
      <c r="AQ9" s="11">
        <f>IF((Table2[[#This Row],[BX T]]/Table2[[#This Row],[Admission]]) = 0, "--", (Table2[[#This Row],[BX T]]/Table2[[#This Row],[Admission]]))</f>
        <v>9.7731239092495634E-2</v>
      </c>
      <c r="AR9" s="11" t="str">
        <f>IF(Table2[[#This Row],[BX T]]=0,"--", IF(Table2[[#This Row],[BX HS]]/Table2[[#This Row],[BX T]]=0, "--", Table2[[#This Row],[BX HS]]/Table2[[#This Row],[BX T]]))</f>
        <v>--</v>
      </c>
      <c r="AS9" s="18" t="str">
        <f>IF(Table2[[#This Row],[BX T]]=0,"--", IF(Table2[[#This Row],[BX FE]]/Table2[[#This Row],[BX T]]=0, "--", Table2[[#This Row],[BX FE]]/Table2[[#This Row],[BX T]]))</f>
        <v>--</v>
      </c>
      <c r="AT9" s="2">
        <v>7</v>
      </c>
      <c r="AU9" s="2">
        <v>10</v>
      </c>
      <c r="AV9" s="2">
        <v>0</v>
      </c>
      <c r="AW9" s="2">
        <v>1</v>
      </c>
      <c r="AX9" s="6">
        <f>SUM(Table2[[#This Row],[SW B]:[SW FE]])</f>
        <v>18</v>
      </c>
      <c r="AY9" s="11">
        <f>IF((Table2[[#This Row],[SW T]]/Table2[[#This Row],[Admission]]) = 0, "--", (Table2[[#This Row],[SW T]]/Table2[[#This Row],[Admission]]))</f>
        <v>3.1413612565445025E-2</v>
      </c>
      <c r="AZ9" s="11" t="str">
        <f>IF(Table2[[#This Row],[SW T]]=0,"--", IF(Table2[[#This Row],[SW HS]]/Table2[[#This Row],[SW T]]=0, "--", Table2[[#This Row],[SW HS]]/Table2[[#This Row],[SW T]]))</f>
        <v>--</v>
      </c>
      <c r="BA9" s="18">
        <f>IF(Table2[[#This Row],[SW T]]=0,"--", IF(Table2[[#This Row],[SW FE]]/Table2[[#This Row],[SW T]]=0, "--", Table2[[#This Row],[SW FE]]/Table2[[#This Row],[SW T]]))</f>
        <v>5.5555555555555552E-2</v>
      </c>
      <c r="BB9" s="2">
        <v>4</v>
      </c>
      <c r="BC9" s="2">
        <v>22</v>
      </c>
      <c r="BD9" s="2">
        <v>0</v>
      </c>
      <c r="BE9" s="2">
        <v>0</v>
      </c>
      <c r="BF9" s="6">
        <f>SUM(Table2[[#This Row],[CHE B]:[CHE FE]])</f>
        <v>26</v>
      </c>
      <c r="BG9" s="11">
        <f>IF((Table2[[#This Row],[CHE T]]/Table2[[#This Row],[Admission]]) = 0, "--", (Table2[[#This Row],[CHE T]]/Table2[[#This Row],[Admission]]))</f>
        <v>4.5375218150087257E-2</v>
      </c>
      <c r="BH9" s="11" t="str">
        <f>IF(Table2[[#This Row],[CHE T]]=0,"--", IF(Table2[[#This Row],[CHE HS]]/Table2[[#This Row],[CHE T]]=0, "--", Table2[[#This Row],[CHE HS]]/Table2[[#This Row],[CHE T]]))</f>
        <v>--</v>
      </c>
      <c r="BI9" s="22" t="str">
        <f>IF(Table2[[#This Row],[CHE T]]=0,"--", IF(Table2[[#This Row],[CHE FE]]/Table2[[#This Row],[CHE T]]=0, "--", Table2[[#This Row],[CHE FE]]/Table2[[#This Row],[CHE T]]))</f>
        <v>--</v>
      </c>
      <c r="BJ9" s="2">
        <v>17</v>
      </c>
      <c r="BK9" s="2">
        <v>0</v>
      </c>
      <c r="BL9" s="2">
        <v>0</v>
      </c>
      <c r="BM9" s="2">
        <v>0</v>
      </c>
      <c r="BN9" s="6">
        <f>SUM(Table2[[#This Row],[WR B]:[WR FE]])</f>
        <v>17</v>
      </c>
      <c r="BO9" s="11">
        <f>IF((Table2[[#This Row],[WR T]]/Table2[[#This Row],[Admission]]) = 0, "--", (Table2[[#This Row],[WR T]]/Table2[[#This Row],[Admission]]))</f>
        <v>2.9668411867364748E-2</v>
      </c>
      <c r="BP9" s="11" t="str">
        <f>IF(Table2[[#This Row],[WR T]]=0,"--", IF(Table2[[#This Row],[WR HS]]/Table2[[#This Row],[WR T]]=0, "--", Table2[[#This Row],[WR HS]]/Table2[[#This Row],[WR T]]))</f>
        <v>--</v>
      </c>
      <c r="BQ9" s="18" t="str">
        <f>IF(Table2[[#This Row],[WR T]]=0,"--", IF(Table2[[#This Row],[WR FE]]/Table2[[#This Row],[WR T]]=0, "--", Table2[[#This Row],[WR FE]]/Table2[[#This Row],[WR T]]))</f>
        <v>--</v>
      </c>
      <c r="BR9" s="2">
        <v>0</v>
      </c>
      <c r="BS9" s="2">
        <v>0</v>
      </c>
      <c r="BT9" s="2">
        <v>0</v>
      </c>
      <c r="BU9" s="2">
        <v>0</v>
      </c>
      <c r="BV9" s="6">
        <f>SUM(Table2[[#This Row],[DNC B]:[DNC FE]])</f>
        <v>0</v>
      </c>
      <c r="BW9" s="11" t="str">
        <f>IF((Table2[[#This Row],[DNC T]]/Table2[[#This Row],[Admission]]) = 0, "--", (Table2[[#This Row],[DNC T]]/Table2[[#This Row],[Admission]]))</f>
        <v>--</v>
      </c>
      <c r="BX9" s="11" t="str">
        <f>IF(Table2[[#This Row],[DNC T]]=0,"--", IF(Table2[[#This Row],[DNC HS]]/Table2[[#This Row],[DNC T]]=0, "--", Table2[[#This Row],[DNC HS]]/Table2[[#This Row],[DNC T]]))</f>
        <v>--</v>
      </c>
      <c r="BY9" s="18" t="str">
        <f>IF(Table2[[#This Row],[DNC T]]=0,"--", IF(Table2[[#This Row],[DNC FE]]/Table2[[#This Row],[DNC T]]=0, "--", Table2[[#This Row],[DNC FE]]/Table2[[#This Row],[DNC T]]))</f>
        <v>--</v>
      </c>
      <c r="BZ9" s="24">
        <f>SUM(Table2[[#This Row],[BX T]],Table2[[#This Row],[SW T]],Table2[[#This Row],[CHE T]],Table2[[#This Row],[WR T]],Table2[[#This Row],[DNC T]])</f>
        <v>117</v>
      </c>
      <c r="CA9" s="2">
        <v>42</v>
      </c>
      <c r="CB9" s="2">
        <v>28</v>
      </c>
      <c r="CC9" s="2">
        <v>0</v>
      </c>
      <c r="CD9" s="2">
        <v>0</v>
      </c>
      <c r="CE9" s="6">
        <f>SUM(Table2[[#This Row],[TF B]:[TF FE]])</f>
        <v>70</v>
      </c>
      <c r="CF9" s="11">
        <f>IF((Table2[[#This Row],[TF T]]/Table2[[#This Row],[Admission]]) = 0, "--", (Table2[[#This Row],[TF T]]/Table2[[#This Row],[Admission]]))</f>
        <v>0.12216404886561955</v>
      </c>
      <c r="CG9" s="11" t="str">
        <f>IF(Table2[[#This Row],[TF T]]=0,"--", IF(Table2[[#This Row],[TF HS]]/Table2[[#This Row],[TF T]]=0, "--", Table2[[#This Row],[TF HS]]/Table2[[#This Row],[TF T]]))</f>
        <v>--</v>
      </c>
      <c r="CH9" s="18" t="str">
        <f>IF(Table2[[#This Row],[TF T]]=0,"--", IF(Table2[[#This Row],[TF FE]]/Table2[[#This Row],[TF T]]=0, "--", Table2[[#This Row],[TF FE]]/Table2[[#This Row],[TF T]]))</f>
        <v>--</v>
      </c>
      <c r="CI9" s="2">
        <v>25</v>
      </c>
      <c r="CJ9" s="2">
        <v>0</v>
      </c>
      <c r="CK9" s="2">
        <v>0</v>
      </c>
      <c r="CL9" s="2">
        <v>0</v>
      </c>
      <c r="CM9" s="6">
        <f>SUM(Table2[[#This Row],[BB B]:[BB FE]])</f>
        <v>25</v>
      </c>
      <c r="CN9" s="11">
        <f>IF((Table2[[#This Row],[BB T]]/Table2[[#This Row],[Admission]]) = 0, "--", (Table2[[#This Row],[BB T]]/Table2[[#This Row],[Admission]]))</f>
        <v>4.3630017452006981E-2</v>
      </c>
      <c r="CO9" s="11" t="str">
        <f>IF(Table2[[#This Row],[BB T]]=0,"--", IF(Table2[[#This Row],[BB HS]]/Table2[[#This Row],[BB T]]=0, "--", Table2[[#This Row],[BB HS]]/Table2[[#This Row],[BB T]]))</f>
        <v>--</v>
      </c>
      <c r="CP9" s="18" t="str">
        <f>IF(Table2[[#This Row],[BB T]]=0,"--", IF(Table2[[#This Row],[BB FE]]/Table2[[#This Row],[BB T]]=0, "--", Table2[[#This Row],[BB FE]]/Table2[[#This Row],[BB T]]))</f>
        <v>--</v>
      </c>
      <c r="CQ9" s="2">
        <v>0</v>
      </c>
      <c r="CR9" s="2">
        <v>29</v>
      </c>
      <c r="CS9" s="2">
        <v>0</v>
      </c>
      <c r="CT9" s="2">
        <v>0</v>
      </c>
      <c r="CU9" s="6">
        <f>SUM(Table2[[#This Row],[SB B]:[SB FE]])</f>
        <v>29</v>
      </c>
      <c r="CV9" s="11">
        <f>IF((Table2[[#This Row],[SB T]]/Table2[[#This Row],[Admission]]) = 0, "--", (Table2[[#This Row],[SB T]]/Table2[[#This Row],[Admission]]))</f>
        <v>5.06108202443281E-2</v>
      </c>
      <c r="CW9" s="11" t="str">
        <f>IF(Table2[[#This Row],[SB T]]=0,"--", IF(Table2[[#This Row],[SB HS]]/Table2[[#This Row],[SB T]]=0, "--", Table2[[#This Row],[SB HS]]/Table2[[#This Row],[SB T]]))</f>
        <v>--</v>
      </c>
      <c r="CX9" s="18" t="str">
        <f>IF(Table2[[#This Row],[SB T]]=0,"--", IF(Table2[[#This Row],[SB FE]]/Table2[[#This Row],[SB T]]=0, "--", Table2[[#This Row],[SB FE]]/Table2[[#This Row],[SB T]]))</f>
        <v>--</v>
      </c>
      <c r="CY9" s="2">
        <v>15</v>
      </c>
      <c r="CZ9" s="2">
        <v>12</v>
      </c>
      <c r="DA9" s="2">
        <v>0</v>
      </c>
      <c r="DB9" s="2">
        <v>0</v>
      </c>
      <c r="DC9" s="6">
        <f>SUM(Table2[[#This Row],[GF B]:[GF FE]])</f>
        <v>27</v>
      </c>
      <c r="DD9" s="11">
        <f>IF((Table2[[#This Row],[GF T]]/Table2[[#This Row],[Admission]]) = 0, "--", (Table2[[#This Row],[GF T]]/Table2[[#This Row],[Admission]]))</f>
        <v>4.712041884816754E-2</v>
      </c>
      <c r="DE9" s="11" t="str">
        <f>IF(Table2[[#This Row],[GF T]]=0,"--", IF(Table2[[#This Row],[GF HS]]/Table2[[#This Row],[GF T]]=0, "--", Table2[[#This Row],[GF HS]]/Table2[[#This Row],[GF T]]))</f>
        <v>--</v>
      </c>
      <c r="DF9" s="18" t="str">
        <f>IF(Table2[[#This Row],[GF T]]=0,"--", IF(Table2[[#This Row],[GF FE]]/Table2[[#This Row],[GF T]]=0, "--", Table2[[#This Row],[GF FE]]/Table2[[#This Row],[GF T]]))</f>
        <v>--</v>
      </c>
      <c r="DG9" s="2">
        <v>9</v>
      </c>
      <c r="DH9" s="2">
        <v>8</v>
      </c>
      <c r="DI9" s="2">
        <v>0</v>
      </c>
      <c r="DJ9" s="2">
        <v>0</v>
      </c>
      <c r="DK9" s="6">
        <f>SUM(Table2[[#This Row],[TN B]:[TN FE]])</f>
        <v>17</v>
      </c>
      <c r="DL9" s="11">
        <f>IF((Table2[[#This Row],[TN T]]/Table2[[#This Row],[Admission]]) = 0, "--", (Table2[[#This Row],[TN T]]/Table2[[#This Row],[Admission]]))</f>
        <v>2.9668411867364748E-2</v>
      </c>
      <c r="DM9" s="11" t="str">
        <f>IF(Table2[[#This Row],[TN T]]=0,"--", IF(Table2[[#This Row],[TN HS]]/Table2[[#This Row],[TN T]]=0, "--", Table2[[#This Row],[TN HS]]/Table2[[#This Row],[TN T]]))</f>
        <v>--</v>
      </c>
      <c r="DN9" s="18" t="str">
        <f>IF(Table2[[#This Row],[TN T]]=0,"--", IF(Table2[[#This Row],[TN FE]]/Table2[[#This Row],[TN T]]=0, "--", Table2[[#This Row],[TN FE]]/Table2[[#This Row],[TN T]]))</f>
        <v>--</v>
      </c>
      <c r="DO9" s="2">
        <v>18</v>
      </c>
      <c r="DP9" s="2">
        <v>15</v>
      </c>
      <c r="DQ9" s="2">
        <v>1</v>
      </c>
      <c r="DR9" s="2">
        <v>0</v>
      </c>
      <c r="DS9" s="6">
        <f>SUM(Table2[[#This Row],[BND B]:[BND FE]])</f>
        <v>34</v>
      </c>
      <c r="DT9" s="11">
        <f>IF((Table2[[#This Row],[BND T]]/Table2[[#This Row],[Admission]]) = 0, "--", (Table2[[#This Row],[BND T]]/Table2[[#This Row],[Admission]]))</f>
        <v>5.9336823734729496E-2</v>
      </c>
      <c r="DU9" s="11">
        <f>IF(Table2[[#This Row],[BND T]]=0,"--", IF(Table2[[#This Row],[BND HS]]/Table2[[#This Row],[BND T]]=0, "--", Table2[[#This Row],[BND HS]]/Table2[[#This Row],[BND T]]))</f>
        <v>2.9411764705882353E-2</v>
      </c>
      <c r="DV9" s="18" t="str">
        <f>IF(Table2[[#This Row],[BND T]]=0,"--", IF(Table2[[#This Row],[BND FE]]/Table2[[#This Row],[BND T]]=0, "--", Table2[[#This Row],[BND FE]]/Table2[[#This Row],[BND T]]))</f>
        <v>--</v>
      </c>
      <c r="DW9" s="2">
        <v>0</v>
      </c>
      <c r="DX9" s="2">
        <v>0</v>
      </c>
      <c r="DY9" s="2">
        <v>0</v>
      </c>
      <c r="DZ9" s="2">
        <v>0</v>
      </c>
      <c r="EA9" s="6">
        <f>SUM(Table2[[#This Row],[SPE B]:[SPE FE]])</f>
        <v>0</v>
      </c>
      <c r="EB9" s="11" t="str">
        <f>IF((Table2[[#This Row],[SPE T]]/Table2[[#This Row],[Admission]]) = 0, "--", (Table2[[#This Row],[SPE T]]/Table2[[#This Row],[Admission]]))</f>
        <v>--</v>
      </c>
      <c r="EC9" s="11" t="str">
        <f>IF(Table2[[#This Row],[SPE T]]=0,"--", IF(Table2[[#This Row],[SPE HS]]/Table2[[#This Row],[SPE T]]=0, "--", Table2[[#This Row],[SPE HS]]/Table2[[#This Row],[SPE T]]))</f>
        <v>--</v>
      </c>
      <c r="ED9" s="18" t="str">
        <f>IF(Table2[[#This Row],[SPE T]]=0,"--", IF(Table2[[#This Row],[SPE FE]]/Table2[[#This Row],[SPE T]]=0, "--", Table2[[#This Row],[SPE FE]]/Table2[[#This Row],[SPE T]]))</f>
        <v>--</v>
      </c>
      <c r="EE9" s="2">
        <v>0</v>
      </c>
      <c r="EF9" s="2">
        <v>0</v>
      </c>
      <c r="EG9" s="2">
        <v>0</v>
      </c>
      <c r="EH9" s="2">
        <v>0</v>
      </c>
      <c r="EI9" s="6">
        <f>SUM(Table2[[#This Row],[ORC B]:[ORC FE]])</f>
        <v>0</v>
      </c>
      <c r="EJ9" s="11" t="str">
        <f>IF((Table2[[#This Row],[ORC T]]/Table2[[#This Row],[Admission]]) = 0, "--", (Table2[[#This Row],[ORC T]]/Table2[[#This Row],[Admission]]))</f>
        <v>--</v>
      </c>
      <c r="EK9" s="11" t="str">
        <f>IF(Table2[[#This Row],[ORC T]]=0,"--", IF(Table2[[#This Row],[ORC HS]]/Table2[[#This Row],[ORC T]]=0, "--", Table2[[#This Row],[ORC HS]]/Table2[[#This Row],[ORC T]]))</f>
        <v>--</v>
      </c>
      <c r="EL9" s="18" t="str">
        <f>IF(Table2[[#This Row],[ORC T]]=0,"--", IF(Table2[[#This Row],[ORC FE]]/Table2[[#This Row],[ORC T]]=0, "--", Table2[[#This Row],[ORC FE]]/Table2[[#This Row],[ORC T]]))</f>
        <v>--</v>
      </c>
      <c r="EM9" s="2">
        <v>2</v>
      </c>
      <c r="EN9" s="2">
        <v>4</v>
      </c>
      <c r="EO9" s="2">
        <v>0</v>
      </c>
      <c r="EP9" s="2">
        <v>0</v>
      </c>
      <c r="EQ9" s="6">
        <f>SUM(Table2[[#This Row],[SOL B]:[SOL FE]])</f>
        <v>6</v>
      </c>
      <c r="ER9" s="11">
        <f>IF((Table2[[#This Row],[SOL T]]/Table2[[#This Row],[Admission]]) = 0, "--", (Table2[[#This Row],[SOL T]]/Table2[[#This Row],[Admission]]))</f>
        <v>1.0471204188481676E-2</v>
      </c>
      <c r="ES9" s="11" t="str">
        <f>IF(Table2[[#This Row],[SOL T]]=0,"--", IF(Table2[[#This Row],[SOL HS]]/Table2[[#This Row],[SOL T]]=0, "--", Table2[[#This Row],[SOL HS]]/Table2[[#This Row],[SOL T]]))</f>
        <v>--</v>
      </c>
      <c r="ET9" s="18" t="str">
        <f>IF(Table2[[#This Row],[SOL T]]=0,"--", IF(Table2[[#This Row],[SOL FE]]/Table2[[#This Row],[SOL T]]=0, "--", Table2[[#This Row],[SOL FE]]/Table2[[#This Row],[SOL T]]))</f>
        <v>--</v>
      </c>
      <c r="EU9" s="2">
        <v>9</v>
      </c>
      <c r="EV9" s="2">
        <v>19</v>
      </c>
      <c r="EW9" s="2">
        <v>1</v>
      </c>
      <c r="EX9" s="2">
        <v>0</v>
      </c>
      <c r="EY9" s="6">
        <f>SUM(Table2[[#This Row],[CHO B]:[CHO FE]])</f>
        <v>29</v>
      </c>
      <c r="EZ9" s="11">
        <f>IF((Table2[[#This Row],[CHO T]]/Table2[[#This Row],[Admission]]) = 0, "--", (Table2[[#This Row],[CHO T]]/Table2[[#This Row],[Admission]]))</f>
        <v>5.06108202443281E-2</v>
      </c>
      <c r="FA9" s="11">
        <f>IF(Table2[[#This Row],[CHO T]]=0,"--", IF(Table2[[#This Row],[CHO HS]]/Table2[[#This Row],[CHO T]]=0, "--", Table2[[#This Row],[CHO HS]]/Table2[[#This Row],[CHO T]]))</f>
        <v>3.4482758620689655E-2</v>
      </c>
      <c r="FB9" s="18" t="str">
        <f>IF(Table2[[#This Row],[CHO T]]=0,"--", IF(Table2[[#This Row],[CHO FE]]/Table2[[#This Row],[CHO T]]=0, "--", Table2[[#This Row],[CHO FE]]/Table2[[#This Row],[CHO T]]))</f>
        <v>--</v>
      </c>
      <c r="FC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237</v>
      </c>
      <c r="FD9">
        <v>0</v>
      </c>
      <c r="FE9">
        <v>5</v>
      </c>
      <c r="FF9" s="1" t="s">
        <v>390</v>
      </c>
      <c r="FG9" s="1" t="s">
        <v>390</v>
      </c>
      <c r="FH9">
        <v>0</v>
      </c>
      <c r="FI9">
        <v>8</v>
      </c>
      <c r="FJ9" s="1" t="s">
        <v>390</v>
      </c>
      <c r="FK9" s="1" t="s">
        <v>390</v>
      </c>
      <c r="FL9">
        <v>0</v>
      </c>
      <c r="FM9">
        <v>9</v>
      </c>
      <c r="FN9" s="1" t="s">
        <v>390</v>
      </c>
      <c r="FO9" s="1" t="s">
        <v>390</v>
      </c>
    </row>
    <row r="10" spans="1:171">
      <c r="A10">
        <v>1120</v>
      </c>
      <c r="B10">
        <v>18</v>
      </c>
      <c r="C10" t="s">
        <v>97</v>
      </c>
      <c r="D10" t="s">
        <v>104</v>
      </c>
      <c r="E10" s="20">
        <v>257</v>
      </c>
      <c r="F10" s="2">
        <v>47</v>
      </c>
      <c r="G10" s="2">
        <v>1</v>
      </c>
      <c r="H10" s="2">
        <v>1</v>
      </c>
      <c r="I10" s="2">
        <v>0</v>
      </c>
      <c r="J10" s="6">
        <f>SUM(Table2[[#This Row],[FB B]:[FB FE]])</f>
        <v>49</v>
      </c>
      <c r="K10" s="11">
        <f>IF((Table2[[#This Row],[FB T]]/Table2[[#This Row],[Admission]]) = 0, "--", (Table2[[#This Row],[FB T]]/Table2[[#This Row],[Admission]]))</f>
        <v>0.19066147859922178</v>
      </c>
      <c r="L10" s="11">
        <f>IF(Table2[[#This Row],[FB T]]=0,"--", IF(Table2[[#This Row],[FB HS]]/Table2[[#This Row],[FB T]]=0, "--", Table2[[#This Row],[FB HS]]/Table2[[#This Row],[FB T]]))</f>
        <v>2.0408163265306121E-2</v>
      </c>
      <c r="M10" s="18" t="str">
        <f>IF(Table2[[#This Row],[FB T]]=0,"--", IF(Table2[[#This Row],[FB FE]]/Table2[[#This Row],[FB T]]=0, "--", Table2[[#This Row],[FB FE]]/Table2[[#This Row],[FB T]]))</f>
        <v>--</v>
      </c>
      <c r="N10" s="2">
        <v>16</v>
      </c>
      <c r="O10" s="2">
        <v>13</v>
      </c>
      <c r="P10" s="2">
        <v>0</v>
      </c>
      <c r="Q10" s="2">
        <v>0</v>
      </c>
      <c r="R10" s="6">
        <f>SUM(Table2[[#This Row],[XC B]:[XC FE]])</f>
        <v>29</v>
      </c>
      <c r="S10" s="11">
        <f>IF((Table2[[#This Row],[XC T]]/Table2[[#This Row],[Admission]]) = 0, "--", (Table2[[#This Row],[XC T]]/Table2[[#This Row],[Admission]]))</f>
        <v>0.11284046692607004</v>
      </c>
      <c r="T10" s="11" t="str">
        <f>IF(Table2[[#This Row],[XC T]]=0,"--", IF(Table2[[#This Row],[XC HS]]/Table2[[#This Row],[XC T]]=0, "--", Table2[[#This Row],[XC HS]]/Table2[[#This Row],[XC T]]))</f>
        <v>--</v>
      </c>
      <c r="U10" s="18" t="str">
        <f>IF(Table2[[#This Row],[XC T]]=0,"--", IF(Table2[[#This Row],[XC FE]]/Table2[[#This Row],[XC T]]=0, "--", Table2[[#This Row],[XC FE]]/Table2[[#This Row],[XC T]]))</f>
        <v>--</v>
      </c>
      <c r="V10" s="2">
        <v>15</v>
      </c>
      <c r="W10" s="2">
        <v>0</v>
      </c>
      <c r="X10" s="2">
        <v>0</v>
      </c>
      <c r="Y10" s="6">
        <f>SUM(Table2[[#This Row],[VB G]:[VB FE]])</f>
        <v>15</v>
      </c>
      <c r="Z10" s="11">
        <f>IF((Table2[[#This Row],[VB T]]/Table2[[#This Row],[Admission]]) = 0, "--", (Table2[[#This Row],[VB T]]/Table2[[#This Row],[Admission]]))</f>
        <v>5.8365758754863814E-2</v>
      </c>
      <c r="AA10" s="11" t="str">
        <f>IF(Table2[[#This Row],[VB T]]=0,"--", IF(Table2[[#This Row],[VB HS]]/Table2[[#This Row],[VB T]]=0, "--", Table2[[#This Row],[VB HS]]/Table2[[#This Row],[VB T]]))</f>
        <v>--</v>
      </c>
      <c r="AB10" s="18" t="str">
        <f>IF(Table2[[#This Row],[VB T]]=0,"--", IF(Table2[[#This Row],[VB FE]]/Table2[[#This Row],[VB T]]=0, "--", Table2[[#This Row],[VB FE]]/Table2[[#This Row],[VB T]]))</f>
        <v>--</v>
      </c>
      <c r="AC10" s="2">
        <v>4</v>
      </c>
      <c r="AD10" s="2">
        <v>0</v>
      </c>
      <c r="AE10" s="2">
        <v>0</v>
      </c>
      <c r="AF10" s="2">
        <v>0</v>
      </c>
      <c r="AG10" s="6">
        <f>SUM(Table2[[#This Row],[SC B]:[SC FE]])</f>
        <v>4</v>
      </c>
      <c r="AH10" s="11">
        <f>IF((Table2[[#This Row],[SC T]]/Table2[[#This Row],[Admission]]) = 0, "--", (Table2[[#This Row],[SC T]]/Table2[[#This Row],[Admission]]))</f>
        <v>1.556420233463035E-2</v>
      </c>
      <c r="AI10" s="11" t="str">
        <f>IF(Table2[[#This Row],[SC T]]=0,"--", IF(Table2[[#This Row],[SC HS]]/Table2[[#This Row],[SC T]]=0, "--", Table2[[#This Row],[SC HS]]/Table2[[#This Row],[SC T]]))</f>
        <v>--</v>
      </c>
      <c r="AJ10" s="18" t="str">
        <f>IF(Table2[[#This Row],[SC T]]=0,"--", IF(Table2[[#This Row],[SC FE]]/Table2[[#This Row],[SC T]]=0, "--", Table2[[#This Row],[SC FE]]/Table2[[#This Row],[SC T]]))</f>
        <v>--</v>
      </c>
      <c r="AK10" s="15">
        <f>SUM(Table2[[#This Row],[FB T]],Table2[[#This Row],[XC T]],Table2[[#This Row],[VB T]],Table2[[#This Row],[SC T]])</f>
        <v>97</v>
      </c>
      <c r="AL10" s="2">
        <v>29</v>
      </c>
      <c r="AM10" s="2">
        <v>17</v>
      </c>
      <c r="AN10" s="2">
        <v>0</v>
      </c>
      <c r="AO10" s="2">
        <v>0</v>
      </c>
      <c r="AP10" s="6">
        <f>SUM(Table2[[#This Row],[BX B]:[BX FE]])</f>
        <v>46</v>
      </c>
      <c r="AQ10" s="11">
        <f>IF((Table2[[#This Row],[BX T]]/Table2[[#This Row],[Admission]]) = 0, "--", (Table2[[#This Row],[BX T]]/Table2[[#This Row],[Admission]]))</f>
        <v>0.17898832684824903</v>
      </c>
      <c r="AR10" s="11" t="str">
        <f>IF(Table2[[#This Row],[BX T]]=0,"--", IF(Table2[[#This Row],[BX HS]]/Table2[[#This Row],[BX T]]=0, "--", Table2[[#This Row],[BX HS]]/Table2[[#This Row],[BX T]]))</f>
        <v>--</v>
      </c>
      <c r="AS10" s="18" t="str">
        <f>IF(Table2[[#This Row],[BX T]]=0,"--", IF(Table2[[#This Row],[BX FE]]/Table2[[#This Row],[BX T]]=0, "--", Table2[[#This Row],[BX FE]]/Table2[[#This Row],[BX T]]))</f>
        <v>--</v>
      </c>
      <c r="AT10" s="2">
        <v>0</v>
      </c>
      <c r="AU10" s="2">
        <v>0</v>
      </c>
      <c r="AV10" s="2">
        <v>0</v>
      </c>
      <c r="AW10" s="2">
        <v>0</v>
      </c>
      <c r="AX10" s="6">
        <f>SUM(Table2[[#This Row],[SW B]:[SW FE]])</f>
        <v>0</v>
      </c>
      <c r="AY10" s="11" t="str">
        <f>IF((Table2[[#This Row],[SW T]]/Table2[[#This Row],[Admission]]) = 0, "--", (Table2[[#This Row],[SW T]]/Table2[[#This Row],[Admission]]))</f>
        <v>--</v>
      </c>
      <c r="AZ10" s="11" t="str">
        <f>IF(Table2[[#This Row],[SW T]]=0,"--", IF(Table2[[#This Row],[SW HS]]/Table2[[#This Row],[SW T]]=0, "--", Table2[[#This Row],[SW HS]]/Table2[[#This Row],[SW T]]))</f>
        <v>--</v>
      </c>
      <c r="BA10" s="18" t="str">
        <f>IF(Table2[[#This Row],[SW T]]=0,"--", IF(Table2[[#This Row],[SW FE]]/Table2[[#This Row],[SW T]]=0, "--", Table2[[#This Row],[SW FE]]/Table2[[#This Row],[SW T]]))</f>
        <v>--</v>
      </c>
      <c r="BB10" s="2">
        <v>0</v>
      </c>
      <c r="BC10" s="2">
        <v>0</v>
      </c>
      <c r="BD10" s="2">
        <v>0</v>
      </c>
      <c r="BE10" s="2">
        <v>0</v>
      </c>
      <c r="BF10" s="6">
        <f>SUM(Table2[[#This Row],[CHE B]:[CHE FE]])</f>
        <v>0</v>
      </c>
      <c r="BG10" s="11" t="str">
        <f>IF((Table2[[#This Row],[CHE T]]/Table2[[#This Row],[Admission]]) = 0, "--", (Table2[[#This Row],[CHE T]]/Table2[[#This Row],[Admission]]))</f>
        <v>--</v>
      </c>
      <c r="BH10" s="11" t="str">
        <f>IF(Table2[[#This Row],[CHE T]]=0,"--", IF(Table2[[#This Row],[CHE HS]]/Table2[[#This Row],[CHE T]]=0, "--", Table2[[#This Row],[CHE HS]]/Table2[[#This Row],[CHE T]]))</f>
        <v>--</v>
      </c>
      <c r="BI10" s="22" t="str">
        <f>IF(Table2[[#This Row],[CHE T]]=0,"--", IF(Table2[[#This Row],[CHE FE]]/Table2[[#This Row],[CHE T]]=0, "--", Table2[[#This Row],[CHE FE]]/Table2[[#This Row],[CHE T]]))</f>
        <v>--</v>
      </c>
      <c r="BJ10" s="2">
        <v>3</v>
      </c>
      <c r="BK10" s="2">
        <v>0</v>
      </c>
      <c r="BL10" s="2">
        <v>0</v>
      </c>
      <c r="BM10" s="2">
        <v>0</v>
      </c>
      <c r="BN10" s="6">
        <f>SUM(Table2[[#This Row],[WR B]:[WR FE]])</f>
        <v>3</v>
      </c>
      <c r="BO10" s="11">
        <f>IF((Table2[[#This Row],[WR T]]/Table2[[#This Row],[Admission]]) = 0, "--", (Table2[[#This Row],[WR T]]/Table2[[#This Row],[Admission]]))</f>
        <v>1.1673151750972763E-2</v>
      </c>
      <c r="BP10" s="11" t="str">
        <f>IF(Table2[[#This Row],[WR T]]=0,"--", IF(Table2[[#This Row],[WR HS]]/Table2[[#This Row],[WR T]]=0, "--", Table2[[#This Row],[WR HS]]/Table2[[#This Row],[WR T]]))</f>
        <v>--</v>
      </c>
      <c r="BQ10" s="18" t="str">
        <f>IF(Table2[[#This Row],[WR T]]=0,"--", IF(Table2[[#This Row],[WR FE]]/Table2[[#This Row],[WR T]]=0, "--", Table2[[#This Row],[WR FE]]/Table2[[#This Row],[WR T]]))</f>
        <v>--</v>
      </c>
      <c r="BR10" s="2">
        <v>3</v>
      </c>
      <c r="BS10" s="2">
        <v>14</v>
      </c>
      <c r="BT10" s="2">
        <v>0</v>
      </c>
      <c r="BU10" s="2">
        <v>1</v>
      </c>
      <c r="BV10" s="6">
        <f>SUM(Table2[[#This Row],[DNC B]:[DNC FE]])</f>
        <v>18</v>
      </c>
      <c r="BW10" s="11">
        <f>IF((Table2[[#This Row],[DNC T]]/Table2[[#This Row],[Admission]]) = 0, "--", (Table2[[#This Row],[DNC T]]/Table2[[#This Row],[Admission]]))</f>
        <v>7.0038910505836577E-2</v>
      </c>
      <c r="BX10" s="11" t="str">
        <f>IF(Table2[[#This Row],[DNC T]]=0,"--", IF(Table2[[#This Row],[DNC HS]]/Table2[[#This Row],[DNC T]]=0, "--", Table2[[#This Row],[DNC HS]]/Table2[[#This Row],[DNC T]]))</f>
        <v>--</v>
      </c>
      <c r="BY10" s="18">
        <f>IF(Table2[[#This Row],[DNC T]]=0,"--", IF(Table2[[#This Row],[DNC FE]]/Table2[[#This Row],[DNC T]]=0, "--", Table2[[#This Row],[DNC FE]]/Table2[[#This Row],[DNC T]]))</f>
        <v>5.5555555555555552E-2</v>
      </c>
      <c r="BZ10" s="24">
        <f>SUM(Table2[[#This Row],[BX T]],Table2[[#This Row],[SW T]],Table2[[#This Row],[CHE T]],Table2[[#This Row],[WR T]],Table2[[#This Row],[DNC T]])</f>
        <v>67</v>
      </c>
      <c r="CA10" s="2">
        <v>25</v>
      </c>
      <c r="CB10" s="2">
        <v>11</v>
      </c>
      <c r="CC10" s="2">
        <v>0</v>
      </c>
      <c r="CD10" s="2">
        <v>0</v>
      </c>
      <c r="CE10" s="6">
        <f>SUM(Table2[[#This Row],[TF B]:[TF FE]])</f>
        <v>36</v>
      </c>
      <c r="CF10" s="11">
        <f>IF((Table2[[#This Row],[TF T]]/Table2[[#This Row],[Admission]]) = 0, "--", (Table2[[#This Row],[TF T]]/Table2[[#This Row],[Admission]]))</f>
        <v>0.14007782101167315</v>
      </c>
      <c r="CG10" s="11" t="str">
        <f>IF(Table2[[#This Row],[TF T]]=0,"--", IF(Table2[[#This Row],[TF HS]]/Table2[[#This Row],[TF T]]=0, "--", Table2[[#This Row],[TF HS]]/Table2[[#This Row],[TF T]]))</f>
        <v>--</v>
      </c>
      <c r="CH10" s="18" t="str">
        <f>IF(Table2[[#This Row],[TF T]]=0,"--", IF(Table2[[#This Row],[TF FE]]/Table2[[#This Row],[TF T]]=0, "--", Table2[[#This Row],[TF FE]]/Table2[[#This Row],[TF T]]))</f>
        <v>--</v>
      </c>
      <c r="CI10" s="2">
        <v>17</v>
      </c>
      <c r="CJ10" s="2">
        <v>0</v>
      </c>
      <c r="CK10" s="2">
        <v>0</v>
      </c>
      <c r="CL10" s="2">
        <v>0</v>
      </c>
      <c r="CM10" s="6">
        <f>SUM(Table2[[#This Row],[BB B]:[BB FE]])</f>
        <v>17</v>
      </c>
      <c r="CN10" s="11">
        <f>IF((Table2[[#This Row],[BB T]]/Table2[[#This Row],[Admission]]) = 0, "--", (Table2[[#This Row],[BB T]]/Table2[[#This Row],[Admission]]))</f>
        <v>6.6147859922178989E-2</v>
      </c>
      <c r="CO10" s="11" t="str">
        <f>IF(Table2[[#This Row],[BB T]]=0,"--", IF(Table2[[#This Row],[BB HS]]/Table2[[#This Row],[BB T]]=0, "--", Table2[[#This Row],[BB HS]]/Table2[[#This Row],[BB T]]))</f>
        <v>--</v>
      </c>
      <c r="CP10" s="18" t="str">
        <f>IF(Table2[[#This Row],[BB T]]=0,"--", IF(Table2[[#This Row],[BB FE]]/Table2[[#This Row],[BB T]]=0, "--", Table2[[#This Row],[BB FE]]/Table2[[#This Row],[BB T]]))</f>
        <v>--</v>
      </c>
      <c r="CQ10" s="2">
        <v>0</v>
      </c>
      <c r="CR10" s="2">
        <v>20</v>
      </c>
      <c r="CS10" s="2">
        <v>0</v>
      </c>
      <c r="CT10" s="2">
        <v>0</v>
      </c>
      <c r="CU10" s="6">
        <f>SUM(Table2[[#This Row],[SB B]:[SB FE]])</f>
        <v>20</v>
      </c>
      <c r="CV10" s="11">
        <f>IF((Table2[[#This Row],[SB T]]/Table2[[#This Row],[Admission]]) = 0, "--", (Table2[[#This Row],[SB T]]/Table2[[#This Row],[Admission]]))</f>
        <v>7.7821011673151752E-2</v>
      </c>
      <c r="CW10" s="11" t="str">
        <f>IF(Table2[[#This Row],[SB T]]=0,"--", IF(Table2[[#This Row],[SB HS]]/Table2[[#This Row],[SB T]]=0, "--", Table2[[#This Row],[SB HS]]/Table2[[#This Row],[SB T]]))</f>
        <v>--</v>
      </c>
      <c r="CX10" s="18" t="str">
        <f>IF(Table2[[#This Row],[SB T]]=0,"--", IF(Table2[[#This Row],[SB FE]]/Table2[[#This Row],[SB T]]=0, "--", Table2[[#This Row],[SB FE]]/Table2[[#This Row],[SB T]]))</f>
        <v>--</v>
      </c>
      <c r="CY10" s="2">
        <v>9</v>
      </c>
      <c r="CZ10" s="2">
        <v>6</v>
      </c>
      <c r="DA10" s="2">
        <v>0</v>
      </c>
      <c r="DB10" s="2">
        <v>0</v>
      </c>
      <c r="DC10" s="6">
        <f>SUM(Table2[[#This Row],[GF B]:[GF FE]])</f>
        <v>15</v>
      </c>
      <c r="DD10" s="11">
        <f>IF((Table2[[#This Row],[GF T]]/Table2[[#This Row],[Admission]]) = 0, "--", (Table2[[#This Row],[GF T]]/Table2[[#This Row],[Admission]]))</f>
        <v>5.8365758754863814E-2</v>
      </c>
      <c r="DE10" s="11" t="str">
        <f>IF(Table2[[#This Row],[GF T]]=0,"--", IF(Table2[[#This Row],[GF HS]]/Table2[[#This Row],[GF T]]=0, "--", Table2[[#This Row],[GF HS]]/Table2[[#This Row],[GF T]]))</f>
        <v>--</v>
      </c>
      <c r="DF10" s="18" t="str">
        <f>IF(Table2[[#This Row],[GF T]]=0,"--", IF(Table2[[#This Row],[GF FE]]/Table2[[#This Row],[GF T]]=0, "--", Table2[[#This Row],[GF FE]]/Table2[[#This Row],[GF T]]))</f>
        <v>--</v>
      </c>
      <c r="DG10" s="2">
        <v>0</v>
      </c>
      <c r="DH10" s="2">
        <v>0</v>
      </c>
      <c r="DI10" s="2">
        <v>0</v>
      </c>
      <c r="DJ10" s="2">
        <v>0</v>
      </c>
      <c r="DK10" s="6">
        <f>SUM(Table2[[#This Row],[TN B]:[TN FE]])</f>
        <v>0</v>
      </c>
      <c r="DL10" s="11" t="str">
        <f>IF((Table2[[#This Row],[TN T]]/Table2[[#This Row],[Admission]]) = 0, "--", (Table2[[#This Row],[TN T]]/Table2[[#This Row],[Admission]]))</f>
        <v>--</v>
      </c>
      <c r="DM10" s="11" t="str">
        <f>IF(Table2[[#This Row],[TN T]]=0,"--", IF(Table2[[#This Row],[TN HS]]/Table2[[#This Row],[TN T]]=0, "--", Table2[[#This Row],[TN HS]]/Table2[[#This Row],[TN T]]))</f>
        <v>--</v>
      </c>
      <c r="DN10" s="18" t="str">
        <f>IF(Table2[[#This Row],[TN T]]=0,"--", IF(Table2[[#This Row],[TN FE]]/Table2[[#This Row],[TN T]]=0, "--", Table2[[#This Row],[TN FE]]/Table2[[#This Row],[TN T]]))</f>
        <v>--</v>
      </c>
      <c r="DO10" s="2">
        <v>8</v>
      </c>
      <c r="DP10" s="2">
        <v>9</v>
      </c>
      <c r="DQ10" s="2">
        <v>0</v>
      </c>
      <c r="DR10" s="2">
        <v>0</v>
      </c>
      <c r="DS10" s="6">
        <f>SUM(Table2[[#This Row],[BND B]:[BND FE]])</f>
        <v>17</v>
      </c>
      <c r="DT10" s="11">
        <f>IF((Table2[[#This Row],[BND T]]/Table2[[#This Row],[Admission]]) = 0, "--", (Table2[[#This Row],[BND T]]/Table2[[#This Row],[Admission]]))</f>
        <v>6.6147859922178989E-2</v>
      </c>
      <c r="DU10" s="11" t="str">
        <f>IF(Table2[[#This Row],[BND T]]=0,"--", IF(Table2[[#This Row],[BND HS]]/Table2[[#This Row],[BND T]]=0, "--", Table2[[#This Row],[BND HS]]/Table2[[#This Row],[BND T]]))</f>
        <v>--</v>
      </c>
      <c r="DV10" s="18" t="str">
        <f>IF(Table2[[#This Row],[BND T]]=0,"--", IF(Table2[[#This Row],[BND FE]]/Table2[[#This Row],[BND T]]=0, "--", Table2[[#This Row],[BND FE]]/Table2[[#This Row],[BND T]]))</f>
        <v>--</v>
      </c>
      <c r="DW10" s="2">
        <v>8</v>
      </c>
      <c r="DX10" s="2">
        <v>11</v>
      </c>
      <c r="DY10" s="2">
        <v>1</v>
      </c>
      <c r="DZ10" s="2">
        <v>0</v>
      </c>
      <c r="EA10" s="6">
        <f>SUM(Table2[[#This Row],[SPE B]:[SPE FE]])</f>
        <v>20</v>
      </c>
      <c r="EB10" s="11">
        <f>IF((Table2[[#This Row],[SPE T]]/Table2[[#This Row],[Admission]]) = 0, "--", (Table2[[#This Row],[SPE T]]/Table2[[#This Row],[Admission]]))</f>
        <v>7.7821011673151752E-2</v>
      </c>
      <c r="EC10" s="11">
        <f>IF(Table2[[#This Row],[SPE T]]=0,"--", IF(Table2[[#This Row],[SPE HS]]/Table2[[#This Row],[SPE T]]=0, "--", Table2[[#This Row],[SPE HS]]/Table2[[#This Row],[SPE T]]))</f>
        <v>0.05</v>
      </c>
      <c r="ED10" s="18" t="str">
        <f>IF(Table2[[#This Row],[SPE T]]=0,"--", IF(Table2[[#This Row],[SPE FE]]/Table2[[#This Row],[SPE T]]=0, "--", Table2[[#This Row],[SPE FE]]/Table2[[#This Row],[SPE T]]))</f>
        <v>--</v>
      </c>
      <c r="EE10" s="2">
        <v>0</v>
      </c>
      <c r="EF10" s="2">
        <v>0</v>
      </c>
      <c r="EG10" s="2">
        <v>0</v>
      </c>
      <c r="EH10" s="2">
        <v>0</v>
      </c>
      <c r="EI10" s="6">
        <f>SUM(Table2[[#This Row],[ORC B]:[ORC FE]])</f>
        <v>0</v>
      </c>
      <c r="EJ10" s="11" t="str">
        <f>IF((Table2[[#This Row],[ORC T]]/Table2[[#This Row],[Admission]]) = 0, "--", (Table2[[#This Row],[ORC T]]/Table2[[#This Row],[Admission]]))</f>
        <v>--</v>
      </c>
      <c r="EK10" s="11" t="str">
        <f>IF(Table2[[#This Row],[ORC T]]=0,"--", IF(Table2[[#This Row],[ORC HS]]/Table2[[#This Row],[ORC T]]=0, "--", Table2[[#This Row],[ORC HS]]/Table2[[#This Row],[ORC T]]))</f>
        <v>--</v>
      </c>
      <c r="EL10" s="18" t="str">
        <f>IF(Table2[[#This Row],[ORC T]]=0,"--", IF(Table2[[#This Row],[ORC FE]]/Table2[[#This Row],[ORC T]]=0, "--", Table2[[#This Row],[ORC FE]]/Table2[[#This Row],[ORC T]]))</f>
        <v>--</v>
      </c>
      <c r="EM10" s="2">
        <v>0</v>
      </c>
      <c r="EN10" s="2">
        <v>0</v>
      </c>
      <c r="EO10" s="2">
        <v>0</v>
      </c>
      <c r="EP10" s="2">
        <v>0</v>
      </c>
      <c r="EQ10" s="6">
        <f>SUM(Table2[[#This Row],[SOL B]:[SOL FE]])</f>
        <v>0</v>
      </c>
      <c r="ER10" s="11" t="str">
        <f>IF((Table2[[#This Row],[SOL T]]/Table2[[#This Row],[Admission]]) = 0, "--", (Table2[[#This Row],[SOL T]]/Table2[[#This Row],[Admission]]))</f>
        <v>--</v>
      </c>
      <c r="ES10" s="11" t="str">
        <f>IF(Table2[[#This Row],[SOL T]]=0,"--", IF(Table2[[#This Row],[SOL HS]]/Table2[[#This Row],[SOL T]]=0, "--", Table2[[#This Row],[SOL HS]]/Table2[[#This Row],[SOL T]]))</f>
        <v>--</v>
      </c>
      <c r="ET10" s="18" t="str">
        <f>IF(Table2[[#This Row],[SOL T]]=0,"--", IF(Table2[[#This Row],[SOL FE]]/Table2[[#This Row],[SOL T]]=0, "--", Table2[[#This Row],[SOL FE]]/Table2[[#This Row],[SOL T]]))</f>
        <v>--</v>
      </c>
      <c r="EU10" s="2">
        <v>6</v>
      </c>
      <c r="EV10" s="2">
        <v>15</v>
      </c>
      <c r="EW10" s="2">
        <v>0</v>
      </c>
      <c r="EX10" s="2">
        <v>1</v>
      </c>
      <c r="EY10" s="6">
        <f>SUM(Table2[[#This Row],[CHO B]:[CHO FE]])</f>
        <v>22</v>
      </c>
      <c r="EZ10" s="11">
        <f>IF((Table2[[#This Row],[CHO T]]/Table2[[#This Row],[Admission]]) = 0, "--", (Table2[[#This Row],[CHO T]]/Table2[[#This Row],[Admission]]))</f>
        <v>8.5603112840466927E-2</v>
      </c>
      <c r="FA10" s="11" t="str">
        <f>IF(Table2[[#This Row],[CHO T]]=0,"--", IF(Table2[[#This Row],[CHO HS]]/Table2[[#This Row],[CHO T]]=0, "--", Table2[[#This Row],[CHO HS]]/Table2[[#This Row],[CHO T]]))</f>
        <v>--</v>
      </c>
      <c r="FB10" s="18">
        <f>IF(Table2[[#This Row],[CHO T]]=0,"--", IF(Table2[[#This Row],[CHO FE]]/Table2[[#This Row],[CHO T]]=0, "--", Table2[[#This Row],[CHO FE]]/Table2[[#This Row],[CHO T]]))</f>
        <v>4.5454545454545456E-2</v>
      </c>
      <c r="FC1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147</v>
      </c>
      <c r="FD10">
        <v>0</v>
      </c>
      <c r="FE10">
        <v>8</v>
      </c>
      <c r="FF10" s="1" t="s">
        <v>390</v>
      </c>
      <c r="FG10" s="1" t="s">
        <v>390</v>
      </c>
      <c r="FH10">
        <v>0</v>
      </c>
      <c r="FI10">
        <v>1</v>
      </c>
      <c r="FJ10" s="1" t="s">
        <v>390</v>
      </c>
      <c r="FK10" s="1" t="s">
        <v>390</v>
      </c>
      <c r="FL10">
        <v>0</v>
      </c>
      <c r="FM10">
        <v>2</v>
      </c>
      <c r="FN10" s="1" t="s">
        <v>390</v>
      </c>
      <c r="FO10" s="1" t="s">
        <v>390</v>
      </c>
    </row>
    <row r="11" spans="1:171">
      <c r="A11">
        <v>1107</v>
      </c>
      <c r="B11">
        <v>209</v>
      </c>
      <c r="C11" t="s">
        <v>102</v>
      </c>
      <c r="D11" t="s">
        <v>105</v>
      </c>
      <c r="E11" s="20">
        <v>378</v>
      </c>
      <c r="F11" s="2">
        <v>61</v>
      </c>
      <c r="G11" s="2">
        <v>0</v>
      </c>
      <c r="H11" s="2">
        <v>0</v>
      </c>
      <c r="I11" s="2">
        <v>0</v>
      </c>
      <c r="J11" s="6">
        <f>SUM(Table2[[#This Row],[FB B]:[FB FE]])</f>
        <v>61</v>
      </c>
      <c r="K11" s="11">
        <f>IF((Table2[[#This Row],[FB T]]/Table2[[#This Row],[Admission]]) = 0, "--", (Table2[[#This Row],[FB T]]/Table2[[#This Row],[Admission]]))</f>
        <v>0.16137566137566137</v>
      </c>
      <c r="L11" s="11" t="str">
        <f>IF(Table2[[#This Row],[FB T]]=0,"--", IF(Table2[[#This Row],[FB HS]]/Table2[[#This Row],[FB T]]=0, "--", Table2[[#This Row],[FB HS]]/Table2[[#This Row],[FB T]]))</f>
        <v>--</v>
      </c>
      <c r="M11" s="18" t="str">
        <f>IF(Table2[[#This Row],[FB T]]=0,"--", IF(Table2[[#This Row],[FB FE]]/Table2[[#This Row],[FB T]]=0, "--", Table2[[#This Row],[FB FE]]/Table2[[#This Row],[FB T]]))</f>
        <v>--</v>
      </c>
      <c r="N11" s="2">
        <v>3</v>
      </c>
      <c r="O11" s="2">
        <v>8</v>
      </c>
      <c r="P11" s="2">
        <v>0</v>
      </c>
      <c r="Q11" s="2">
        <v>0</v>
      </c>
      <c r="R11" s="6">
        <f>SUM(Table2[[#This Row],[XC B]:[XC FE]])</f>
        <v>11</v>
      </c>
      <c r="S11" s="11">
        <f>IF((Table2[[#This Row],[XC T]]/Table2[[#This Row],[Admission]]) = 0, "--", (Table2[[#This Row],[XC T]]/Table2[[#This Row],[Admission]]))</f>
        <v>2.9100529100529099E-2</v>
      </c>
      <c r="T11" s="11" t="str">
        <f>IF(Table2[[#This Row],[XC T]]=0,"--", IF(Table2[[#This Row],[XC HS]]/Table2[[#This Row],[XC T]]=0, "--", Table2[[#This Row],[XC HS]]/Table2[[#This Row],[XC T]]))</f>
        <v>--</v>
      </c>
      <c r="U11" s="18" t="str">
        <f>IF(Table2[[#This Row],[XC T]]=0,"--", IF(Table2[[#This Row],[XC FE]]/Table2[[#This Row],[XC T]]=0, "--", Table2[[#This Row],[XC FE]]/Table2[[#This Row],[XC T]]))</f>
        <v>--</v>
      </c>
      <c r="V11" s="2">
        <v>25</v>
      </c>
      <c r="W11" s="2">
        <v>0</v>
      </c>
      <c r="X11" s="2">
        <v>1</v>
      </c>
      <c r="Y11" s="6">
        <f>SUM(Table2[[#This Row],[VB G]:[VB FE]])</f>
        <v>26</v>
      </c>
      <c r="Z11" s="11">
        <f>IF((Table2[[#This Row],[VB T]]/Table2[[#This Row],[Admission]]) = 0, "--", (Table2[[#This Row],[VB T]]/Table2[[#This Row],[Admission]]))</f>
        <v>6.8783068783068779E-2</v>
      </c>
      <c r="AA11" s="11" t="str">
        <f>IF(Table2[[#This Row],[VB T]]=0,"--", IF(Table2[[#This Row],[VB HS]]/Table2[[#This Row],[VB T]]=0, "--", Table2[[#This Row],[VB HS]]/Table2[[#This Row],[VB T]]))</f>
        <v>--</v>
      </c>
      <c r="AB11" s="18">
        <f>IF(Table2[[#This Row],[VB T]]=0,"--", IF(Table2[[#This Row],[VB FE]]/Table2[[#This Row],[VB T]]=0, "--", Table2[[#This Row],[VB FE]]/Table2[[#This Row],[VB T]]))</f>
        <v>3.8461538461538464E-2</v>
      </c>
      <c r="AC11" s="2">
        <v>28</v>
      </c>
      <c r="AD11" s="2">
        <v>26</v>
      </c>
      <c r="AE11" s="2">
        <v>3</v>
      </c>
      <c r="AF11" s="2">
        <v>1</v>
      </c>
      <c r="AG11" s="6">
        <f>SUM(Table2[[#This Row],[SC B]:[SC FE]])</f>
        <v>58</v>
      </c>
      <c r="AH11" s="11">
        <f>IF((Table2[[#This Row],[SC T]]/Table2[[#This Row],[Admission]]) = 0, "--", (Table2[[#This Row],[SC T]]/Table2[[#This Row],[Admission]]))</f>
        <v>0.15343915343915343</v>
      </c>
      <c r="AI11" s="11">
        <f>IF(Table2[[#This Row],[SC T]]=0,"--", IF(Table2[[#This Row],[SC HS]]/Table2[[#This Row],[SC T]]=0, "--", Table2[[#This Row],[SC HS]]/Table2[[#This Row],[SC T]]))</f>
        <v>5.1724137931034482E-2</v>
      </c>
      <c r="AJ11" s="18">
        <f>IF(Table2[[#This Row],[SC T]]=0,"--", IF(Table2[[#This Row],[SC FE]]/Table2[[#This Row],[SC T]]=0, "--", Table2[[#This Row],[SC FE]]/Table2[[#This Row],[SC T]]))</f>
        <v>1.7241379310344827E-2</v>
      </c>
      <c r="AK11" s="15">
        <f>SUM(Table2[[#This Row],[FB T]],Table2[[#This Row],[XC T]],Table2[[#This Row],[VB T]],Table2[[#This Row],[SC T]])</f>
        <v>156</v>
      </c>
      <c r="AL11" s="2">
        <v>32</v>
      </c>
      <c r="AM11" s="2">
        <v>33</v>
      </c>
      <c r="AN11" s="2">
        <v>0</v>
      </c>
      <c r="AO11" s="2">
        <v>0</v>
      </c>
      <c r="AP11" s="6">
        <f>SUM(Table2[[#This Row],[BX B]:[BX FE]])</f>
        <v>65</v>
      </c>
      <c r="AQ11" s="11">
        <f>IF((Table2[[#This Row],[BX T]]/Table2[[#This Row],[Admission]]) = 0, "--", (Table2[[#This Row],[BX T]]/Table2[[#This Row],[Admission]]))</f>
        <v>0.17195767195767195</v>
      </c>
      <c r="AR11" s="11" t="str">
        <f>IF(Table2[[#This Row],[BX T]]=0,"--", IF(Table2[[#This Row],[BX HS]]/Table2[[#This Row],[BX T]]=0, "--", Table2[[#This Row],[BX HS]]/Table2[[#This Row],[BX T]]))</f>
        <v>--</v>
      </c>
      <c r="AS11" s="18" t="str">
        <f>IF(Table2[[#This Row],[BX T]]=0,"--", IF(Table2[[#This Row],[BX FE]]/Table2[[#This Row],[BX T]]=0, "--", Table2[[#This Row],[BX FE]]/Table2[[#This Row],[BX T]]))</f>
        <v>--</v>
      </c>
      <c r="AT11" s="2">
        <v>0</v>
      </c>
      <c r="AU11" s="2">
        <v>0</v>
      </c>
      <c r="AV11" s="2">
        <v>0</v>
      </c>
      <c r="AW11" s="2">
        <v>0</v>
      </c>
      <c r="AX11" s="6">
        <f>SUM(Table2[[#This Row],[SW B]:[SW FE]])</f>
        <v>0</v>
      </c>
      <c r="AY11" s="11" t="str">
        <f>IF((Table2[[#This Row],[SW T]]/Table2[[#This Row],[Admission]]) = 0, "--", (Table2[[#This Row],[SW T]]/Table2[[#This Row],[Admission]]))</f>
        <v>--</v>
      </c>
      <c r="AZ11" s="11" t="str">
        <f>IF(Table2[[#This Row],[SW T]]=0,"--", IF(Table2[[#This Row],[SW HS]]/Table2[[#This Row],[SW T]]=0, "--", Table2[[#This Row],[SW HS]]/Table2[[#This Row],[SW T]]))</f>
        <v>--</v>
      </c>
      <c r="BA11" s="18" t="str">
        <f>IF(Table2[[#This Row],[SW T]]=0,"--", IF(Table2[[#This Row],[SW FE]]/Table2[[#This Row],[SW T]]=0, "--", Table2[[#This Row],[SW FE]]/Table2[[#This Row],[SW T]]))</f>
        <v>--</v>
      </c>
      <c r="BB11" s="2">
        <v>0</v>
      </c>
      <c r="BC11" s="2">
        <v>13</v>
      </c>
      <c r="BD11" s="2">
        <v>0</v>
      </c>
      <c r="BE11" s="2">
        <v>0</v>
      </c>
      <c r="BF11" s="6">
        <f>SUM(Table2[[#This Row],[CHE B]:[CHE FE]])</f>
        <v>13</v>
      </c>
      <c r="BG11" s="11">
        <f>IF((Table2[[#This Row],[CHE T]]/Table2[[#This Row],[Admission]]) = 0, "--", (Table2[[#This Row],[CHE T]]/Table2[[#This Row],[Admission]]))</f>
        <v>3.439153439153439E-2</v>
      </c>
      <c r="BH11" s="11" t="str">
        <f>IF(Table2[[#This Row],[CHE T]]=0,"--", IF(Table2[[#This Row],[CHE HS]]/Table2[[#This Row],[CHE T]]=0, "--", Table2[[#This Row],[CHE HS]]/Table2[[#This Row],[CHE T]]))</f>
        <v>--</v>
      </c>
      <c r="BI11" s="22" t="str">
        <f>IF(Table2[[#This Row],[CHE T]]=0,"--", IF(Table2[[#This Row],[CHE FE]]/Table2[[#This Row],[CHE T]]=0, "--", Table2[[#This Row],[CHE FE]]/Table2[[#This Row],[CHE T]]))</f>
        <v>--</v>
      </c>
      <c r="BJ11" s="2">
        <v>22</v>
      </c>
      <c r="BK11" s="2">
        <v>0</v>
      </c>
      <c r="BL11" s="2">
        <v>0</v>
      </c>
      <c r="BM11" s="2">
        <v>0</v>
      </c>
      <c r="BN11" s="6">
        <f>SUM(Table2[[#This Row],[WR B]:[WR FE]])</f>
        <v>22</v>
      </c>
      <c r="BO11" s="11">
        <f>IF((Table2[[#This Row],[WR T]]/Table2[[#This Row],[Admission]]) = 0, "--", (Table2[[#This Row],[WR T]]/Table2[[#This Row],[Admission]]))</f>
        <v>5.8201058201058198E-2</v>
      </c>
      <c r="BP11" s="11" t="str">
        <f>IF(Table2[[#This Row],[WR T]]=0,"--", IF(Table2[[#This Row],[WR HS]]/Table2[[#This Row],[WR T]]=0, "--", Table2[[#This Row],[WR HS]]/Table2[[#This Row],[WR T]]))</f>
        <v>--</v>
      </c>
      <c r="BQ11" s="18" t="str">
        <f>IF(Table2[[#This Row],[WR T]]=0,"--", IF(Table2[[#This Row],[WR FE]]/Table2[[#This Row],[WR T]]=0, "--", Table2[[#This Row],[WR FE]]/Table2[[#This Row],[WR T]]))</f>
        <v>--</v>
      </c>
      <c r="BR11" s="2">
        <v>0</v>
      </c>
      <c r="BS11" s="2">
        <v>13</v>
      </c>
      <c r="BT11" s="2">
        <v>0</v>
      </c>
      <c r="BU11" s="2">
        <v>0</v>
      </c>
      <c r="BV11" s="6">
        <f>SUM(Table2[[#This Row],[DNC B]:[DNC FE]])</f>
        <v>13</v>
      </c>
      <c r="BW11" s="11">
        <f>IF((Table2[[#This Row],[DNC T]]/Table2[[#This Row],[Admission]]) = 0, "--", (Table2[[#This Row],[DNC T]]/Table2[[#This Row],[Admission]]))</f>
        <v>3.439153439153439E-2</v>
      </c>
      <c r="BX11" s="11" t="str">
        <f>IF(Table2[[#This Row],[DNC T]]=0,"--", IF(Table2[[#This Row],[DNC HS]]/Table2[[#This Row],[DNC T]]=0, "--", Table2[[#This Row],[DNC HS]]/Table2[[#This Row],[DNC T]]))</f>
        <v>--</v>
      </c>
      <c r="BY11" s="18" t="str">
        <f>IF(Table2[[#This Row],[DNC T]]=0,"--", IF(Table2[[#This Row],[DNC FE]]/Table2[[#This Row],[DNC T]]=0, "--", Table2[[#This Row],[DNC FE]]/Table2[[#This Row],[DNC T]]))</f>
        <v>--</v>
      </c>
      <c r="BZ11" s="24">
        <f>SUM(Table2[[#This Row],[BX T]],Table2[[#This Row],[SW T]],Table2[[#This Row],[CHE T]],Table2[[#This Row],[WR T]],Table2[[#This Row],[DNC T]])</f>
        <v>113</v>
      </c>
      <c r="CA11" s="2">
        <v>35</v>
      </c>
      <c r="CB11" s="2">
        <v>34</v>
      </c>
      <c r="CC11" s="2">
        <v>0</v>
      </c>
      <c r="CD11" s="2">
        <v>0</v>
      </c>
      <c r="CE11" s="6">
        <f>SUM(Table2[[#This Row],[TF B]:[TF FE]])</f>
        <v>69</v>
      </c>
      <c r="CF11" s="11">
        <f>IF((Table2[[#This Row],[TF T]]/Table2[[#This Row],[Admission]]) = 0, "--", (Table2[[#This Row],[TF T]]/Table2[[#This Row],[Admission]]))</f>
        <v>0.18253968253968253</v>
      </c>
      <c r="CG11" s="11" t="str">
        <f>IF(Table2[[#This Row],[TF T]]=0,"--", IF(Table2[[#This Row],[TF HS]]/Table2[[#This Row],[TF T]]=0, "--", Table2[[#This Row],[TF HS]]/Table2[[#This Row],[TF T]]))</f>
        <v>--</v>
      </c>
      <c r="CH11" s="18" t="str">
        <f>IF(Table2[[#This Row],[TF T]]=0,"--", IF(Table2[[#This Row],[TF FE]]/Table2[[#This Row],[TF T]]=0, "--", Table2[[#This Row],[TF FE]]/Table2[[#This Row],[TF T]]))</f>
        <v>--</v>
      </c>
      <c r="CI11" s="2">
        <v>26</v>
      </c>
      <c r="CJ11" s="2">
        <v>0</v>
      </c>
      <c r="CK11" s="2">
        <v>0</v>
      </c>
      <c r="CL11" s="2">
        <v>0</v>
      </c>
      <c r="CM11" s="6">
        <f>SUM(Table2[[#This Row],[BB B]:[BB FE]])</f>
        <v>26</v>
      </c>
      <c r="CN11" s="11">
        <f>IF((Table2[[#This Row],[BB T]]/Table2[[#This Row],[Admission]]) = 0, "--", (Table2[[#This Row],[BB T]]/Table2[[#This Row],[Admission]]))</f>
        <v>6.8783068783068779E-2</v>
      </c>
      <c r="CO11" s="11" t="str">
        <f>IF(Table2[[#This Row],[BB T]]=0,"--", IF(Table2[[#This Row],[BB HS]]/Table2[[#This Row],[BB T]]=0, "--", Table2[[#This Row],[BB HS]]/Table2[[#This Row],[BB T]]))</f>
        <v>--</v>
      </c>
      <c r="CP11" s="18" t="str">
        <f>IF(Table2[[#This Row],[BB T]]=0,"--", IF(Table2[[#This Row],[BB FE]]/Table2[[#This Row],[BB T]]=0, "--", Table2[[#This Row],[BB FE]]/Table2[[#This Row],[BB T]]))</f>
        <v>--</v>
      </c>
      <c r="CQ11" s="2">
        <v>0</v>
      </c>
      <c r="CR11" s="2">
        <v>23</v>
      </c>
      <c r="CS11" s="2">
        <v>0</v>
      </c>
      <c r="CT11" s="2">
        <v>1</v>
      </c>
      <c r="CU11" s="6">
        <f>SUM(Table2[[#This Row],[SB B]:[SB FE]])</f>
        <v>24</v>
      </c>
      <c r="CV11" s="11">
        <f>IF((Table2[[#This Row],[SB T]]/Table2[[#This Row],[Admission]]) = 0, "--", (Table2[[#This Row],[SB T]]/Table2[[#This Row],[Admission]]))</f>
        <v>6.3492063492063489E-2</v>
      </c>
      <c r="CW11" s="11" t="str">
        <f>IF(Table2[[#This Row],[SB T]]=0,"--", IF(Table2[[#This Row],[SB HS]]/Table2[[#This Row],[SB T]]=0, "--", Table2[[#This Row],[SB HS]]/Table2[[#This Row],[SB T]]))</f>
        <v>--</v>
      </c>
      <c r="CX11" s="18">
        <f>IF(Table2[[#This Row],[SB T]]=0,"--", IF(Table2[[#This Row],[SB FE]]/Table2[[#This Row],[SB T]]=0, "--", Table2[[#This Row],[SB FE]]/Table2[[#This Row],[SB T]]))</f>
        <v>4.1666666666666664E-2</v>
      </c>
      <c r="CY11" s="2">
        <v>14</v>
      </c>
      <c r="CZ11" s="2">
        <v>1</v>
      </c>
      <c r="DA11" s="2">
        <v>0</v>
      </c>
      <c r="DB11" s="2">
        <v>0</v>
      </c>
      <c r="DC11" s="6">
        <f>SUM(Table2[[#This Row],[GF B]:[GF FE]])</f>
        <v>15</v>
      </c>
      <c r="DD11" s="11">
        <f>IF((Table2[[#This Row],[GF T]]/Table2[[#This Row],[Admission]]) = 0, "--", (Table2[[#This Row],[GF T]]/Table2[[#This Row],[Admission]]))</f>
        <v>3.968253968253968E-2</v>
      </c>
      <c r="DE11" s="11" t="str">
        <f>IF(Table2[[#This Row],[GF T]]=0,"--", IF(Table2[[#This Row],[GF HS]]/Table2[[#This Row],[GF T]]=0, "--", Table2[[#This Row],[GF HS]]/Table2[[#This Row],[GF T]]))</f>
        <v>--</v>
      </c>
      <c r="DF11" s="18" t="str">
        <f>IF(Table2[[#This Row],[GF T]]=0,"--", IF(Table2[[#This Row],[GF FE]]/Table2[[#This Row],[GF T]]=0, "--", Table2[[#This Row],[GF FE]]/Table2[[#This Row],[GF T]]))</f>
        <v>--</v>
      </c>
      <c r="DG11" s="2">
        <v>0</v>
      </c>
      <c r="DH11" s="2">
        <v>0</v>
      </c>
      <c r="DI11" s="2">
        <v>0</v>
      </c>
      <c r="DJ11" s="2">
        <v>0</v>
      </c>
      <c r="DK11" s="6">
        <f>SUM(Table2[[#This Row],[TN B]:[TN FE]])</f>
        <v>0</v>
      </c>
      <c r="DL11" s="11" t="str">
        <f>IF((Table2[[#This Row],[TN T]]/Table2[[#This Row],[Admission]]) = 0, "--", (Table2[[#This Row],[TN T]]/Table2[[#This Row],[Admission]]))</f>
        <v>--</v>
      </c>
      <c r="DM11" s="11" t="str">
        <f>IF(Table2[[#This Row],[TN T]]=0,"--", IF(Table2[[#This Row],[TN HS]]/Table2[[#This Row],[TN T]]=0, "--", Table2[[#This Row],[TN HS]]/Table2[[#This Row],[TN T]]))</f>
        <v>--</v>
      </c>
      <c r="DN11" s="18" t="str">
        <f>IF(Table2[[#This Row],[TN T]]=0,"--", IF(Table2[[#This Row],[TN FE]]/Table2[[#This Row],[TN T]]=0, "--", Table2[[#This Row],[TN FE]]/Table2[[#This Row],[TN T]]))</f>
        <v>--</v>
      </c>
      <c r="DO11" s="2">
        <v>11</v>
      </c>
      <c r="DP11" s="2">
        <v>6</v>
      </c>
      <c r="DQ11" s="2">
        <v>0</v>
      </c>
      <c r="DR11" s="2">
        <v>0</v>
      </c>
      <c r="DS11" s="6">
        <f>SUM(Table2[[#This Row],[BND B]:[BND FE]])</f>
        <v>17</v>
      </c>
      <c r="DT11" s="11">
        <f>IF((Table2[[#This Row],[BND T]]/Table2[[#This Row],[Admission]]) = 0, "--", (Table2[[#This Row],[BND T]]/Table2[[#This Row],[Admission]]))</f>
        <v>4.4973544973544971E-2</v>
      </c>
      <c r="DU11" s="11" t="str">
        <f>IF(Table2[[#This Row],[BND T]]=0,"--", IF(Table2[[#This Row],[BND HS]]/Table2[[#This Row],[BND T]]=0, "--", Table2[[#This Row],[BND HS]]/Table2[[#This Row],[BND T]]))</f>
        <v>--</v>
      </c>
      <c r="DV11" s="18" t="str">
        <f>IF(Table2[[#This Row],[BND T]]=0,"--", IF(Table2[[#This Row],[BND FE]]/Table2[[#This Row],[BND T]]=0, "--", Table2[[#This Row],[BND FE]]/Table2[[#This Row],[BND T]]))</f>
        <v>--</v>
      </c>
      <c r="DW11" s="2">
        <v>0</v>
      </c>
      <c r="DX11" s="2">
        <v>0</v>
      </c>
      <c r="DY11" s="2">
        <v>0</v>
      </c>
      <c r="DZ11" s="2">
        <v>0</v>
      </c>
      <c r="EA11" s="6">
        <f>SUM(Table2[[#This Row],[SPE B]:[SPE FE]])</f>
        <v>0</v>
      </c>
      <c r="EB11" s="11" t="str">
        <f>IF((Table2[[#This Row],[SPE T]]/Table2[[#This Row],[Admission]]) = 0, "--", (Table2[[#This Row],[SPE T]]/Table2[[#This Row],[Admission]]))</f>
        <v>--</v>
      </c>
      <c r="EC11" s="11" t="str">
        <f>IF(Table2[[#This Row],[SPE T]]=0,"--", IF(Table2[[#This Row],[SPE HS]]/Table2[[#This Row],[SPE T]]=0, "--", Table2[[#This Row],[SPE HS]]/Table2[[#This Row],[SPE T]]))</f>
        <v>--</v>
      </c>
      <c r="ED11" s="18" t="str">
        <f>IF(Table2[[#This Row],[SPE T]]=0,"--", IF(Table2[[#This Row],[SPE FE]]/Table2[[#This Row],[SPE T]]=0, "--", Table2[[#This Row],[SPE FE]]/Table2[[#This Row],[SPE T]]))</f>
        <v>--</v>
      </c>
      <c r="EE11" s="2">
        <v>0</v>
      </c>
      <c r="EF11" s="2">
        <v>0</v>
      </c>
      <c r="EG11" s="2">
        <v>0</v>
      </c>
      <c r="EH11" s="2">
        <v>0</v>
      </c>
      <c r="EI11" s="6">
        <f>SUM(Table2[[#This Row],[ORC B]:[ORC FE]])</f>
        <v>0</v>
      </c>
      <c r="EJ11" s="11" t="str">
        <f>IF((Table2[[#This Row],[ORC T]]/Table2[[#This Row],[Admission]]) = 0, "--", (Table2[[#This Row],[ORC T]]/Table2[[#This Row],[Admission]]))</f>
        <v>--</v>
      </c>
      <c r="EK11" s="11" t="str">
        <f>IF(Table2[[#This Row],[ORC T]]=0,"--", IF(Table2[[#This Row],[ORC HS]]/Table2[[#This Row],[ORC T]]=0, "--", Table2[[#This Row],[ORC HS]]/Table2[[#This Row],[ORC T]]))</f>
        <v>--</v>
      </c>
      <c r="EL11" s="18" t="str">
        <f>IF(Table2[[#This Row],[ORC T]]=0,"--", IF(Table2[[#This Row],[ORC FE]]/Table2[[#This Row],[ORC T]]=0, "--", Table2[[#This Row],[ORC FE]]/Table2[[#This Row],[ORC T]]))</f>
        <v>--</v>
      </c>
      <c r="EM11" s="2">
        <v>1</v>
      </c>
      <c r="EN11" s="2">
        <v>1</v>
      </c>
      <c r="EO11" s="2">
        <v>0</v>
      </c>
      <c r="EP11" s="2">
        <v>0</v>
      </c>
      <c r="EQ11" s="6">
        <f>SUM(Table2[[#This Row],[SOL B]:[SOL FE]])</f>
        <v>2</v>
      </c>
      <c r="ER11" s="11">
        <f>IF((Table2[[#This Row],[SOL T]]/Table2[[#This Row],[Admission]]) = 0, "--", (Table2[[#This Row],[SOL T]]/Table2[[#This Row],[Admission]]))</f>
        <v>5.2910052910052907E-3</v>
      </c>
      <c r="ES11" s="11" t="str">
        <f>IF(Table2[[#This Row],[SOL T]]=0,"--", IF(Table2[[#This Row],[SOL HS]]/Table2[[#This Row],[SOL T]]=0, "--", Table2[[#This Row],[SOL HS]]/Table2[[#This Row],[SOL T]]))</f>
        <v>--</v>
      </c>
      <c r="ET11" s="18" t="str">
        <f>IF(Table2[[#This Row],[SOL T]]=0,"--", IF(Table2[[#This Row],[SOL FE]]/Table2[[#This Row],[SOL T]]=0, "--", Table2[[#This Row],[SOL FE]]/Table2[[#This Row],[SOL T]]))</f>
        <v>--</v>
      </c>
      <c r="EU11" s="2">
        <v>2</v>
      </c>
      <c r="EV11" s="2">
        <v>18</v>
      </c>
      <c r="EW11" s="2">
        <v>0</v>
      </c>
      <c r="EX11" s="2">
        <v>0</v>
      </c>
      <c r="EY11" s="6">
        <f>SUM(Table2[[#This Row],[CHO B]:[CHO FE]])</f>
        <v>20</v>
      </c>
      <c r="EZ11" s="11">
        <f>IF((Table2[[#This Row],[CHO T]]/Table2[[#This Row],[Admission]]) = 0, "--", (Table2[[#This Row],[CHO T]]/Table2[[#This Row],[Admission]]))</f>
        <v>5.2910052910052907E-2</v>
      </c>
      <c r="FA11" s="11" t="str">
        <f>IF(Table2[[#This Row],[CHO T]]=0,"--", IF(Table2[[#This Row],[CHO HS]]/Table2[[#This Row],[CHO T]]=0, "--", Table2[[#This Row],[CHO HS]]/Table2[[#This Row],[CHO T]]))</f>
        <v>--</v>
      </c>
      <c r="FB11" s="18" t="str">
        <f>IF(Table2[[#This Row],[CHO T]]=0,"--", IF(Table2[[#This Row],[CHO FE]]/Table2[[#This Row],[CHO T]]=0, "--", Table2[[#This Row],[CHO FE]]/Table2[[#This Row],[CHO T]]))</f>
        <v>--</v>
      </c>
      <c r="FC1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173</v>
      </c>
      <c r="FD11">
        <v>0</v>
      </c>
      <c r="FE11">
        <v>3</v>
      </c>
      <c r="FF11" s="1" t="s">
        <v>390</v>
      </c>
      <c r="FG11" s="1" t="s">
        <v>390</v>
      </c>
      <c r="FH11">
        <v>1</v>
      </c>
      <c r="FI11">
        <v>0</v>
      </c>
      <c r="FJ11" s="1" t="s">
        <v>390</v>
      </c>
      <c r="FK11" s="1" t="s">
        <v>390</v>
      </c>
      <c r="FL11">
        <v>0</v>
      </c>
      <c r="FM11">
        <v>1</v>
      </c>
      <c r="FN11" s="1" t="s">
        <v>390</v>
      </c>
      <c r="FO11" s="1" t="s">
        <v>390</v>
      </c>
    </row>
    <row r="12" spans="1:171">
      <c r="A12">
        <v>1041</v>
      </c>
      <c r="B12">
        <v>30</v>
      </c>
      <c r="C12" t="s">
        <v>94</v>
      </c>
      <c r="D12" t="s">
        <v>106</v>
      </c>
      <c r="E12" s="20">
        <v>1726</v>
      </c>
      <c r="F12" s="2">
        <v>127</v>
      </c>
      <c r="G12" s="2">
        <v>0</v>
      </c>
      <c r="H12" s="2">
        <v>0</v>
      </c>
      <c r="I12" s="2">
        <v>0</v>
      </c>
      <c r="J12" s="6">
        <f>SUM(Table2[[#This Row],[FB B]:[FB FE]])</f>
        <v>127</v>
      </c>
      <c r="K12" s="11">
        <f>IF((Table2[[#This Row],[FB T]]/Table2[[#This Row],[Admission]]) = 0, "--", (Table2[[#This Row],[FB T]]/Table2[[#This Row],[Admission]]))</f>
        <v>7.3580533024333719E-2</v>
      </c>
      <c r="L12" s="11" t="str">
        <f>IF(Table2[[#This Row],[FB T]]=0,"--", IF(Table2[[#This Row],[FB HS]]/Table2[[#This Row],[FB T]]=0, "--", Table2[[#This Row],[FB HS]]/Table2[[#This Row],[FB T]]))</f>
        <v>--</v>
      </c>
      <c r="M12" s="18" t="str">
        <f>IF(Table2[[#This Row],[FB T]]=0,"--", IF(Table2[[#This Row],[FB FE]]/Table2[[#This Row],[FB T]]=0, "--", Table2[[#This Row],[FB FE]]/Table2[[#This Row],[FB T]]))</f>
        <v>--</v>
      </c>
      <c r="N12" s="2">
        <v>32</v>
      </c>
      <c r="O12" s="2">
        <v>34</v>
      </c>
      <c r="P12" s="2">
        <v>0</v>
      </c>
      <c r="Q12" s="2">
        <v>0</v>
      </c>
      <c r="R12" s="6">
        <f>SUM(Table2[[#This Row],[XC B]:[XC FE]])</f>
        <v>66</v>
      </c>
      <c r="S12" s="11">
        <f>IF((Table2[[#This Row],[XC T]]/Table2[[#This Row],[Admission]]) = 0, "--", (Table2[[#This Row],[XC T]]/Table2[[#This Row],[Admission]]))</f>
        <v>3.8238702201622246E-2</v>
      </c>
      <c r="T12" s="11" t="str">
        <f>IF(Table2[[#This Row],[XC T]]=0,"--", IF(Table2[[#This Row],[XC HS]]/Table2[[#This Row],[XC T]]=0, "--", Table2[[#This Row],[XC HS]]/Table2[[#This Row],[XC T]]))</f>
        <v>--</v>
      </c>
      <c r="U12" s="18" t="str">
        <f>IF(Table2[[#This Row],[XC T]]=0,"--", IF(Table2[[#This Row],[XC FE]]/Table2[[#This Row],[XC T]]=0, "--", Table2[[#This Row],[XC FE]]/Table2[[#This Row],[XC T]]))</f>
        <v>--</v>
      </c>
      <c r="V12" s="2">
        <v>36</v>
      </c>
      <c r="W12" s="2">
        <v>0</v>
      </c>
      <c r="X12" s="2">
        <v>0</v>
      </c>
      <c r="Y12" s="6">
        <f>SUM(Table2[[#This Row],[VB G]:[VB FE]])</f>
        <v>36</v>
      </c>
      <c r="Z12" s="11">
        <f>IF((Table2[[#This Row],[VB T]]/Table2[[#This Row],[Admission]]) = 0, "--", (Table2[[#This Row],[VB T]]/Table2[[#This Row],[Admission]]))</f>
        <v>2.085747392815759E-2</v>
      </c>
      <c r="AA12" s="11" t="str">
        <f>IF(Table2[[#This Row],[VB T]]=0,"--", IF(Table2[[#This Row],[VB HS]]/Table2[[#This Row],[VB T]]=0, "--", Table2[[#This Row],[VB HS]]/Table2[[#This Row],[VB T]]))</f>
        <v>--</v>
      </c>
      <c r="AB12" s="18" t="str">
        <f>IF(Table2[[#This Row],[VB T]]=0,"--", IF(Table2[[#This Row],[VB FE]]/Table2[[#This Row],[VB T]]=0, "--", Table2[[#This Row],[VB FE]]/Table2[[#This Row],[VB T]]))</f>
        <v>--</v>
      </c>
      <c r="AC12" s="2">
        <v>34</v>
      </c>
      <c r="AD12" s="2">
        <v>40</v>
      </c>
      <c r="AE12" s="2">
        <v>0</v>
      </c>
      <c r="AF12" s="2">
        <v>1</v>
      </c>
      <c r="AG12" s="6">
        <f>SUM(Table2[[#This Row],[SC B]:[SC FE]])</f>
        <v>75</v>
      </c>
      <c r="AH12" s="11">
        <f>IF((Table2[[#This Row],[SC T]]/Table2[[#This Row],[Admission]]) = 0, "--", (Table2[[#This Row],[SC T]]/Table2[[#This Row],[Admission]]))</f>
        <v>4.3453070683661645E-2</v>
      </c>
      <c r="AI12" s="11" t="str">
        <f>IF(Table2[[#This Row],[SC T]]=0,"--", IF(Table2[[#This Row],[SC HS]]/Table2[[#This Row],[SC T]]=0, "--", Table2[[#This Row],[SC HS]]/Table2[[#This Row],[SC T]]))</f>
        <v>--</v>
      </c>
      <c r="AJ12" s="18">
        <f>IF(Table2[[#This Row],[SC T]]=0,"--", IF(Table2[[#This Row],[SC FE]]/Table2[[#This Row],[SC T]]=0, "--", Table2[[#This Row],[SC FE]]/Table2[[#This Row],[SC T]]))</f>
        <v>1.3333333333333334E-2</v>
      </c>
      <c r="AK12" s="15">
        <f>SUM(Table2[[#This Row],[FB T]],Table2[[#This Row],[XC T]],Table2[[#This Row],[VB T]],Table2[[#This Row],[SC T]])</f>
        <v>304</v>
      </c>
      <c r="AL12" s="2">
        <v>48</v>
      </c>
      <c r="AM12" s="2">
        <v>30</v>
      </c>
      <c r="AN12" s="2">
        <v>0</v>
      </c>
      <c r="AO12" s="2">
        <v>0</v>
      </c>
      <c r="AP12" s="6">
        <f>SUM(Table2[[#This Row],[BX B]:[BX FE]])</f>
        <v>78</v>
      </c>
      <c r="AQ12" s="11">
        <f>IF((Table2[[#This Row],[BX T]]/Table2[[#This Row],[Admission]]) = 0, "--", (Table2[[#This Row],[BX T]]/Table2[[#This Row],[Admission]]))</f>
        <v>4.5191193511008108E-2</v>
      </c>
      <c r="AR12" s="11" t="str">
        <f>IF(Table2[[#This Row],[BX T]]=0,"--", IF(Table2[[#This Row],[BX HS]]/Table2[[#This Row],[BX T]]=0, "--", Table2[[#This Row],[BX HS]]/Table2[[#This Row],[BX T]]))</f>
        <v>--</v>
      </c>
      <c r="AS12" s="18" t="str">
        <f>IF(Table2[[#This Row],[BX T]]=0,"--", IF(Table2[[#This Row],[BX FE]]/Table2[[#This Row],[BX T]]=0, "--", Table2[[#This Row],[BX FE]]/Table2[[#This Row],[BX T]]))</f>
        <v>--</v>
      </c>
      <c r="AT12" s="2">
        <v>18</v>
      </c>
      <c r="AU12" s="2">
        <v>27</v>
      </c>
      <c r="AV12" s="2">
        <v>0</v>
      </c>
      <c r="AW12" s="2">
        <v>1</v>
      </c>
      <c r="AX12" s="6">
        <f>SUM(Table2[[#This Row],[SW B]:[SW FE]])</f>
        <v>46</v>
      </c>
      <c r="AY12" s="11">
        <f>IF((Table2[[#This Row],[SW T]]/Table2[[#This Row],[Admission]]) = 0, "--", (Table2[[#This Row],[SW T]]/Table2[[#This Row],[Admission]]))</f>
        <v>2.6651216685979143E-2</v>
      </c>
      <c r="AZ12" s="11" t="str">
        <f>IF(Table2[[#This Row],[SW T]]=0,"--", IF(Table2[[#This Row],[SW HS]]/Table2[[#This Row],[SW T]]=0, "--", Table2[[#This Row],[SW HS]]/Table2[[#This Row],[SW T]]))</f>
        <v>--</v>
      </c>
      <c r="BA12" s="18">
        <f>IF(Table2[[#This Row],[SW T]]=0,"--", IF(Table2[[#This Row],[SW FE]]/Table2[[#This Row],[SW T]]=0, "--", Table2[[#This Row],[SW FE]]/Table2[[#This Row],[SW T]]))</f>
        <v>2.1739130434782608E-2</v>
      </c>
      <c r="BB12" s="2">
        <v>0</v>
      </c>
      <c r="BC12" s="2">
        <v>39</v>
      </c>
      <c r="BD12" s="2">
        <v>0</v>
      </c>
      <c r="BE12" s="2">
        <v>0</v>
      </c>
      <c r="BF12" s="6">
        <f>SUM(Table2[[#This Row],[CHE B]:[CHE FE]])</f>
        <v>39</v>
      </c>
      <c r="BG12" s="11">
        <f>IF((Table2[[#This Row],[CHE T]]/Table2[[#This Row],[Admission]]) = 0, "--", (Table2[[#This Row],[CHE T]]/Table2[[#This Row],[Admission]]))</f>
        <v>2.2595596755504054E-2</v>
      </c>
      <c r="BH12" s="11" t="str">
        <f>IF(Table2[[#This Row],[CHE T]]=0,"--", IF(Table2[[#This Row],[CHE HS]]/Table2[[#This Row],[CHE T]]=0, "--", Table2[[#This Row],[CHE HS]]/Table2[[#This Row],[CHE T]]))</f>
        <v>--</v>
      </c>
      <c r="BI12" s="22" t="str">
        <f>IF(Table2[[#This Row],[CHE T]]=0,"--", IF(Table2[[#This Row],[CHE FE]]/Table2[[#This Row],[CHE T]]=0, "--", Table2[[#This Row],[CHE FE]]/Table2[[#This Row],[CHE T]]))</f>
        <v>--</v>
      </c>
      <c r="BJ12" s="2">
        <v>54</v>
      </c>
      <c r="BK12" s="2">
        <v>0</v>
      </c>
      <c r="BL12" s="2">
        <v>1</v>
      </c>
      <c r="BM12" s="2">
        <v>0</v>
      </c>
      <c r="BN12" s="6">
        <f>SUM(Table2[[#This Row],[WR B]:[WR FE]])</f>
        <v>55</v>
      </c>
      <c r="BO12" s="11">
        <f>IF((Table2[[#This Row],[WR T]]/Table2[[#This Row],[Admission]]) = 0, "--", (Table2[[#This Row],[WR T]]/Table2[[#This Row],[Admission]]))</f>
        <v>3.1865585168018538E-2</v>
      </c>
      <c r="BP12" s="11">
        <f>IF(Table2[[#This Row],[WR T]]=0,"--", IF(Table2[[#This Row],[WR HS]]/Table2[[#This Row],[WR T]]=0, "--", Table2[[#This Row],[WR HS]]/Table2[[#This Row],[WR T]]))</f>
        <v>1.8181818181818181E-2</v>
      </c>
      <c r="BQ12" s="18" t="str">
        <f>IF(Table2[[#This Row],[WR T]]=0,"--", IF(Table2[[#This Row],[WR FE]]/Table2[[#This Row],[WR T]]=0, "--", Table2[[#This Row],[WR FE]]/Table2[[#This Row],[WR T]]))</f>
        <v>--</v>
      </c>
      <c r="BR12" s="2">
        <v>0</v>
      </c>
      <c r="BS12" s="2">
        <v>20</v>
      </c>
      <c r="BT12" s="2">
        <v>0</v>
      </c>
      <c r="BU12" s="2">
        <v>0</v>
      </c>
      <c r="BV12" s="6">
        <f>SUM(Table2[[#This Row],[DNC B]:[DNC FE]])</f>
        <v>20</v>
      </c>
      <c r="BW12" s="11">
        <f>IF((Table2[[#This Row],[DNC T]]/Table2[[#This Row],[Admission]]) = 0, "--", (Table2[[#This Row],[DNC T]]/Table2[[#This Row],[Admission]]))</f>
        <v>1.1587485515643106E-2</v>
      </c>
      <c r="BX12" s="11" t="str">
        <f>IF(Table2[[#This Row],[DNC T]]=0,"--", IF(Table2[[#This Row],[DNC HS]]/Table2[[#This Row],[DNC T]]=0, "--", Table2[[#This Row],[DNC HS]]/Table2[[#This Row],[DNC T]]))</f>
        <v>--</v>
      </c>
      <c r="BY12" s="18" t="str">
        <f>IF(Table2[[#This Row],[DNC T]]=0,"--", IF(Table2[[#This Row],[DNC FE]]/Table2[[#This Row],[DNC T]]=0, "--", Table2[[#This Row],[DNC FE]]/Table2[[#This Row],[DNC T]]))</f>
        <v>--</v>
      </c>
      <c r="BZ12" s="24">
        <f>SUM(Table2[[#This Row],[BX T]],Table2[[#This Row],[SW T]],Table2[[#This Row],[CHE T]],Table2[[#This Row],[WR T]],Table2[[#This Row],[DNC T]])</f>
        <v>238</v>
      </c>
      <c r="CA12" s="2">
        <v>80</v>
      </c>
      <c r="CB12" s="2">
        <v>74</v>
      </c>
      <c r="CC12" s="2">
        <v>0</v>
      </c>
      <c r="CD12" s="2">
        <v>0</v>
      </c>
      <c r="CE12" s="6">
        <f>SUM(Table2[[#This Row],[TF B]:[TF FE]])</f>
        <v>154</v>
      </c>
      <c r="CF12" s="11">
        <f>IF((Table2[[#This Row],[TF T]]/Table2[[#This Row],[Admission]]) = 0, "--", (Table2[[#This Row],[TF T]]/Table2[[#This Row],[Admission]]))</f>
        <v>8.9223638470451908E-2</v>
      </c>
      <c r="CG12" s="11" t="str">
        <f>IF(Table2[[#This Row],[TF T]]=0,"--", IF(Table2[[#This Row],[TF HS]]/Table2[[#This Row],[TF T]]=0, "--", Table2[[#This Row],[TF HS]]/Table2[[#This Row],[TF T]]))</f>
        <v>--</v>
      </c>
      <c r="CH12" s="18" t="str">
        <f>IF(Table2[[#This Row],[TF T]]=0,"--", IF(Table2[[#This Row],[TF FE]]/Table2[[#This Row],[TF T]]=0, "--", Table2[[#This Row],[TF FE]]/Table2[[#This Row],[TF T]]))</f>
        <v>--</v>
      </c>
      <c r="CI12" s="2">
        <v>45</v>
      </c>
      <c r="CJ12" s="2">
        <v>0</v>
      </c>
      <c r="CK12" s="2">
        <v>0</v>
      </c>
      <c r="CL12" s="2">
        <v>0</v>
      </c>
      <c r="CM12" s="6">
        <f>SUM(Table2[[#This Row],[BB B]:[BB FE]])</f>
        <v>45</v>
      </c>
      <c r="CN12" s="11">
        <f>IF((Table2[[#This Row],[BB T]]/Table2[[#This Row],[Admission]]) = 0, "--", (Table2[[#This Row],[BB T]]/Table2[[#This Row],[Admission]]))</f>
        <v>2.6071842410196989E-2</v>
      </c>
      <c r="CO12" s="11" t="str">
        <f>IF(Table2[[#This Row],[BB T]]=0,"--", IF(Table2[[#This Row],[BB HS]]/Table2[[#This Row],[BB T]]=0, "--", Table2[[#This Row],[BB HS]]/Table2[[#This Row],[BB T]]))</f>
        <v>--</v>
      </c>
      <c r="CP12" s="18" t="str">
        <f>IF(Table2[[#This Row],[BB T]]=0,"--", IF(Table2[[#This Row],[BB FE]]/Table2[[#This Row],[BB T]]=0, "--", Table2[[#This Row],[BB FE]]/Table2[[#This Row],[BB T]]))</f>
        <v>--</v>
      </c>
      <c r="CQ12" s="2">
        <v>0</v>
      </c>
      <c r="CR12" s="2">
        <v>21</v>
      </c>
      <c r="CS12" s="2">
        <v>0</v>
      </c>
      <c r="CT12" s="2">
        <v>0</v>
      </c>
      <c r="CU12" s="6">
        <f>SUM(Table2[[#This Row],[SB B]:[SB FE]])</f>
        <v>21</v>
      </c>
      <c r="CV12" s="11">
        <f>IF((Table2[[#This Row],[SB T]]/Table2[[#This Row],[Admission]]) = 0, "--", (Table2[[#This Row],[SB T]]/Table2[[#This Row],[Admission]]))</f>
        <v>1.2166859791425261E-2</v>
      </c>
      <c r="CW12" s="11" t="str">
        <f>IF(Table2[[#This Row],[SB T]]=0,"--", IF(Table2[[#This Row],[SB HS]]/Table2[[#This Row],[SB T]]=0, "--", Table2[[#This Row],[SB HS]]/Table2[[#This Row],[SB T]]))</f>
        <v>--</v>
      </c>
      <c r="CX12" s="18" t="str">
        <f>IF(Table2[[#This Row],[SB T]]=0,"--", IF(Table2[[#This Row],[SB FE]]/Table2[[#This Row],[SB T]]=0, "--", Table2[[#This Row],[SB FE]]/Table2[[#This Row],[SB T]]))</f>
        <v>--</v>
      </c>
      <c r="CY12" s="2">
        <v>12</v>
      </c>
      <c r="CZ12" s="2">
        <v>7</v>
      </c>
      <c r="DA12" s="2">
        <v>0</v>
      </c>
      <c r="DB12" s="2">
        <v>0</v>
      </c>
      <c r="DC12" s="6">
        <f>SUM(Table2[[#This Row],[GF B]:[GF FE]])</f>
        <v>19</v>
      </c>
      <c r="DD12" s="11">
        <f>IF((Table2[[#This Row],[GF T]]/Table2[[#This Row],[Admission]]) = 0, "--", (Table2[[#This Row],[GF T]]/Table2[[#This Row],[Admission]]))</f>
        <v>1.100811123986095E-2</v>
      </c>
      <c r="DE12" s="11" t="str">
        <f>IF(Table2[[#This Row],[GF T]]=0,"--", IF(Table2[[#This Row],[GF HS]]/Table2[[#This Row],[GF T]]=0, "--", Table2[[#This Row],[GF HS]]/Table2[[#This Row],[GF T]]))</f>
        <v>--</v>
      </c>
      <c r="DF12" s="18" t="str">
        <f>IF(Table2[[#This Row],[GF T]]=0,"--", IF(Table2[[#This Row],[GF FE]]/Table2[[#This Row],[GF T]]=0, "--", Table2[[#This Row],[GF FE]]/Table2[[#This Row],[GF T]]))</f>
        <v>--</v>
      </c>
      <c r="DG12" s="2">
        <v>18</v>
      </c>
      <c r="DH12" s="2">
        <v>18</v>
      </c>
      <c r="DI12" s="2">
        <v>0</v>
      </c>
      <c r="DJ12" s="2">
        <v>0</v>
      </c>
      <c r="DK12" s="6">
        <f>SUM(Table2[[#This Row],[TN B]:[TN FE]])</f>
        <v>36</v>
      </c>
      <c r="DL12" s="11">
        <f>IF((Table2[[#This Row],[TN T]]/Table2[[#This Row],[Admission]]) = 0, "--", (Table2[[#This Row],[TN T]]/Table2[[#This Row],[Admission]]))</f>
        <v>2.085747392815759E-2</v>
      </c>
      <c r="DM12" s="11" t="str">
        <f>IF(Table2[[#This Row],[TN T]]=0,"--", IF(Table2[[#This Row],[TN HS]]/Table2[[#This Row],[TN T]]=0, "--", Table2[[#This Row],[TN HS]]/Table2[[#This Row],[TN T]]))</f>
        <v>--</v>
      </c>
      <c r="DN12" s="18" t="str">
        <f>IF(Table2[[#This Row],[TN T]]=0,"--", IF(Table2[[#This Row],[TN FE]]/Table2[[#This Row],[TN T]]=0, "--", Table2[[#This Row],[TN FE]]/Table2[[#This Row],[TN T]]))</f>
        <v>--</v>
      </c>
      <c r="DO12" s="2">
        <v>110</v>
      </c>
      <c r="DP12" s="2">
        <v>93</v>
      </c>
      <c r="DQ12" s="2">
        <v>2</v>
      </c>
      <c r="DR12" s="2">
        <v>0</v>
      </c>
      <c r="DS12" s="6">
        <f>SUM(Table2[[#This Row],[BND B]:[BND FE]])</f>
        <v>205</v>
      </c>
      <c r="DT12" s="11">
        <f>IF((Table2[[#This Row],[BND T]]/Table2[[#This Row],[Admission]]) = 0, "--", (Table2[[#This Row],[BND T]]/Table2[[#This Row],[Admission]]))</f>
        <v>0.11877172653534183</v>
      </c>
      <c r="DU12" s="11">
        <f>IF(Table2[[#This Row],[BND T]]=0,"--", IF(Table2[[#This Row],[BND HS]]/Table2[[#This Row],[BND T]]=0, "--", Table2[[#This Row],[BND HS]]/Table2[[#This Row],[BND T]]))</f>
        <v>9.7560975609756097E-3</v>
      </c>
      <c r="DV12" s="18" t="str">
        <f>IF(Table2[[#This Row],[BND T]]=0,"--", IF(Table2[[#This Row],[BND FE]]/Table2[[#This Row],[BND T]]=0, "--", Table2[[#This Row],[BND FE]]/Table2[[#This Row],[BND T]]))</f>
        <v>--</v>
      </c>
      <c r="DW12" s="2">
        <v>11</v>
      </c>
      <c r="DX12" s="2">
        <v>11</v>
      </c>
      <c r="DY12" s="2">
        <v>0</v>
      </c>
      <c r="DZ12" s="2">
        <v>0</v>
      </c>
      <c r="EA12" s="6">
        <f>SUM(Table2[[#This Row],[SPE B]:[SPE FE]])</f>
        <v>22</v>
      </c>
      <c r="EB12" s="11">
        <f>IF((Table2[[#This Row],[SPE T]]/Table2[[#This Row],[Admission]]) = 0, "--", (Table2[[#This Row],[SPE T]]/Table2[[#This Row],[Admission]]))</f>
        <v>1.2746234067207415E-2</v>
      </c>
      <c r="EC12" s="11" t="str">
        <f>IF(Table2[[#This Row],[SPE T]]=0,"--", IF(Table2[[#This Row],[SPE HS]]/Table2[[#This Row],[SPE T]]=0, "--", Table2[[#This Row],[SPE HS]]/Table2[[#This Row],[SPE T]]))</f>
        <v>--</v>
      </c>
      <c r="ED12" s="18" t="str">
        <f>IF(Table2[[#This Row],[SPE T]]=0,"--", IF(Table2[[#This Row],[SPE FE]]/Table2[[#This Row],[SPE T]]=0, "--", Table2[[#This Row],[SPE FE]]/Table2[[#This Row],[SPE T]]))</f>
        <v>--</v>
      </c>
      <c r="EE12" s="2">
        <v>0</v>
      </c>
      <c r="EF12" s="2">
        <v>0</v>
      </c>
      <c r="EG12" s="2">
        <v>0</v>
      </c>
      <c r="EH12" s="2">
        <v>0</v>
      </c>
      <c r="EI12" s="6">
        <f>SUM(Table2[[#This Row],[ORC B]:[ORC FE]])</f>
        <v>0</v>
      </c>
      <c r="EJ12" s="11" t="str">
        <f>IF((Table2[[#This Row],[ORC T]]/Table2[[#This Row],[Admission]]) = 0, "--", (Table2[[#This Row],[ORC T]]/Table2[[#This Row],[Admission]]))</f>
        <v>--</v>
      </c>
      <c r="EK12" s="11" t="str">
        <f>IF(Table2[[#This Row],[ORC T]]=0,"--", IF(Table2[[#This Row],[ORC HS]]/Table2[[#This Row],[ORC T]]=0, "--", Table2[[#This Row],[ORC HS]]/Table2[[#This Row],[ORC T]]))</f>
        <v>--</v>
      </c>
      <c r="EL12" s="18" t="str">
        <f>IF(Table2[[#This Row],[ORC T]]=0,"--", IF(Table2[[#This Row],[ORC FE]]/Table2[[#This Row],[ORC T]]=0, "--", Table2[[#This Row],[ORC FE]]/Table2[[#This Row],[ORC T]]))</f>
        <v>--</v>
      </c>
      <c r="EM12" s="2">
        <v>3</v>
      </c>
      <c r="EN12" s="2">
        <v>5</v>
      </c>
      <c r="EO12" s="2">
        <v>1</v>
      </c>
      <c r="EP12" s="2">
        <v>0</v>
      </c>
      <c r="EQ12" s="6">
        <f>SUM(Table2[[#This Row],[SOL B]:[SOL FE]])</f>
        <v>9</v>
      </c>
      <c r="ER12" s="11">
        <f>IF((Table2[[#This Row],[SOL T]]/Table2[[#This Row],[Admission]]) = 0, "--", (Table2[[#This Row],[SOL T]]/Table2[[#This Row],[Admission]]))</f>
        <v>5.2143684820393976E-3</v>
      </c>
      <c r="ES12" s="11">
        <f>IF(Table2[[#This Row],[SOL T]]=0,"--", IF(Table2[[#This Row],[SOL HS]]/Table2[[#This Row],[SOL T]]=0, "--", Table2[[#This Row],[SOL HS]]/Table2[[#This Row],[SOL T]]))</f>
        <v>0.1111111111111111</v>
      </c>
      <c r="ET12" s="18" t="str">
        <f>IF(Table2[[#This Row],[SOL T]]=0,"--", IF(Table2[[#This Row],[SOL FE]]/Table2[[#This Row],[SOL T]]=0, "--", Table2[[#This Row],[SOL FE]]/Table2[[#This Row],[SOL T]]))</f>
        <v>--</v>
      </c>
      <c r="EU12" s="2">
        <v>34</v>
      </c>
      <c r="EV12" s="2">
        <v>107</v>
      </c>
      <c r="EW12" s="2">
        <v>0</v>
      </c>
      <c r="EX12" s="2">
        <v>0</v>
      </c>
      <c r="EY12" s="6">
        <f>SUM(Table2[[#This Row],[CHO B]:[CHO FE]])</f>
        <v>141</v>
      </c>
      <c r="EZ12" s="11">
        <f>IF((Table2[[#This Row],[CHO T]]/Table2[[#This Row],[Admission]]) = 0, "--", (Table2[[#This Row],[CHO T]]/Table2[[#This Row],[Admission]]))</f>
        <v>8.1691772885283898E-2</v>
      </c>
      <c r="FA12" s="11" t="str">
        <f>IF(Table2[[#This Row],[CHO T]]=0,"--", IF(Table2[[#This Row],[CHO HS]]/Table2[[#This Row],[CHO T]]=0, "--", Table2[[#This Row],[CHO HS]]/Table2[[#This Row],[CHO T]]))</f>
        <v>--</v>
      </c>
      <c r="FB12" s="18" t="str">
        <f>IF(Table2[[#This Row],[CHO T]]=0,"--", IF(Table2[[#This Row],[CHO FE]]/Table2[[#This Row],[CHO T]]=0, "--", Table2[[#This Row],[CHO FE]]/Table2[[#This Row],[CHO T]]))</f>
        <v>--</v>
      </c>
      <c r="FC1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652</v>
      </c>
      <c r="FD12">
        <v>1</v>
      </c>
      <c r="FE12">
        <v>2</v>
      </c>
      <c r="FF12" s="1" t="s">
        <v>390</v>
      </c>
      <c r="FG12" s="1" t="s">
        <v>390</v>
      </c>
      <c r="FH12">
        <v>0</v>
      </c>
      <c r="FI12">
        <v>0</v>
      </c>
      <c r="FJ12" s="1" t="s">
        <v>390</v>
      </c>
      <c r="FK12" s="1" t="s">
        <v>390</v>
      </c>
      <c r="FL12">
        <v>0</v>
      </c>
      <c r="FM12">
        <v>10</v>
      </c>
      <c r="FN12" s="1" t="s">
        <v>390</v>
      </c>
      <c r="FO12" s="1" t="s">
        <v>390</v>
      </c>
    </row>
    <row r="13" spans="1:171">
      <c r="A13">
        <v>1116</v>
      </c>
      <c r="B13">
        <v>95</v>
      </c>
      <c r="C13" t="s">
        <v>94</v>
      </c>
      <c r="D13" t="s">
        <v>107</v>
      </c>
      <c r="E13" s="20">
        <v>1655</v>
      </c>
      <c r="F13" s="2">
        <v>127</v>
      </c>
      <c r="G13" s="2">
        <v>0</v>
      </c>
      <c r="H13" s="2">
        <v>0</v>
      </c>
      <c r="I13" s="2">
        <v>0</v>
      </c>
      <c r="J13" s="6">
        <f>SUM(Table2[[#This Row],[FB B]:[FB FE]])</f>
        <v>127</v>
      </c>
      <c r="K13" s="11">
        <f>IF((Table2[[#This Row],[FB T]]/Table2[[#This Row],[Admission]]) = 0, "--", (Table2[[#This Row],[FB T]]/Table2[[#This Row],[Admission]]))</f>
        <v>7.6737160120845915E-2</v>
      </c>
      <c r="L13" s="11" t="str">
        <f>IF(Table2[[#This Row],[FB T]]=0,"--", IF(Table2[[#This Row],[FB HS]]/Table2[[#This Row],[FB T]]=0, "--", Table2[[#This Row],[FB HS]]/Table2[[#This Row],[FB T]]))</f>
        <v>--</v>
      </c>
      <c r="M13" s="18" t="str">
        <f>IF(Table2[[#This Row],[FB T]]=0,"--", IF(Table2[[#This Row],[FB FE]]/Table2[[#This Row],[FB T]]=0, "--", Table2[[#This Row],[FB FE]]/Table2[[#This Row],[FB T]]))</f>
        <v>--</v>
      </c>
      <c r="N13" s="2">
        <v>26</v>
      </c>
      <c r="O13" s="2">
        <v>34</v>
      </c>
      <c r="P13" s="2">
        <v>1</v>
      </c>
      <c r="Q13" s="2">
        <v>2</v>
      </c>
      <c r="R13" s="6">
        <f>SUM(Table2[[#This Row],[XC B]:[XC FE]])</f>
        <v>63</v>
      </c>
      <c r="S13" s="11">
        <f>IF((Table2[[#This Row],[XC T]]/Table2[[#This Row],[Admission]]) = 0, "--", (Table2[[#This Row],[XC T]]/Table2[[#This Row],[Admission]]))</f>
        <v>3.8066465256797584E-2</v>
      </c>
      <c r="T13" s="11">
        <f>IF(Table2[[#This Row],[XC T]]=0,"--", IF(Table2[[#This Row],[XC HS]]/Table2[[#This Row],[XC T]]=0, "--", Table2[[#This Row],[XC HS]]/Table2[[#This Row],[XC T]]))</f>
        <v>1.5873015873015872E-2</v>
      </c>
      <c r="U13" s="18">
        <f>IF(Table2[[#This Row],[XC T]]=0,"--", IF(Table2[[#This Row],[XC FE]]/Table2[[#This Row],[XC T]]=0, "--", Table2[[#This Row],[XC FE]]/Table2[[#This Row],[XC T]]))</f>
        <v>3.1746031746031744E-2</v>
      </c>
      <c r="V13" s="2">
        <v>44</v>
      </c>
      <c r="W13" s="2">
        <v>0</v>
      </c>
      <c r="X13" s="2">
        <v>0</v>
      </c>
      <c r="Y13" s="6">
        <f>SUM(Table2[[#This Row],[VB G]:[VB FE]])</f>
        <v>44</v>
      </c>
      <c r="Z13" s="11">
        <f>IF((Table2[[#This Row],[VB T]]/Table2[[#This Row],[Admission]]) = 0, "--", (Table2[[#This Row],[VB T]]/Table2[[#This Row],[Admission]]))</f>
        <v>2.6586102719033233E-2</v>
      </c>
      <c r="AA13" s="11" t="str">
        <f>IF(Table2[[#This Row],[VB T]]=0,"--", IF(Table2[[#This Row],[VB HS]]/Table2[[#This Row],[VB T]]=0, "--", Table2[[#This Row],[VB HS]]/Table2[[#This Row],[VB T]]))</f>
        <v>--</v>
      </c>
      <c r="AB13" s="18" t="str">
        <f>IF(Table2[[#This Row],[VB T]]=0,"--", IF(Table2[[#This Row],[VB FE]]/Table2[[#This Row],[VB T]]=0, "--", Table2[[#This Row],[VB FE]]/Table2[[#This Row],[VB T]]))</f>
        <v>--</v>
      </c>
      <c r="AC13" s="2">
        <v>55</v>
      </c>
      <c r="AD13" s="2">
        <v>44</v>
      </c>
      <c r="AE13" s="2">
        <v>1</v>
      </c>
      <c r="AF13" s="2">
        <v>1</v>
      </c>
      <c r="AG13" s="6">
        <f>SUM(Table2[[#This Row],[SC B]:[SC FE]])</f>
        <v>101</v>
      </c>
      <c r="AH13" s="11">
        <f>IF((Table2[[#This Row],[SC T]]/Table2[[#This Row],[Admission]]) = 0, "--", (Table2[[#This Row],[SC T]]/Table2[[#This Row],[Admission]]))</f>
        <v>6.1027190332326287E-2</v>
      </c>
      <c r="AI13" s="11">
        <f>IF(Table2[[#This Row],[SC T]]=0,"--", IF(Table2[[#This Row],[SC HS]]/Table2[[#This Row],[SC T]]=0, "--", Table2[[#This Row],[SC HS]]/Table2[[#This Row],[SC T]]))</f>
        <v>9.9009900990099011E-3</v>
      </c>
      <c r="AJ13" s="18">
        <f>IF(Table2[[#This Row],[SC T]]=0,"--", IF(Table2[[#This Row],[SC FE]]/Table2[[#This Row],[SC T]]=0, "--", Table2[[#This Row],[SC FE]]/Table2[[#This Row],[SC T]]))</f>
        <v>9.9009900990099011E-3</v>
      </c>
      <c r="AK13" s="15">
        <f>SUM(Table2[[#This Row],[FB T]],Table2[[#This Row],[XC T]],Table2[[#This Row],[VB T]],Table2[[#This Row],[SC T]])</f>
        <v>335</v>
      </c>
      <c r="AL13" s="2">
        <v>50</v>
      </c>
      <c r="AM13" s="2">
        <v>34</v>
      </c>
      <c r="AN13" s="2">
        <v>1</v>
      </c>
      <c r="AO13" s="2">
        <v>0</v>
      </c>
      <c r="AP13" s="6">
        <f>SUM(Table2[[#This Row],[BX B]:[BX FE]])</f>
        <v>85</v>
      </c>
      <c r="AQ13" s="11">
        <f>IF((Table2[[#This Row],[BX T]]/Table2[[#This Row],[Admission]]) = 0, "--", (Table2[[#This Row],[BX T]]/Table2[[#This Row],[Admission]]))</f>
        <v>5.1359516616314202E-2</v>
      </c>
      <c r="AR13" s="11">
        <f>IF(Table2[[#This Row],[BX T]]=0,"--", IF(Table2[[#This Row],[BX HS]]/Table2[[#This Row],[BX T]]=0, "--", Table2[[#This Row],[BX HS]]/Table2[[#This Row],[BX T]]))</f>
        <v>1.1764705882352941E-2</v>
      </c>
      <c r="AS13" s="18" t="str">
        <f>IF(Table2[[#This Row],[BX T]]=0,"--", IF(Table2[[#This Row],[BX FE]]/Table2[[#This Row],[BX T]]=0, "--", Table2[[#This Row],[BX FE]]/Table2[[#This Row],[BX T]]))</f>
        <v>--</v>
      </c>
      <c r="AT13" s="2">
        <v>28</v>
      </c>
      <c r="AU13" s="2">
        <v>15</v>
      </c>
      <c r="AV13" s="2">
        <v>0</v>
      </c>
      <c r="AW13" s="2">
        <v>1</v>
      </c>
      <c r="AX13" s="6">
        <f>SUM(Table2[[#This Row],[SW B]:[SW FE]])</f>
        <v>44</v>
      </c>
      <c r="AY13" s="11">
        <f>IF((Table2[[#This Row],[SW T]]/Table2[[#This Row],[Admission]]) = 0, "--", (Table2[[#This Row],[SW T]]/Table2[[#This Row],[Admission]]))</f>
        <v>2.6586102719033233E-2</v>
      </c>
      <c r="AZ13" s="11" t="str">
        <f>IF(Table2[[#This Row],[SW T]]=0,"--", IF(Table2[[#This Row],[SW HS]]/Table2[[#This Row],[SW T]]=0, "--", Table2[[#This Row],[SW HS]]/Table2[[#This Row],[SW T]]))</f>
        <v>--</v>
      </c>
      <c r="BA13" s="18">
        <f>IF(Table2[[#This Row],[SW T]]=0,"--", IF(Table2[[#This Row],[SW FE]]/Table2[[#This Row],[SW T]]=0, "--", Table2[[#This Row],[SW FE]]/Table2[[#This Row],[SW T]]))</f>
        <v>2.2727272727272728E-2</v>
      </c>
      <c r="BB13" s="2">
        <v>0</v>
      </c>
      <c r="BC13" s="2">
        <v>36</v>
      </c>
      <c r="BD13" s="2">
        <v>0</v>
      </c>
      <c r="BE13" s="2">
        <v>0</v>
      </c>
      <c r="BF13" s="6">
        <f>SUM(Table2[[#This Row],[CHE B]:[CHE FE]])</f>
        <v>36</v>
      </c>
      <c r="BG13" s="11">
        <f>IF((Table2[[#This Row],[CHE T]]/Table2[[#This Row],[Admission]]) = 0, "--", (Table2[[#This Row],[CHE T]]/Table2[[#This Row],[Admission]]))</f>
        <v>2.175226586102719E-2</v>
      </c>
      <c r="BH13" s="11" t="str">
        <f>IF(Table2[[#This Row],[CHE T]]=0,"--", IF(Table2[[#This Row],[CHE HS]]/Table2[[#This Row],[CHE T]]=0, "--", Table2[[#This Row],[CHE HS]]/Table2[[#This Row],[CHE T]]))</f>
        <v>--</v>
      </c>
      <c r="BI13" s="22" t="str">
        <f>IF(Table2[[#This Row],[CHE T]]=0,"--", IF(Table2[[#This Row],[CHE FE]]/Table2[[#This Row],[CHE T]]=0, "--", Table2[[#This Row],[CHE FE]]/Table2[[#This Row],[CHE T]]))</f>
        <v>--</v>
      </c>
      <c r="BJ13" s="2">
        <v>32</v>
      </c>
      <c r="BK13" s="2">
        <v>1</v>
      </c>
      <c r="BL13" s="2">
        <v>0</v>
      </c>
      <c r="BM13" s="2">
        <v>0</v>
      </c>
      <c r="BN13" s="6">
        <f>SUM(Table2[[#This Row],[WR B]:[WR FE]])</f>
        <v>33</v>
      </c>
      <c r="BO13" s="11">
        <f>IF((Table2[[#This Row],[WR T]]/Table2[[#This Row],[Admission]]) = 0, "--", (Table2[[#This Row],[WR T]]/Table2[[#This Row],[Admission]]))</f>
        <v>1.9939577039274924E-2</v>
      </c>
      <c r="BP13" s="11" t="str">
        <f>IF(Table2[[#This Row],[WR T]]=0,"--", IF(Table2[[#This Row],[WR HS]]/Table2[[#This Row],[WR T]]=0, "--", Table2[[#This Row],[WR HS]]/Table2[[#This Row],[WR T]]))</f>
        <v>--</v>
      </c>
      <c r="BQ13" s="18" t="str">
        <f>IF(Table2[[#This Row],[WR T]]=0,"--", IF(Table2[[#This Row],[WR FE]]/Table2[[#This Row],[WR T]]=0, "--", Table2[[#This Row],[WR FE]]/Table2[[#This Row],[WR T]]))</f>
        <v>--</v>
      </c>
      <c r="BR13" s="2">
        <v>0</v>
      </c>
      <c r="BS13" s="2">
        <v>16</v>
      </c>
      <c r="BT13" s="2">
        <v>0</v>
      </c>
      <c r="BU13" s="2">
        <v>0</v>
      </c>
      <c r="BV13" s="6">
        <f>SUM(Table2[[#This Row],[DNC B]:[DNC FE]])</f>
        <v>16</v>
      </c>
      <c r="BW13" s="11">
        <f>IF((Table2[[#This Row],[DNC T]]/Table2[[#This Row],[Admission]]) = 0, "--", (Table2[[#This Row],[DNC T]]/Table2[[#This Row],[Admission]]))</f>
        <v>9.6676737160120846E-3</v>
      </c>
      <c r="BX13" s="11" t="str">
        <f>IF(Table2[[#This Row],[DNC T]]=0,"--", IF(Table2[[#This Row],[DNC HS]]/Table2[[#This Row],[DNC T]]=0, "--", Table2[[#This Row],[DNC HS]]/Table2[[#This Row],[DNC T]]))</f>
        <v>--</v>
      </c>
      <c r="BY13" s="18" t="str">
        <f>IF(Table2[[#This Row],[DNC T]]=0,"--", IF(Table2[[#This Row],[DNC FE]]/Table2[[#This Row],[DNC T]]=0, "--", Table2[[#This Row],[DNC FE]]/Table2[[#This Row],[DNC T]]))</f>
        <v>--</v>
      </c>
      <c r="BZ13" s="24">
        <f>SUM(Table2[[#This Row],[BX T]],Table2[[#This Row],[SW T]],Table2[[#This Row],[CHE T]],Table2[[#This Row],[WR T]],Table2[[#This Row],[DNC T]])</f>
        <v>214</v>
      </c>
      <c r="CA13" s="2">
        <v>71</v>
      </c>
      <c r="CB13" s="2">
        <v>73</v>
      </c>
      <c r="CC13" s="2">
        <v>1</v>
      </c>
      <c r="CD13" s="2">
        <v>0</v>
      </c>
      <c r="CE13" s="6">
        <f>SUM(Table2[[#This Row],[TF B]:[TF FE]])</f>
        <v>145</v>
      </c>
      <c r="CF13" s="11">
        <f>IF((Table2[[#This Row],[TF T]]/Table2[[#This Row],[Admission]]) = 0, "--", (Table2[[#This Row],[TF T]]/Table2[[#This Row],[Admission]]))</f>
        <v>8.7613293051359523E-2</v>
      </c>
      <c r="CG13" s="11">
        <f>IF(Table2[[#This Row],[TF T]]=0,"--", IF(Table2[[#This Row],[TF HS]]/Table2[[#This Row],[TF T]]=0, "--", Table2[[#This Row],[TF HS]]/Table2[[#This Row],[TF T]]))</f>
        <v>6.8965517241379309E-3</v>
      </c>
      <c r="CH13" s="18" t="str">
        <f>IF(Table2[[#This Row],[TF T]]=0,"--", IF(Table2[[#This Row],[TF FE]]/Table2[[#This Row],[TF T]]=0, "--", Table2[[#This Row],[TF FE]]/Table2[[#This Row],[TF T]]))</f>
        <v>--</v>
      </c>
      <c r="CI13" s="2">
        <v>45</v>
      </c>
      <c r="CJ13" s="2">
        <v>0</v>
      </c>
      <c r="CK13" s="2">
        <v>0</v>
      </c>
      <c r="CL13" s="2">
        <v>0</v>
      </c>
      <c r="CM13" s="6">
        <f>SUM(Table2[[#This Row],[BB B]:[BB FE]])</f>
        <v>45</v>
      </c>
      <c r="CN13" s="11">
        <f>IF((Table2[[#This Row],[BB T]]/Table2[[#This Row],[Admission]]) = 0, "--", (Table2[[#This Row],[BB T]]/Table2[[#This Row],[Admission]]))</f>
        <v>2.7190332326283987E-2</v>
      </c>
      <c r="CO13" s="11" t="str">
        <f>IF(Table2[[#This Row],[BB T]]=0,"--", IF(Table2[[#This Row],[BB HS]]/Table2[[#This Row],[BB T]]=0, "--", Table2[[#This Row],[BB HS]]/Table2[[#This Row],[BB T]]))</f>
        <v>--</v>
      </c>
      <c r="CP13" s="18" t="str">
        <f>IF(Table2[[#This Row],[BB T]]=0,"--", IF(Table2[[#This Row],[BB FE]]/Table2[[#This Row],[BB T]]=0, "--", Table2[[#This Row],[BB FE]]/Table2[[#This Row],[BB T]]))</f>
        <v>--</v>
      </c>
      <c r="CQ13" s="2">
        <v>0</v>
      </c>
      <c r="CR13" s="2">
        <v>22</v>
      </c>
      <c r="CS13" s="2">
        <v>0</v>
      </c>
      <c r="CT13" s="2">
        <v>0</v>
      </c>
      <c r="CU13" s="6">
        <f>SUM(Table2[[#This Row],[SB B]:[SB FE]])</f>
        <v>22</v>
      </c>
      <c r="CV13" s="11">
        <f>IF((Table2[[#This Row],[SB T]]/Table2[[#This Row],[Admission]]) = 0, "--", (Table2[[#This Row],[SB T]]/Table2[[#This Row],[Admission]]))</f>
        <v>1.3293051359516616E-2</v>
      </c>
      <c r="CW13" s="11" t="str">
        <f>IF(Table2[[#This Row],[SB T]]=0,"--", IF(Table2[[#This Row],[SB HS]]/Table2[[#This Row],[SB T]]=0, "--", Table2[[#This Row],[SB HS]]/Table2[[#This Row],[SB T]]))</f>
        <v>--</v>
      </c>
      <c r="CX13" s="18" t="str">
        <f>IF(Table2[[#This Row],[SB T]]=0,"--", IF(Table2[[#This Row],[SB FE]]/Table2[[#This Row],[SB T]]=0, "--", Table2[[#This Row],[SB FE]]/Table2[[#This Row],[SB T]]))</f>
        <v>--</v>
      </c>
      <c r="CY13" s="2">
        <v>14</v>
      </c>
      <c r="CZ13" s="2">
        <v>7</v>
      </c>
      <c r="DA13" s="2">
        <v>0</v>
      </c>
      <c r="DB13" s="2">
        <v>0</v>
      </c>
      <c r="DC13" s="6">
        <f>SUM(Table2[[#This Row],[GF B]:[GF FE]])</f>
        <v>21</v>
      </c>
      <c r="DD13" s="11">
        <f>IF((Table2[[#This Row],[GF T]]/Table2[[#This Row],[Admission]]) = 0, "--", (Table2[[#This Row],[GF T]]/Table2[[#This Row],[Admission]]))</f>
        <v>1.2688821752265862E-2</v>
      </c>
      <c r="DE13" s="11" t="str">
        <f>IF(Table2[[#This Row],[GF T]]=0,"--", IF(Table2[[#This Row],[GF HS]]/Table2[[#This Row],[GF T]]=0, "--", Table2[[#This Row],[GF HS]]/Table2[[#This Row],[GF T]]))</f>
        <v>--</v>
      </c>
      <c r="DF13" s="18" t="str">
        <f>IF(Table2[[#This Row],[GF T]]=0,"--", IF(Table2[[#This Row],[GF FE]]/Table2[[#This Row],[GF T]]=0, "--", Table2[[#This Row],[GF FE]]/Table2[[#This Row],[GF T]]))</f>
        <v>--</v>
      </c>
      <c r="DG13" s="2">
        <v>16</v>
      </c>
      <c r="DH13" s="2">
        <v>22</v>
      </c>
      <c r="DI13" s="2">
        <v>0</v>
      </c>
      <c r="DJ13" s="2">
        <v>0</v>
      </c>
      <c r="DK13" s="6">
        <f>SUM(Table2[[#This Row],[TN B]:[TN FE]])</f>
        <v>38</v>
      </c>
      <c r="DL13" s="11">
        <f>IF((Table2[[#This Row],[TN T]]/Table2[[#This Row],[Admission]]) = 0, "--", (Table2[[#This Row],[TN T]]/Table2[[#This Row],[Admission]]))</f>
        <v>2.2960725075528703E-2</v>
      </c>
      <c r="DM13" s="11" t="str">
        <f>IF(Table2[[#This Row],[TN T]]=0,"--", IF(Table2[[#This Row],[TN HS]]/Table2[[#This Row],[TN T]]=0, "--", Table2[[#This Row],[TN HS]]/Table2[[#This Row],[TN T]]))</f>
        <v>--</v>
      </c>
      <c r="DN13" s="18" t="str">
        <f>IF(Table2[[#This Row],[TN T]]=0,"--", IF(Table2[[#This Row],[TN FE]]/Table2[[#This Row],[TN T]]=0, "--", Table2[[#This Row],[TN FE]]/Table2[[#This Row],[TN T]]))</f>
        <v>--</v>
      </c>
      <c r="DO13" s="2">
        <v>19</v>
      </c>
      <c r="DP13" s="2">
        <v>14</v>
      </c>
      <c r="DQ13" s="2">
        <v>0</v>
      </c>
      <c r="DR13" s="2">
        <v>0</v>
      </c>
      <c r="DS13" s="6">
        <f>SUM(Table2[[#This Row],[BND B]:[BND FE]])</f>
        <v>33</v>
      </c>
      <c r="DT13" s="11">
        <f>IF((Table2[[#This Row],[BND T]]/Table2[[#This Row],[Admission]]) = 0, "--", (Table2[[#This Row],[BND T]]/Table2[[#This Row],[Admission]]))</f>
        <v>1.9939577039274924E-2</v>
      </c>
      <c r="DU13" s="11" t="str">
        <f>IF(Table2[[#This Row],[BND T]]=0,"--", IF(Table2[[#This Row],[BND HS]]/Table2[[#This Row],[BND T]]=0, "--", Table2[[#This Row],[BND HS]]/Table2[[#This Row],[BND T]]))</f>
        <v>--</v>
      </c>
      <c r="DV13" s="18" t="str">
        <f>IF(Table2[[#This Row],[BND T]]=0,"--", IF(Table2[[#This Row],[BND FE]]/Table2[[#This Row],[BND T]]=0, "--", Table2[[#This Row],[BND FE]]/Table2[[#This Row],[BND T]]))</f>
        <v>--</v>
      </c>
      <c r="DW13" s="2">
        <v>6</v>
      </c>
      <c r="DX13" s="2">
        <v>6</v>
      </c>
      <c r="DY13" s="2">
        <v>0</v>
      </c>
      <c r="DZ13" s="2">
        <v>0</v>
      </c>
      <c r="EA13" s="6">
        <f>SUM(Table2[[#This Row],[SPE B]:[SPE FE]])</f>
        <v>12</v>
      </c>
      <c r="EB13" s="11">
        <f>IF((Table2[[#This Row],[SPE T]]/Table2[[#This Row],[Admission]]) = 0, "--", (Table2[[#This Row],[SPE T]]/Table2[[#This Row],[Admission]]))</f>
        <v>7.2507552870090634E-3</v>
      </c>
      <c r="EC13" s="11" t="str">
        <f>IF(Table2[[#This Row],[SPE T]]=0,"--", IF(Table2[[#This Row],[SPE HS]]/Table2[[#This Row],[SPE T]]=0, "--", Table2[[#This Row],[SPE HS]]/Table2[[#This Row],[SPE T]]))</f>
        <v>--</v>
      </c>
      <c r="ED13" s="18" t="str">
        <f>IF(Table2[[#This Row],[SPE T]]=0,"--", IF(Table2[[#This Row],[SPE FE]]/Table2[[#This Row],[SPE T]]=0, "--", Table2[[#This Row],[SPE FE]]/Table2[[#This Row],[SPE T]]))</f>
        <v>--</v>
      </c>
      <c r="EE13" s="2">
        <v>0</v>
      </c>
      <c r="EF13" s="2">
        <v>0</v>
      </c>
      <c r="EG13" s="2">
        <v>0</v>
      </c>
      <c r="EH13" s="2">
        <v>0</v>
      </c>
      <c r="EI13" s="6">
        <f>SUM(Table2[[#This Row],[ORC B]:[ORC FE]])</f>
        <v>0</v>
      </c>
      <c r="EJ13" s="11" t="str">
        <f>IF((Table2[[#This Row],[ORC T]]/Table2[[#This Row],[Admission]]) = 0, "--", (Table2[[#This Row],[ORC T]]/Table2[[#This Row],[Admission]]))</f>
        <v>--</v>
      </c>
      <c r="EK13" s="11" t="str">
        <f>IF(Table2[[#This Row],[ORC T]]=0,"--", IF(Table2[[#This Row],[ORC HS]]/Table2[[#This Row],[ORC T]]=0, "--", Table2[[#This Row],[ORC HS]]/Table2[[#This Row],[ORC T]]))</f>
        <v>--</v>
      </c>
      <c r="EL13" s="18" t="str">
        <f>IF(Table2[[#This Row],[ORC T]]=0,"--", IF(Table2[[#This Row],[ORC FE]]/Table2[[#This Row],[ORC T]]=0, "--", Table2[[#This Row],[ORC FE]]/Table2[[#This Row],[ORC T]]))</f>
        <v>--</v>
      </c>
      <c r="EM13" s="2">
        <v>0</v>
      </c>
      <c r="EN13" s="2">
        <v>0</v>
      </c>
      <c r="EO13" s="2">
        <v>0</v>
      </c>
      <c r="EP13" s="2">
        <v>0</v>
      </c>
      <c r="EQ13" s="6">
        <f>SUM(Table2[[#This Row],[SOL B]:[SOL FE]])</f>
        <v>0</v>
      </c>
      <c r="ER13" s="11" t="str">
        <f>IF((Table2[[#This Row],[SOL T]]/Table2[[#This Row],[Admission]]) = 0, "--", (Table2[[#This Row],[SOL T]]/Table2[[#This Row],[Admission]]))</f>
        <v>--</v>
      </c>
      <c r="ES13" s="11" t="str">
        <f>IF(Table2[[#This Row],[SOL T]]=0,"--", IF(Table2[[#This Row],[SOL HS]]/Table2[[#This Row],[SOL T]]=0, "--", Table2[[#This Row],[SOL HS]]/Table2[[#This Row],[SOL T]]))</f>
        <v>--</v>
      </c>
      <c r="ET13" s="18" t="str">
        <f>IF(Table2[[#This Row],[SOL T]]=0,"--", IF(Table2[[#This Row],[SOL FE]]/Table2[[#This Row],[SOL T]]=0, "--", Table2[[#This Row],[SOL FE]]/Table2[[#This Row],[SOL T]]))</f>
        <v>--</v>
      </c>
      <c r="EU13" s="2">
        <v>0</v>
      </c>
      <c r="EV13" s="2">
        <v>0</v>
      </c>
      <c r="EW13" s="2">
        <v>0</v>
      </c>
      <c r="EX13" s="2">
        <v>0</v>
      </c>
      <c r="EY13" s="6">
        <f>SUM(Table2[[#This Row],[CHO B]:[CHO FE]])</f>
        <v>0</v>
      </c>
      <c r="EZ13" s="11" t="str">
        <f>IF((Table2[[#This Row],[CHO T]]/Table2[[#This Row],[Admission]]) = 0, "--", (Table2[[#This Row],[CHO T]]/Table2[[#This Row],[Admission]]))</f>
        <v>--</v>
      </c>
      <c r="FA13" s="11" t="str">
        <f>IF(Table2[[#This Row],[CHO T]]=0,"--", IF(Table2[[#This Row],[CHO HS]]/Table2[[#This Row],[CHO T]]=0, "--", Table2[[#This Row],[CHO HS]]/Table2[[#This Row],[CHO T]]))</f>
        <v>--</v>
      </c>
      <c r="FB13" s="18" t="str">
        <f>IF(Table2[[#This Row],[CHO T]]=0,"--", IF(Table2[[#This Row],[CHO FE]]/Table2[[#This Row],[CHO T]]=0, "--", Table2[[#This Row],[CHO FE]]/Table2[[#This Row],[CHO T]]))</f>
        <v>--</v>
      </c>
      <c r="FC1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316</v>
      </c>
      <c r="FD13">
        <v>0</v>
      </c>
      <c r="FE13">
        <v>13</v>
      </c>
      <c r="FF13" s="1" t="s">
        <v>390</v>
      </c>
      <c r="FG13" s="1" t="s">
        <v>390</v>
      </c>
      <c r="FH13">
        <v>6</v>
      </c>
      <c r="FI13">
        <v>12</v>
      </c>
      <c r="FJ13" s="1" t="s">
        <v>390</v>
      </c>
      <c r="FK13" s="1" t="s">
        <v>390</v>
      </c>
      <c r="FL13">
        <v>0</v>
      </c>
      <c r="FM13">
        <v>7</v>
      </c>
      <c r="FN13" s="1" t="s">
        <v>390</v>
      </c>
      <c r="FO13" s="1" t="s">
        <v>390</v>
      </c>
    </row>
    <row r="14" spans="1:171">
      <c r="A14">
        <v>1004</v>
      </c>
      <c r="B14">
        <v>46</v>
      </c>
      <c r="C14" t="s">
        <v>100</v>
      </c>
      <c r="D14" t="s">
        <v>108</v>
      </c>
      <c r="E14" s="20">
        <v>1424</v>
      </c>
      <c r="F14" s="2">
        <v>121</v>
      </c>
      <c r="G14" s="2">
        <v>0</v>
      </c>
      <c r="H14" s="2">
        <v>1</v>
      </c>
      <c r="I14" s="2">
        <v>1</v>
      </c>
      <c r="J14" s="6">
        <f>SUM(Table2[[#This Row],[FB B]:[FB FE]])</f>
        <v>123</v>
      </c>
      <c r="K14" s="11">
        <f>IF((Table2[[#This Row],[FB T]]/Table2[[#This Row],[Admission]]) = 0, "--", (Table2[[#This Row],[FB T]]/Table2[[#This Row],[Admission]]))</f>
        <v>8.6376404494382025E-2</v>
      </c>
      <c r="L14" s="11">
        <f>IF(Table2[[#This Row],[FB T]]=0,"--", IF(Table2[[#This Row],[FB HS]]/Table2[[#This Row],[FB T]]=0, "--", Table2[[#This Row],[FB HS]]/Table2[[#This Row],[FB T]]))</f>
        <v>8.130081300813009E-3</v>
      </c>
      <c r="M14" s="18">
        <f>IF(Table2[[#This Row],[FB T]]=0,"--", IF(Table2[[#This Row],[FB FE]]/Table2[[#This Row],[FB T]]=0, "--", Table2[[#This Row],[FB FE]]/Table2[[#This Row],[FB T]]))</f>
        <v>8.130081300813009E-3</v>
      </c>
      <c r="N14" s="2">
        <v>48</v>
      </c>
      <c r="O14" s="2">
        <v>56</v>
      </c>
      <c r="P14" s="2">
        <v>0</v>
      </c>
      <c r="Q14" s="2">
        <v>0</v>
      </c>
      <c r="R14" s="6">
        <f>SUM(Table2[[#This Row],[XC B]:[XC FE]])</f>
        <v>104</v>
      </c>
      <c r="S14" s="11">
        <f>IF((Table2[[#This Row],[XC T]]/Table2[[#This Row],[Admission]]) = 0, "--", (Table2[[#This Row],[XC T]]/Table2[[#This Row],[Admission]]))</f>
        <v>7.3033707865168537E-2</v>
      </c>
      <c r="T14" s="11" t="str">
        <f>IF(Table2[[#This Row],[XC T]]=0,"--", IF(Table2[[#This Row],[XC HS]]/Table2[[#This Row],[XC T]]=0, "--", Table2[[#This Row],[XC HS]]/Table2[[#This Row],[XC T]]))</f>
        <v>--</v>
      </c>
      <c r="U14" s="18" t="str">
        <f>IF(Table2[[#This Row],[XC T]]=0,"--", IF(Table2[[#This Row],[XC FE]]/Table2[[#This Row],[XC T]]=0, "--", Table2[[#This Row],[XC FE]]/Table2[[#This Row],[XC T]]))</f>
        <v>--</v>
      </c>
      <c r="V14" s="2">
        <v>34</v>
      </c>
      <c r="W14" s="2">
        <v>0</v>
      </c>
      <c r="X14" s="2">
        <v>0</v>
      </c>
      <c r="Y14" s="6">
        <f>SUM(Table2[[#This Row],[VB G]:[VB FE]])</f>
        <v>34</v>
      </c>
      <c r="Z14" s="11">
        <f>IF((Table2[[#This Row],[VB T]]/Table2[[#This Row],[Admission]]) = 0, "--", (Table2[[#This Row],[VB T]]/Table2[[#This Row],[Admission]]))</f>
        <v>2.3876404494382022E-2</v>
      </c>
      <c r="AA14" s="11" t="str">
        <f>IF(Table2[[#This Row],[VB T]]=0,"--", IF(Table2[[#This Row],[VB HS]]/Table2[[#This Row],[VB T]]=0, "--", Table2[[#This Row],[VB HS]]/Table2[[#This Row],[VB T]]))</f>
        <v>--</v>
      </c>
      <c r="AB14" s="18" t="str">
        <f>IF(Table2[[#This Row],[VB T]]=0,"--", IF(Table2[[#This Row],[VB FE]]/Table2[[#This Row],[VB T]]=0, "--", Table2[[#This Row],[VB FE]]/Table2[[#This Row],[VB T]]))</f>
        <v>--</v>
      </c>
      <c r="AC14" s="2">
        <v>41</v>
      </c>
      <c r="AD14" s="2">
        <v>51</v>
      </c>
      <c r="AE14" s="2">
        <v>0</v>
      </c>
      <c r="AF14" s="2">
        <v>1</v>
      </c>
      <c r="AG14" s="6">
        <f>SUM(Table2[[#This Row],[SC B]:[SC FE]])</f>
        <v>93</v>
      </c>
      <c r="AH14" s="11">
        <f>IF((Table2[[#This Row],[SC T]]/Table2[[#This Row],[Admission]]) = 0, "--", (Table2[[#This Row],[SC T]]/Table2[[#This Row],[Admission]]))</f>
        <v>6.5308988764044951E-2</v>
      </c>
      <c r="AI14" s="11" t="str">
        <f>IF(Table2[[#This Row],[SC T]]=0,"--", IF(Table2[[#This Row],[SC HS]]/Table2[[#This Row],[SC T]]=0, "--", Table2[[#This Row],[SC HS]]/Table2[[#This Row],[SC T]]))</f>
        <v>--</v>
      </c>
      <c r="AJ14" s="18">
        <f>IF(Table2[[#This Row],[SC T]]=0,"--", IF(Table2[[#This Row],[SC FE]]/Table2[[#This Row],[SC T]]=0, "--", Table2[[#This Row],[SC FE]]/Table2[[#This Row],[SC T]]))</f>
        <v>1.0752688172043012E-2</v>
      </c>
      <c r="AK14" s="15">
        <f>SUM(Table2[[#This Row],[FB T]],Table2[[#This Row],[XC T]],Table2[[#This Row],[VB T]],Table2[[#This Row],[SC T]])</f>
        <v>354</v>
      </c>
      <c r="AL14" s="2">
        <v>33</v>
      </c>
      <c r="AM14" s="2">
        <v>35</v>
      </c>
      <c r="AN14" s="2">
        <v>1</v>
      </c>
      <c r="AO14" s="2">
        <v>0</v>
      </c>
      <c r="AP14" s="6">
        <f>SUM(Table2[[#This Row],[BX B]:[BX FE]])</f>
        <v>69</v>
      </c>
      <c r="AQ14" s="11">
        <f>IF((Table2[[#This Row],[BX T]]/Table2[[#This Row],[Admission]]) = 0, "--", (Table2[[#This Row],[BX T]]/Table2[[#This Row],[Admission]]))</f>
        <v>4.8455056179775281E-2</v>
      </c>
      <c r="AR14" s="11">
        <f>IF(Table2[[#This Row],[BX T]]=0,"--", IF(Table2[[#This Row],[BX HS]]/Table2[[#This Row],[BX T]]=0, "--", Table2[[#This Row],[BX HS]]/Table2[[#This Row],[BX T]]))</f>
        <v>1.4492753623188406E-2</v>
      </c>
      <c r="AS14" s="18" t="str">
        <f>IF(Table2[[#This Row],[BX T]]=0,"--", IF(Table2[[#This Row],[BX FE]]/Table2[[#This Row],[BX T]]=0, "--", Table2[[#This Row],[BX FE]]/Table2[[#This Row],[BX T]]))</f>
        <v>--</v>
      </c>
      <c r="AT14" s="2">
        <v>18</v>
      </c>
      <c r="AU14" s="2">
        <v>33</v>
      </c>
      <c r="AV14" s="2">
        <v>2</v>
      </c>
      <c r="AW14" s="2">
        <v>1</v>
      </c>
      <c r="AX14" s="6">
        <f>SUM(Table2[[#This Row],[SW B]:[SW FE]])</f>
        <v>54</v>
      </c>
      <c r="AY14" s="11">
        <f>IF((Table2[[#This Row],[SW T]]/Table2[[#This Row],[Admission]]) = 0, "--", (Table2[[#This Row],[SW T]]/Table2[[#This Row],[Admission]]))</f>
        <v>3.7921348314606744E-2</v>
      </c>
      <c r="AZ14" s="11">
        <f>IF(Table2[[#This Row],[SW T]]=0,"--", IF(Table2[[#This Row],[SW HS]]/Table2[[#This Row],[SW T]]=0, "--", Table2[[#This Row],[SW HS]]/Table2[[#This Row],[SW T]]))</f>
        <v>3.7037037037037035E-2</v>
      </c>
      <c r="BA14" s="18">
        <f>IF(Table2[[#This Row],[SW T]]=0,"--", IF(Table2[[#This Row],[SW FE]]/Table2[[#This Row],[SW T]]=0, "--", Table2[[#This Row],[SW FE]]/Table2[[#This Row],[SW T]]))</f>
        <v>1.8518518518518517E-2</v>
      </c>
      <c r="BB14" s="2">
        <v>0</v>
      </c>
      <c r="BC14" s="2">
        <v>23</v>
      </c>
      <c r="BD14" s="2">
        <v>0</v>
      </c>
      <c r="BE14" s="2">
        <v>0</v>
      </c>
      <c r="BF14" s="6">
        <f>SUM(Table2[[#This Row],[CHE B]:[CHE FE]])</f>
        <v>23</v>
      </c>
      <c r="BG14" s="11">
        <f>IF((Table2[[#This Row],[CHE T]]/Table2[[#This Row],[Admission]]) = 0, "--", (Table2[[#This Row],[CHE T]]/Table2[[#This Row],[Admission]]))</f>
        <v>1.6151685393258428E-2</v>
      </c>
      <c r="BH14" s="11" t="str">
        <f>IF(Table2[[#This Row],[CHE T]]=0,"--", IF(Table2[[#This Row],[CHE HS]]/Table2[[#This Row],[CHE T]]=0, "--", Table2[[#This Row],[CHE HS]]/Table2[[#This Row],[CHE T]]))</f>
        <v>--</v>
      </c>
      <c r="BI14" s="22" t="str">
        <f>IF(Table2[[#This Row],[CHE T]]=0,"--", IF(Table2[[#This Row],[CHE FE]]/Table2[[#This Row],[CHE T]]=0, "--", Table2[[#This Row],[CHE FE]]/Table2[[#This Row],[CHE T]]))</f>
        <v>--</v>
      </c>
      <c r="BJ14" s="2">
        <v>52</v>
      </c>
      <c r="BK14" s="2">
        <v>0</v>
      </c>
      <c r="BL14" s="2">
        <v>0</v>
      </c>
      <c r="BM14" s="2">
        <v>0</v>
      </c>
      <c r="BN14" s="6">
        <f>SUM(Table2[[#This Row],[WR B]:[WR FE]])</f>
        <v>52</v>
      </c>
      <c r="BO14" s="11">
        <f>IF((Table2[[#This Row],[WR T]]/Table2[[#This Row],[Admission]]) = 0, "--", (Table2[[#This Row],[WR T]]/Table2[[#This Row],[Admission]]))</f>
        <v>3.6516853932584269E-2</v>
      </c>
      <c r="BP14" s="11" t="str">
        <f>IF(Table2[[#This Row],[WR T]]=0,"--", IF(Table2[[#This Row],[WR HS]]/Table2[[#This Row],[WR T]]=0, "--", Table2[[#This Row],[WR HS]]/Table2[[#This Row],[WR T]]))</f>
        <v>--</v>
      </c>
      <c r="BQ14" s="18" t="str">
        <f>IF(Table2[[#This Row],[WR T]]=0,"--", IF(Table2[[#This Row],[WR FE]]/Table2[[#This Row],[WR T]]=0, "--", Table2[[#This Row],[WR FE]]/Table2[[#This Row],[WR T]]))</f>
        <v>--</v>
      </c>
      <c r="BR14" s="2">
        <v>0</v>
      </c>
      <c r="BS14" s="2">
        <v>17</v>
      </c>
      <c r="BT14" s="2">
        <v>0</v>
      </c>
      <c r="BU14" s="2">
        <v>1</v>
      </c>
      <c r="BV14" s="6">
        <f>SUM(Table2[[#This Row],[DNC B]:[DNC FE]])</f>
        <v>18</v>
      </c>
      <c r="BW14" s="11">
        <f>IF((Table2[[#This Row],[DNC T]]/Table2[[#This Row],[Admission]]) = 0, "--", (Table2[[#This Row],[DNC T]]/Table2[[#This Row],[Admission]]))</f>
        <v>1.2640449438202247E-2</v>
      </c>
      <c r="BX14" s="11" t="str">
        <f>IF(Table2[[#This Row],[DNC T]]=0,"--", IF(Table2[[#This Row],[DNC HS]]/Table2[[#This Row],[DNC T]]=0, "--", Table2[[#This Row],[DNC HS]]/Table2[[#This Row],[DNC T]]))</f>
        <v>--</v>
      </c>
      <c r="BY14" s="18">
        <f>IF(Table2[[#This Row],[DNC T]]=0,"--", IF(Table2[[#This Row],[DNC FE]]/Table2[[#This Row],[DNC T]]=0, "--", Table2[[#This Row],[DNC FE]]/Table2[[#This Row],[DNC T]]))</f>
        <v>5.5555555555555552E-2</v>
      </c>
      <c r="BZ14" s="24">
        <f>SUM(Table2[[#This Row],[BX T]],Table2[[#This Row],[SW T]],Table2[[#This Row],[CHE T]],Table2[[#This Row],[WR T]],Table2[[#This Row],[DNC T]])</f>
        <v>216</v>
      </c>
      <c r="CA14" s="2">
        <v>65</v>
      </c>
      <c r="CB14" s="2">
        <v>52</v>
      </c>
      <c r="CC14" s="2">
        <v>1</v>
      </c>
      <c r="CD14" s="2">
        <v>1</v>
      </c>
      <c r="CE14" s="6">
        <f>SUM(Table2[[#This Row],[TF B]:[TF FE]])</f>
        <v>119</v>
      </c>
      <c r="CF14" s="11">
        <f>IF((Table2[[#This Row],[TF T]]/Table2[[#This Row],[Admission]]) = 0, "--", (Table2[[#This Row],[TF T]]/Table2[[#This Row],[Admission]]))</f>
        <v>8.3567415730337075E-2</v>
      </c>
      <c r="CG14" s="11">
        <f>IF(Table2[[#This Row],[TF T]]=0,"--", IF(Table2[[#This Row],[TF HS]]/Table2[[#This Row],[TF T]]=0, "--", Table2[[#This Row],[TF HS]]/Table2[[#This Row],[TF T]]))</f>
        <v>8.4033613445378148E-3</v>
      </c>
      <c r="CH14" s="18">
        <f>IF(Table2[[#This Row],[TF T]]=0,"--", IF(Table2[[#This Row],[TF FE]]/Table2[[#This Row],[TF T]]=0, "--", Table2[[#This Row],[TF FE]]/Table2[[#This Row],[TF T]]))</f>
        <v>8.4033613445378148E-3</v>
      </c>
      <c r="CI14" s="2">
        <v>60</v>
      </c>
      <c r="CJ14" s="2">
        <v>0</v>
      </c>
      <c r="CK14" s="2">
        <v>0</v>
      </c>
      <c r="CL14" s="2">
        <v>0</v>
      </c>
      <c r="CM14" s="6">
        <f>SUM(Table2[[#This Row],[BB B]:[BB FE]])</f>
        <v>60</v>
      </c>
      <c r="CN14" s="11">
        <f>IF((Table2[[#This Row],[BB T]]/Table2[[#This Row],[Admission]]) = 0, "--", (Table2[[#This Row],[BB T]]/Table2[[#This Row],[Admission]]))</f>
        <v>4.2134831460674156E-2</v>
      </c>
      <c r="CO14" s="11" t="str">
        <f>IF(Table2[[#This Row],[BB T]]=0,"--", IF(Table2[[#This Row],[BB HS]]/Table2[[#This Row],[BB T]]=0, "--", Table2[[#This Row],[BB HS]]/Table2[[#This Row],[BB T]]))</f>
        <v>--</v>
      </c>
      <c r="CP14" s="18" t="str">
        <f>IF(Table2[[#This Row],[BB T]]=0,"--", IF(Table2[[#This Row],[BB FE]]/Table2[[#This Row],[BB T]]=0, "--", Table2[[#This Row],[BB FE]]/Table2[[#This Row],[BB T]]))</f>
        <v>--</v>
      </c>
      <c r="CQ14" s="2">
        <v>0</v>
      </c>
      <c r="CR14" s="2">
        <v>31</v>
      </c>
      <c r="CS14" s="2">
        <v>0</v>
      </c>
      <c r="CT14" s="2">
        <v>0</v>
      </c>
      <c r="CU14" s="6">
        <f>SUM(Table2[[#This Row],[SB B]:[SB FE]])</f>
        <v>31</v>
      </c>
      <c r="CV14" s="11">
        <f>IF((Table2[[#This Row],[SB T]]/Table2[[#This Row],[Admission]]) = 0, "--", (Table2[[#This Row],[SB T]]/Table2[[#This Row],[Admission]]))</f>
        <v>2.1769662921348316E-2</v>
      </c>
      <c r="CW14" s="11" t="str">
        <f>IF(Table2[[#This Row],[SB T]]=0,"--", IF(Table2[[#This Row],[SB HS]]/Table2[[#This Row],[SB T]]=0, "--", Table2[[#This Row],[SB HS]]/Table2[[#This Row],[SB T]]))</f>
        <v>--</v>
      </c>
      <c r="CX14" s="18" t="str">
        <f>IF(Table2[[#This Row],[SB T]]=0,"--", IF(Table2[[#This Row],[SB FE]]/Table2[[#This Row],[SB T]]=0, "--", Table2[[#This Row],[SB FE]]/Table2[[#This Row],[SB T]]))</f>
        <v>--</v>
      </c>
      <c r="CY14" s="2">
        <v>9</v>
      </c>
      <c r="CZ14" s="2">
        <v>10</v>
      </c>
      <c r="DA14" s="2">
        <v>0</v>
      </c>
      <c r="DB14" s="2">
        <v>0</v>
      </c>
      <c r="DC14" s="6">
        <f>SUM(Table2[[#This Row],[GF B]:[GF FE]])</f>
        <v>19</v>
      </c>
      <c r="DD14" s="11">
        <f>IF((Table2[[#This Row],[GF T]]/Table2[[#This Row],[Admission]]) = 0, "--", (Table2[[#This Row],[GF T]]/Table2[[#This Row],[Admission]]))</f>
        <v>1.3342696629213483E-2</v>
      </c>
      <c r="DE14" s="11" t="str">
        <f>IF(Table2[[#This Row],[GF T]]=0,"--", IF(Table2[[#This Row],[GF HS]]/Table2[[#This Row],[GF T]]=0, "--", Table2[[#This Row],[GF HS]]/Table2[[#This Row],[GF T]]))</f>
        <v>--</v>
      </c>
      <c r="DF14" s="18" t="str">
        <f>IF(Table2[[#This Row],[GF T]]=0,"--", IF(Table2[[#This Row],[GF FE]]/Table2[[#This Row],[GF T]]=0, "--", Table2[[#This Row],[GF FE]]/Table2[[#This Row],[GF T]]))</f>
        <v>--</v>
      </c>
      <c r="DG14" s="2">
        <v>34</v>
      </c>
      <c r="DH14" s="2">
        <v>56</v>
      </c>
      <c r="DI14" s="2">
        <v>1</v>
      </c>
      <c r="DJ14" s="2">
        <v>2</v>
      </c>
      <c r="DK14" s="6">
        <f>SUM(Table2[[#This Row],[TN B]:[TN FE]])</f>
        <v>93</v>
      </c>
      <c r="DL14" s="11">
        <f>IF((Table2[[#This Row],[TN T]]/Table2[[#This Row],[Admission]]) = 0, "--", (Table2[[#This Row],[TN T]]/Table2[[#This Row],[Admission]]))</f>
        <v>6.5308988764044951E-2</v>
      </c>
      <c r="DM14" s="11">
        <f>IF(Table2[[#This Row],[TN T]]=0,"--", IF(Table2[[#This Row],[TN HS]]/Table2[[#This Row],[TN T]]=0, "--", Table2[[#This Row],[TN HS]]/Table2[[#This Row],[TN T]]))</f>
        <v>1.0752688172043012E-2</v>
      </c>
      <c r="DN14" s="18">
        <f>IF(Table2[[#This Row],[TN T]]=0,"--", IF(Table2[[#This Row],[TN FE]]/Table2[[#This Row],[TN T]]=0, "--", Table2[[#This Row],[TN FE]]/Table2[[#This Row],[TN T]]))</f>
        <v>2.1505376344086023E-2</v>
      </c>
      <c r="DO14" s="2">
        <v>47</v>
      </c>
      <c r="DP14" s="2">
        <v>29</v>
      </c>
      <c r="DQ14" s="2">
        <v>0</v>
      </c>
      <c r="DR14" s="2">
        <v>0</v>
      </c>
      <c r="DS14" s="6">
        <f>SUM(Table2[[#This Row],[BND B]:[BND FE]])</f>
        <v>76</v>
      </c>
      <c r="DT14" s="11">
        <f>IF((Table2[[#This Row],[BND T]]/Table2[[#This Row],[Admission]]) = 0, "--", (Table2[[#This Row],[BND T]]/Table2[[#This Row],[Admission]]))</f>
        <v>5.3370786516853931E-2</v>
      </c>
      <c r="DU14" s="11" t="str">
        <f>IF(Table2[[#This Row],[BND T]]=0,"--", IF(Table2[[#This Row],[BND HS]]/Table2[[#This Row],[BND T]]=0, "--", Table2[[#This Row],[BND HS]]/Table2[[#This Row],[BND T]]))</f>
        <v>--</v>
      </c>
      <c r="DV14" s="18" t="str">
        <f>IF(Table2[[#This Row],[BND T]]=0,"--", IF(Table2[[#This Row],[BND FE]]/Table2[[#This Row],[BND T]]=0, "--", Table2[[#This Row],[BND FE]]/Table2[[#This Row],[BND T]]))</f>
        <v>--</v>
      </c>
      <c r="DW14" s="2">
        <v>7</v>
      </c>
      <c r="DX14" s="2">
        <v>10</v>
      </c>
      <c r="DY14" s="2">
        <v>0</v>
      </c>
      <c r="DZ14" s="2">
        <v>1</v>
      </c>
      <c r="EA14" s="6">
        <f>SUM(Table2[[#This Row],[SPE B]:[SPE FE]])</f>
        <v>18</v>
      </c>
      <c r="EB14" s="11">
        <f>IF((Table2[[#This Row],[SPE T]]/Table2[[#This Row],[Admission]]) = 0, "--", (Table2[[#This Row],[SPE T]]/Table2[[#This Row],[Admission]]))</f>
        <v>1.2640449438202247E-2</v>
      </c>
      <c r="EC14" s="11" t="str">
        <f>IF(Table2[[#This Row],[SPE T]]=0,"--", IF(Table2[[#This Row],[SPE HS]]/Table2[[#This Row],[SPE T]]=0, "--", Table2[[#This Row],[SPE HS]]/Table2[[#This Row],[SPE T]]))</f>
        <v>--</v>
      </c>
      <c r="ED14" s="18">
        <f>IF(Table2[[#This Row],[SPE T]]=0,"--", IF(Table2[[#This Row],[SPE FE]]/Table2[[#This Row],[SPE T]]=0, "--", Table2[[#This Row],[SPE FE]]/Table2[[#This Row],[SPE T]]))</f>
        <v>5.5555555555555552E-2</v>
      </c>
      <c r="EE14" s="2">
        <v>18</v>
      </c>
      <c r="EF14" s="2">
        <v>32</v>
      </c>
      <c r="EG14" s="2">
        <v>0</v>
      </c>
      <c r="EH14" s="2">
        <v>0</v>
      </c>
      <c r="EI14" s="6">
        <f>SUM(Table2[[#This Row],[ORC B]:[ORC FE]])</f>
        <v>50</v>
      </c>
      <c r="EJ14" s="11">
        <f>IF((Table2[[#This Row],[ORC T]]/Table2[[#This Row],[Admission]]) = 0, "--", (Table2[[#This Row],[ORC T]]/Table2[[#This Row],[Admission]]))</f>
        <v>3.51123595505618E-2</v>
      </c>
      <c r="EK14" s="11" t="str">
        <f>IF(Table2[[#This Row],[ORC T]]=0,"--", IF(Table2[[#This Row],[ORC HS]]/Table2[[#This Row],[ORC T]]=0, "--", Table2[[#This Row],[ORC HS]]/Table2[[#This Row],[ORC T]]))</f>
        <v>--</v>
      </c>
      <c r="EL14" s="18" t="str">
        <f>IF(Table2[[#This Row],[ORC T]]=0,"--", IF(Table2[[#This Row],[ORC FE]]/Table2[[#This Row],[ORC T]]=0, "--", Table2[[#This Row],[ORC FE]]/Table2[[#This Row],[ORC T]]))</f>
        <v>--</v>
      </c>
      <c r="EM14" s="2">
        <v>0</v>
      </c>
      <c r="EN14" s="2">
        <v>0</v>
      </c>
      <c r="EO14" s="2">
        <v>0</v>
      </c>
      <c r="EP14" s="2">
        <v>0</v>
      </c>
      <c r="EQ14" s="6">
        <f>SUM(Table2[[#This Row],[SOL B]:[SOL FE]])</f>
        <v>0</v>
      </c>
      <c r="ER14" s="11" t="str">
        <f>IF((Table2[[#This Row],[SOL T]]/Table2[[#This Row],[Admission]]) = 0, "--", (Table2[[#This Row],[SOL T]]/Table2[[#This Row],[Admission]]))</f>
        <v>--</v>
      </c>
      <c r="ES14" s="11" t="str">
        <f>IF(Table2[[#This Row],[SOL T]]=0,"--", IF(Table2[[#This Row],[SOL HS]]/Table2[[#This Row],[SOL T]]=0, "--", Table2[[#This Row],[SOL HS]]/Table2[[#This Row],[SOL T]]))</f>
        <v>--</v>
      </c>
      <c r="ET14" s="18" t="str">
        <f>IF(Table2[[#This Row],[SOL T]]=0,"--", IF(Table2[[#This Row],[SOL FE]]/Table2[[#This Row],[SOL T]]=0, "--", Table2[[#This Row],[SOL FE]]/Table2[[#This Row],[SOL T]]))</f>
        <v>--</v>
      </c>
      <c r="EU14" s="2">
        <v>50</v>
      </c>
      <c r="EV14" s="2">
        <v>131</v>
      </c>
      <c r="EW14" s="2">
        <v>0</v>
      </c>
      <c r="EX14" s="2">
        <v>2</v>
      </c>
      <c r="EY14" s="6">
        <f>SUM(Table2[[#This Row],[CHO B]:[CHO FE]])</f>
        <v>183</v>
      </c>
      <c r="EZ14" s="11">
        <f>IF((Table2[[#This Row],[CHO T]]/Table2[[#This Row],[Admission]]) = 0, "--", (Table2[[#This Row],[CHO T]]/Table2[[#This Row],[Admission]]))</f>
        <v>0.12851123595505617</v>
      </c>
      <c r="FA14" s="11" t="str">
        <f>IF(Table2[[#This Row],[CHO T]]=0,"--", IF(Table2[[#This Row],[CHO HS]]/Table2[[#This Row],[CHO T]]=0, "--", Table2[[#This Row],[CHO HS]]/Table2[[#This Row],[CHO T]]))</f>
        <v>--</v>
      </c>
      <c r="FB14" s="18">
        <f>IF(Table2[[#This Row],[CHO T]]=0,"--", IF(Table2[[#This Row],[CHO FE]]/Table2[[#This Row],[CHO T]]=0, "--", Table2[[#This Row],[CHO FE]]/Table2[[#This Row],[CHO T]]))</f>
        <v>1.092896174863388E-2</v>
      </c>
      <c r="FC1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649</v>
      </c>
      <c r="FD14">
        <v>0</v>
      </c>
      <c r="FE14">
        <v>3</v>
      </c>
      <c r="FF14" s="1" t="s">
        <v>390</v>
      </c>
      <c r="FG14" s="1" t="s">
        <v>390</v>
      </c>
      <c r="FH14">
        <v>0</v>
      </c>
      <c r="FI14">
        <v>0</v>
      </c>
      <c r="FJ14" s="1" t="s">
        <v>390</v>
      </c>
      <c r="FK14" s="1" t="s">
        <v>390</v>
      </c>
      <c r="FL14">
        <v>0</v>
      </c>
      <c r="FM14">
        <v>1</v>
      </c>
      <c r="FN14" s="1" t="s">
        <v>390</v>
      </c>
      <c r="FO14" s="1" t="s">
        <v>390</v>
      </c>
    </row>
    <row r="15" spans="1:171">
      <c r="A15">
        <v>1091</v>
      </c>
      <c r="B15">
        <v>145</v>
      </c>
      <c r="C15" t="s">
        <v>100</v>
      </c>
      <c r="D15" t="s">
        <v>109</v>
      </c>
      <c r="E15" s="20">
        <v>945</v>
      </c>
      <c r="F15" s="2">
        <v>62</v>
      </c>
      <c r="G15" s="2">
        <v>0</v>
      </c>
      <c r="H15" s="2">
        <v>0</v>
      </c>
      <c r="I15" s="2">
        <v>0</v>
      </c>
      <c r="J15" s="6">
        <f>SUM(Table2[[#This Row],[FB B]:[FB FE]])</f>
        <v>62</v>
      </c>
      <c r="K15" s="11">
        <f>IF((Table2[[#This Row],[FB T]]/Table2[[#This Row],[Admission]]) = 0, "--", (Table2[[#This Row],[FB T]]/Table2[[#This Row],[Admission]]))</f>
        <v>6.5608465608465602E-2</v>
      </c>
      <c r="L15" s="11" t="str">
        <f>IF(Table2[[#This Row],[FB T]]=0,"--", IF(Table2[[#This Row],[FB HS]]/Table2[[#This Row],[FB T]]=0, "--", Table2[[#This Row],[FB HS]]/Table2[[#This Row],[FB T]]))</f>
        <v>--</v>
      </c>
      <c r="M15" s="18" t="str">
        <f>IF(Table2[[#This Row],[FB T]]=0,"--", IF(Table2[[#This Row],[FB FE]]/Table2[[#This Row],[FB T]]=0, "--", Table2[[#This Row],[FB FE]]/Table2[[#This Row],[FB T]]))</f>
        <v>--</v>
      </c>
      <c r="N15" s="2">
        <v>15</v>
      </c>
      <c r="O15" s="2">
        <v>3</v>
      </c>
      <c r="P15" s="2">
        <v>0</v>
      </c>
      <c r="Q15" s="2">
        <v>1</v>
      </c>
      <c r="R15" s="6">
        <f>SUM(Table2[[#This Row],[XC B]:[XC FE]])</f>
        <v>19</v>
      </c>
      <c r="S15" s="11">
        <f>IF((Table2[[#This Row],[XC T]]/Table2[[#This Row],[Admission]]) = 0, "--", (Table2[[#This Row],[XC T]]/Table2[[#This Row],[Admission]]))</f>
        <v>2.0105820105820106E-2</v>
      </c>
      <c r="T15" s="11" t="str">
        <f>IF(Table2[[#This Row],[XC T]]=0,"--", IF(Table2[[#This Row],[XC HS]]/Table2[[#This Row],[XC T]]=0, "--", Table2[[#This Row],[XC HS]]/Table2[[#This Row],[XC T]]))</f>
        <v>--</v>
      </c>
      <c r="U15" s="18">
        <f>IF(Table2[[#This Row],[XC T]]=0,"--", IF(Table2[[#This Row],[XC FE]]/Table2[[#This Row],[XC T]]=0, "--", Table2[[#This Row],[XC FE]]/Table2[[#This Row],[XC T]]))</f>
        <v>5.2631578947368418E-2</v>
      </c>
      <c r="V15" s="2">
        <v>33</v>
      </c>
      <c r="W15" s="2">
        <v>0</v>
      </c>
      <c r="X15" s="2">
        <v>0</v>
      </c>
      <c r="Y15" s="6">
        <f>SUM(Table2[[#This Row],[VB G]:[VB FE]])</f>
        <v>33</v>
      </c>
      <c r="Z15" s="11">
        <f>IF((Table2[[#This Row],[VB T]]/Table2[[#This Row],[Admission]]) = 0, "--", (Table2[[#This Row],[VB T]]/Table2[[#This Row],[Admission]]))</f>
        <v>3.4920634920634921E-2</v>
      </c>
      <c r="AA15" s="11" t="str">
        <f>IF(Table2[[#This Row],[VB T]]=0,"--", IF(Table2[[#This Row],[VB HS]]/Table2[[#This Row],[VB T]]=0, "--", Table2[[#This Row],[VB HS]]/Table2[[#This Row],[VB T]]))</f>
        <v>--</v>
      </c>
      <c r="AB15" s="18" t="str">
        <f>IF(Table2[[#This Row],[VB T]]=0,"--", IF(Table2[[#This Row],[VB FE]]/Table2[[#This Row],[VB T]]=0, "--", Table2[[#This Row],[VB FE]]/Table2[[#This Row],[VB T]]))</f>
        <v>--</v>
      </c>
      <c r="AC15" s="2">
        <v>33</v>
      </c>
      <c r="AD15" s="2">
        <v>22</v>
      </c>
      <c r="AE15" s="2">
        <v>0</v>
      </c>
      <c r="AF15" s="2">
        <v>0</v>
      </c>
      <c r="AG15" s="6">
        <f>SUM(Table2[[#This Row],[SC B]:[SC FE]])</f>
        <v>55</v>
      </c>
      <c r="AH15" s="11">
        <f>IF((Table2[[#This Row],[SC T]]/Table2[[#This Row],[Admission]]) = 0, "--", (Table2[[#This Row],[SC T]]/Table2[[#This Row],[Admission]]))</f>
        <v>5.8201058201058198E-2</v>
      </c>
      <c r="AI15" s="11" t="str">
        <f>IF(Table2[[#This Row],[SC T]]=0,"--", IF(Table2[[#This Row],[SC HS]]/Table2[[#This Row],[SC T]]=0, "--", Table2[[#This Row],[SC HS]]/Table2[[#This Row],[SC T]]))</f>
        <v>--</v>
      </c>
      <c r="AJ15" s="18" t="str">
        <f>IF(Table2[[#This Row],[SC T]]=0,"--", IF(Table2[[#This Row],[SC FE]]/Table2[[#This Row],[SC T]]=0, "--", Table2[[#This Row],[SC FE]]/Table2[[#This Row],[SC T]]))</f>
        <v>--</v>
      </c>
      <c r="AK15" s="15">
        <f>SUM(Table2[[#This Row],[FB T]],Table2[[#This Row],[XC T]],Table2[[#This Row],[VB T]],Table2[[#This Row],[SC T]])</f>
        <v>169</v>
      </c>
      <c r="AL15" s="2">
        <v>45</v>
      </c>
      <c r="AM15" s="2">
        <v>33</v>
      </c>
      <c r="AN15" s="2">
        <v>0</v>
      </c>
      <c r="AO15" s="2">
        <v>0</v>
      </c>
      <c r="AP15" s="6">
        <f>SUM(Table2[[#This Row],[BX B]:[BX FE]])</f>
        <v>78</v>
      </c>
      <c r="AQ15" s="11">
        <f>IF((Table2[[#This Row],[BX T]]/Table2[[#This Row],[Admission]]) = 0, "--", (Table2[[#This Row],[BX T]]/Table2[[#This Row],[Admission]]))</f>
        <v>8.2539682539682538E-2</v>
      </c>
      <c r="AR15" s="11" t="str">
        <f>IF(Table2[[#This Row],[BX T]]=0,"--", IF(Table2[[#This Row],[BX HS]]/Table2[[#This Row],[BX T]]=0, "--", Table2[[#This Row],[BX HS]]/Table2[[#This Row],[BX T]]))</f>
        <v>--</v>
      </c>
      <c r="AS15" s="18" t="str">
        <f>IF(Table2[[#This Row],[BX T]]=0,"--", IF(Table2[[#This Row],[BX FE]]/Table2[[#This Row],[BX T]]=0, "--", Table2[[#This Row],[BX FE]]/Table2[[#This Row],[BX T]]))</f>
        <v>--</v>
      </c>
      <c r="AT15" s="2">
        <v>0</v>
      </c>
      <c r="AU15" s="2">
        <v>0</v>
      </c>
      <c r="AV15" s="2">
        <v>0</v>
      </c>
      <c r="AW15" s="2">
        <v>0</v>
      </c>
      <c r="AX15" s="6">
        <f>SUM(Table2[[#This Row],[SW B]:[SW FE]])</f>
        <v>0</v>
      </c>
      <c r="AY15" s="11" t="str">
        <f>IF((Table2[[#This Row],[SW T]]/Table2[[#This Row],[Admission]]) = 0, "--", (Table2[[#This Row],[SW T]]/Table2[[#This Row],[Admission]]))</f>
        <v>--</v>
      </c>
      <c r="AZ15" s="11" t="str">
        <f>IF(Table2[[#This Row],[SW T]]=0,"--", IF(Table2[[#This Row],[SW HS]]/Table2[[#This Row],[SW T]]=0, "--", Table2[[#This Row],[SW HS]]/Table2[[#This Row],[SW T]]))</f>
        <v>--</v>
      </c>
      <c r="BA15" s="18" t="str">
        <f>IF(Table2[[#This Row],[SW T]]=0,"--", IF(Table2[[#This Row],[SW FE]]/Table2[[#This Row],[SW T]]=0, "--", Table2[[#This Row],[SW FE]]/Table2[[#This Row],[SW T]]))</f>
        <v>--</v>
      </c>
      <c r="BB15" s="2">
        <v>0</v>
      </c>
      <c r="BC15" s="2">
        <v>21</v>
      </c>
      <c r="BD15" s="2">
        <v>0</v>
      </c>
      <c r="BE15" s="2">
        <v>0</v>
      </c>
      <c r="BF15" s="6">
        <f>SUM(Table2[[#This Row],[CHE B]:[CHE FE]])</f>
        <v>21</v>
      </c>
      <c r="BG15" s="11">
        <f>IF((Table2[[#This Row],[CHE T]]/Table2[[#This Row],[Admission]]) = 0, "--", (Table2[[#This Row],[CHE T]]/Table2[[#This Row],[Admission]]))</f>
        <v>2.2222222222222223E-2</v>
      </c>
      <c r="BH15" s="11" t="str">
        <f>IF(Table2[[#This Row],[CHE T]]=0,"--", IF(Table2[[#This Row],[CHE HS]]/Table2[[#This Row],[CHE T]]=0, "--", Table2[[#This Row],[CHE HS]]/Table2[[#This Row],[CHE T]]))</f>
        <v>--</v>
      </c>
      <c r="BI15" s="22" t="str">
        <f>IF(Table2[[#This Row],[CHE T]]=0,"--", IF(Table2[[#This Row],[CHE FE]]/Table2[[#This Row],[CHE T]]=0, "--", Table2[[#This Row],[CHE FE]]/Table2[[#This Row],[CHE T]]))</f>
        <v>--</v>
      </c>
      <c r="BJ15" s="2">
        <v>27</v>
      </c>
      <c r="BK15" s="2">
        <v>2</v>
      </c>
      <c r="BL15" s="2">
        <v>0</v>
      </c>
      <c r="BM15" s="2">
        <v>0</v>
      </c>
      <c r="BN15" s="6">
        <f>SUM(Table2[[#This Row],[WR B]:[WR FE]])</f>
        <v>29</v>
      </c>
      <c r="BO15" s="11">
        <f>IF((Table2[[#This Row],[WR T]]/Table2[[#This Row],[Admission]]) = 0, "--", (Table2[[#This Row],[WR T]]/Table2[[#This Row],[Admission]]))</f>
        <v>3.0687830687830688E-2</v>
      </c>
      <c r="BP15" s="11" t="str">
        <f>IF(Table2[[#This Row],[WR T]]=0,"--", IF(Table2[[#This Row],[WR HS]]/Table2[[#This Row],[WR T]]=0, "--", Table2[[#This Row],[WR HS]]/Table2[[#This Row],[WR T]]))</f>
        <v>--</v>
      </c>
      <c r="BQ15" s="18" t="str">
        <f>IF(Table2[[#This Row],[WR T]]=0,"--", IF(Table2[[#This Row],[WR FE]]/Table2[[#This Row],[WR T]]=0, "--", Table2[[#This Row],[WR FE]]/Table2[[#This Row],[WR T]]))</f>
        <v>--</v>
      </c>
      <c r="BR15" s="2">
        <v>0</v>
      </c>
      <c r="BS15" s="2">
        <v>0</v>
      </c>
      <c r="BT15" s="2">
        <v>0</v>
      </c>
      <c r="BU15" s="2">
        <v>0</v>
      </c>
      <c r="BV15" s="6">
        <f>SUM(Table2[[#This Row],[DNC B]:[DNC FE]])</f>
        <v>0</v>
      </c>
      <c r="BW15" s="11" t="str">
        <f>IF((Table2[[#This Row],[DNC T]]/Table2[[#This Row],[Admission]]) = 0, "--", (Table2[[#This Row],[DNC T]]/Table2[[#This Row],[Admission]]))</f>
        <v>--</v>
      </c>
      <c r="BX15" s="11" t="str">
        <f>IF(Table2[[#This Row],[DNC T]]=0,"--", IF(Table2[[#This Row],[DNC HS]]/Table2[[#This Row],[DNC T]]=0, "--", Table2[[#This Row],[DNC HS]]/Table2[[#This Row],[DNC T]]))</f>
        <v>--</v>
      </c>
      <c r="BY15" s="18" t="str">
        <f>IF(Table2[[#This Row],[DNC T]]=0,"--", IF(Table2[[#This Row],[DNC FE]]/Table2[[#This Row],[DNC T]]=0, "--", Table2[[#This Row],[DNC FE]]/Table2[[#This Row],[DNC T]]))</f>
        <v>--</v>
      </c>
      <c r="BZ15" s="24">
        <f>SUM(Table2[[#This Row],[BX T]],Table2[[#This Row],[SW T]],Table2[[#This Row],[CHE T]],Table2[[#This Row],[WR T]],Table2[[#This Row],[DNC T]])</f>
        <v>128</v>
      </c>
      <c r="CA15" s="2">
        <v>32</v>
      </c>
      <c r="CB15" s="2">
        <v>12</v>
      </c>
      <c r="CC15" s="2">
        <v>0</v>
      </c>
      <c r="CD15" s="2">
        <v>1</v>
      </c>
      <c r="CE15" s="6">
        <f>SUM(Table2[[#This Row],[TF B]:[TF FE]])</f>
        <v>45</v>
      </c>
      <c r="CF15" s="11">
        <f>IF((Table2[[#This Row],[TF T]]/Table2[[#This Row],[Admission]]) = 0, "--", (Table2[[#This Row],[TF T]]/Table2[[#This Row],[Admission]]))</f>
        <v>4.7619047619047616E-2</v>
      </c>
      <c r="CG15" s="11" t="str">
        <f>IF(Table2[[#This Row],[TF T]]=0,"--", IF(Table2[[#This Row],[TF HS]]/Table2[[#This Row],[TF T]]=0, "--", Table2[[#This Row],[TF HS]]/Table2[[#This Row],[TF T]]))</f>
        <v>--</v>
      </c>
      <c r="CH15" s="18">
        <f>IF(Table2[[#This Row],[TF T]]=0,"--", IF(Table2[[#This Row],[TF FE]]/Table2[[#This Row],[TF T]]=0, "--", Table2[[#This Row],[TF FE]]/Table2[[#This Row],[TF T]]))</f>
        <v>2.2222222222222223E-2</v>
      </c>
      <c r="CI15" s="2">
        <v>34</v>
      </c>
      <c r="CJ15" s="2">
        <v>0</v>
      </c>
      <c r="CK15" s="2">
        <v>0</v>
      </c>
      <c r="CL15" s="2">
        <v>0</v>
      </c>
      <c r="CM15" s="6">
        <f>SUM(Table2[[#This Row],[BB B]:[BB FE]])</f>
        <v>34</v>
      </c>
      <c r="CN15" s="11">
        <f>IF((Table2[[#This Row],[BB T]]/Table2[[#This Row],[Admission]]) = 0, "--", (Table2[[#This Row],[BB T]]/Table2[[#This Row],[Admission]]))</f>
        <v>3.5978835978835978E-2</v>
      </c>
      <c r="CO15" s="11" t="str">
        <f>IF(Table2[[#This Row],[BB T]]=0,"--", IF(Table2[[#This Row],[BB HS]]/Table2[[#This Row],[BB T]]=0, "--", Table2[[#This Row],[BB HS]]/Table2[[#This Row],[BB T]]))</f>
        <v>--</v>
      </c>
      <c r="CP15" s="18" t="str">
        <f>IF(Table2[[#This Row],[BB T]]=0,"--", IF(Table2[[#This Row],[BB FE]]/Table2[[#This Row],[BB T]]=0, "--", Table2[[#This Row],[BB FE]]/Table2[[#This Row],[BB T]]))</f>
        <v>--</v>
      </c>
      <c r="CQ15" s="2">
        <v>0</v>
      </c>
      <c r="CR15" s="2">
        <v>14</v>
      </c>
      <c r="CS15" s="2">
        <v>0</v>
      </c>
      <c r="CT15" s="2">
        <v>0</v>
      </c>
      <c r="CU15" s="6">
        <f>SUM(Table2[[#This Row],[SB B]:[SB FE]])</f>
        <v>14</v>
      </c>
      <c r="CV15" s="11">
        <f>IF((Table2[[#This Row],[SB T]]/Table2[[#This Row],[Admission]]) = 0, "--", (Table2[[#This Row],[SB T]]/Table2[[#This Row],[Admission]]))</f>
        <v>1.4814814814814815E-2</v>
      </c>
      <c r="CW15" s="11" t="str">
        <f>IF(Table2[[#This Row],[SB T]]=0,"--", IF(Table2[[#This Row],[SB HS]]/Table2[[#This Row],[SB T]]=0, "--", Table2[[#This Row],[SB HS]]/Table2[[#This Row],[SB T]]))</f>
        <v>--</v>
      </c>
      <c r="CX15" s="18" t="str">
        <f>IF(Table2[[#This Row],[SB T]]=0,"--", IF(Table2[[#This Row],[SB FE]]/Table2[[#This Row],[SB T]]=0, "--", Table2[[#This Row],[SB FE]]/Table2[[#This Row],[SB T]]))</f>
        <v>--</v>
      </c>
      <c r="CY15" s="2">
        <v>7</v>
      </c>
      <c r="CZ15" s="2">
        <v>0</v>
      </c>
      <c r="DA15" s="2">
        <v>0</v>
      </c>
      <c r="DB15" s="2">
        <v>0</v>
      </c>
      <c r="DC15" s="6">
        <f>SUM(Table2[[#This Row],[GF B]:[GF FE]])</f>
        <v>7</v>
      </c>
      <c r="DD15" s="11">
        <f>IF((Table2[[#This Row],[GF T]]/Table2[[#This Row],[Admission]]) = 0, "--", (Table2[[#This Row],[GF T]]/Table2[[#This Row],[Admission]]))</f>
        <v>7.4074074074074077E-3</v>
      </c>
      <c r="DE15" s="11" t="str">
        <f>IF(Table2[[#This Row],[GF T]]=0,"--", IF(Table2[[#This Row],[GF HS]]/Table2[[#This Row],[GF T]]=0, "--", Table2[[#This Row],[GF HS]]/Table2[[#This Row],[GF T]]))</f>
        <v>--</v>
      </c>
      <c r="DF15" s="18" t="str">
        <f>IF(Table2[[#This Row],[GF T]]=0,"--", IF(Table2[[#This Row],[GF FE]]/Table2[[#This Row],[GF T]]=0, "--", Table2[[#This Row],[GF FE]]/Table2[[#This Row],[GF T]]))</f>
        <v>--</v>
      </c>
      <c r="DG15" s="2">
        <v>22</v>
      </c>
      <c r="DH15" s="2">
        <v>18</v>
      </c>
      <c r="DI15" s="2">
        <v>0</v>
      </c>
      <c r="DJ15" s="2">
        <v>0</v>
      </c>
      <c r="DK15" s="6">
        <f>SUM(Table2[[#This Row],[TN B]:[TN FE]])</f>
        <v>40</v>
      </c>
      <c r="DL15" s="11">
        <f>IF((Table2[[#This Row],[TN T]]/Table2[[#This Row],[Admission]]) = 0, "--", (Table2[[#This Row],[TN T]]/Table2[[#This Row],[Admission]]))</f>
        <v>4.2328042328042326E-2</v>
      </c>
      <c r="DM15" s="11" t="str">
        <f>IF(Table2[[#This Row],[TN T]]=0,"--", IF(Table2[[#This Row],[TN HS]]/Table2[[#This Row],[TN T]]=0, "--", Table2[[#This Row],[TN HS]]/Table2[[#This Row],[TN T]]))</f>
        <v>--</v>
      </c>
      <c r="DN15" s="18" t="str">
        <f>IF(Table2[[#This Row],[TN T]]=0,"--", IF(Table2[[#This Row],[TN FE]]/Table2[[#This Row],[TN T]]=0, "--", Table2[[#This Row],[TN FE]]/Table2[[#This Row],[TN T]]))</f>
        <v>--</v>
      </c>
      <c r="DO15" s="2">
        <v>0</v>
      </c>
      <c r="DP15" s="2">
        <v>0</v>
      </c>
      <c r="DQ15" s="2">
        <v>0</v>
      </c>
      <c r="DR15" s="2">
        <v>0</v>
      </c>
      <c r="DS15" s="6">
        <f>SUM(Table2[[#This Row],[BND B]:[BND FE]])</f>
        <v>0</v>
      </c>
      <c r="DT15" s="11" t="str">
        <f>IF((Table2[[#This Row],[BND T]]/Table2[[#This Row],[Admission]]) = 0, "--", (Table2[[#This Row],[BND T]]/Table2[[#This Row],[Admission]]))</f>
        <v>--</v>
      </c>
      <c r="DU15" s="11" t="str">
        <f>IF(Table2[[#This Row],[BND T]]=0,"--", IF(Table2[[#This Row],[BND HS]]/Table2[[#This Row],[BND T]]=0, "--", Table2[[#This Row],[BND HS]]/Table2[[#This Row],[BND T]]))</f>
        <v>--</v>
      </c>
      <c r="DV15" s="18" t="str">
        <f>IF(Table2[[#This Row],[BND T]]=0,"--", IF(Table2[[#This Row],[BND FE]]/Table2[[#This Row],[BND T]]=0, "--", Table2[[#This Row],[BND FE]]/Table2[[#This Row],[BND T]]))</f>
        <v>--</v>
      </c>
      <c r="DW15" s="2">
        <v>0</v>
      </c>
      <c r="DX15" s="2">
        <v>0</v>
      </c>
      <c r="DY15" s="2">
        <v>0</v>
      </c>
      <c r="DZ15" s="2">
        <v>0</v>
      </c>
      <c r="EA15" s="6">
        <f>SUM(Table2[[#This Row],[SPE B]:[SPE FE]])</f>
        <v>0</v>
      </c>
      <c r="EB15" s="11" t="str">
        <f>IF((Table2[[#This Row],[SPE T]]/Table2[[#This Row],[Admission]]) = 0, "--", (Table2[[#This Row],[SPE T]]/Table2[[#This Row],[Admission]]))</f>
        <v>--</v>
      </c>
      <c r="EC15" s="11" t="str">
        <f>IF(Table2[[#This Row],[SPE T]]=0,"--", IF(Table2[[#This Row],[SPE HS]]/Table2[[#This Row],[SPE T]]=0, "--", Table2[[#This Row],[SPE HS]]/Table2[[#This Row],[SPE T]]))</f>
        <v>--</v>
      </c>
      <c r="ED15" s="18" t="str">
        <f>IF(Table2[[#This Row],[SPE T]]=0,"--", IF(Table2[[#This Row],[SPE FE]]/Table2[[#This Row],[SPE T]]=0, "--", Table2[[#This Row],[SPE FE]]/Table2[[#This Row],[SPE T]]))</f>
        <v>--</v>
      </c>
      <c r="EE15" s="2">
        <v>0</v>
      </c>
      <c r="EF15" s="2">
        <v>0</v>
      </c>
      <c r="EG15" s="2">
        <v>0</v>
      </c>
      <c r="EH15" s="2">
        <v>0</v>
      </c>
      <c r="EI15" s="6">
        <f>SUM(Table2[[#This Row],[ORC B]:[ORC FE]])</f>
        <v>0</v>
      </c>
      <c r="EJ15" s="11" t="str">
        <f>IF((Table2[[#This Row],[ORC T]]/Table2[[#This Row],[Admission]]) = 0, "--", (Table2[[#This Row],[ORC T]]/Table2[[#This Row],[Admission]]))</f>
        <v>--</v>
      </c>
      <c r="EK15" s="11" t="str">
        <f>IF(Table2[[#This Row],[ORC T]]=0,"--", IF(Table2[[#This Row],[ORC HS]]/Table2[[#This Row],[ORC T]]=0, "--", Table2[[#This Row],[ORC HS]]/Table2[[#This Row],[ORC T]]))</f>
        <v>--</v>
      </c>
      <c r="EL15" s="18" t="str">
        <f>IF(Table2[[#This Row],[ORC T]]=0,"--", IF(Table2[[#This Row],[ORC FE]]/Table2[[#This Row],[ORC T]]=0, "--", Table2[[#This Row],[ORC FE]]/Table2[[#This Row],[ORC T]]))</f>
        <v>--</v>
      </c>
      <c r="EM15" s="2">
        <v>0</v>
      </c>
      <c r="EN15" s="2">
        <v>0</v>
      </c>
      <c r="EO15" s="2">
        <v>0</v>
      </c>
      <c r="EP15" s="2">
        <v>0</v>
      </c>
      <c r="EQ15" s="6">
        <f>SUM(Table2[[#This Row],[SOL B]:[SOL FE]])</f>
        <v>0</v>
      </c>
      <c r="ER15" s="11" t="str">
        <f>IF((Table2[[#This Row],[SOL T]]/Table2[[#This Row],[Admission]]) = 0, "--", (Table2[[#This Row],[SOL T]]/Table2[[#This Row],[Admission]]))</f>
        <v>--</v>
      </c>
      <c r="ES15" s="11" t="str">
        <f>IF(Table2[[#This Row],[SOL T]]=0,"--", IF(Table2[[#This Row],[SOL HS]]/Table2[[#This Row],[SOL T]]=0, "--", Table2[[#This Row],[SOL HS]]/Table2[[#This Row],[SOL T]]))</f>
        <v>--</v>
      </c>
      <c r="ET15" s="18" t="str">
        <f>IF(Table2[[#This Row],[SOL T]]=0,"--", IF(Table2[[#This Row],[SOL FE]]/Table2[[#This Row],[SOL T]]=0, "--", Table2[[#This Row],[SOL FE]]/Table2[[#This Row],[SOL T]]))</f>
        <v>--</v>
      </c>
      <c r="EU15" s="2">
        <v>0</v>
      </c>
      <c r="EV15" s="2">
        <v>0</v>
      </c>
      <c r="EW15" s="2">
        <v>0</v>
      </c>
      <c r="EX15" s="2">
        <v>0</v>
      </c>
      <c r="EY15" s="6">
        <f>SUM(Table2[[#This Row],[CHO B]:[CHO FE]])</f>
        <v>0</v>
      </c>
      <c r="EZ15" s="11" t="str">
        <f>IF((Table2[[#This Row],[CHO T]]/Table2[[#This Row],[Admission]]) = 0, "--", (Table2[[#This Row],[CHO T]]/Table2[[#This Row],[Admission]]))</f>
        <v>--</v>
      </c>
      <c r="FA15" s="11" t="str">
        <f>IF(Table2[[#This Row],[CHO T]]=0,"--", IF(Table2[[#This Row],[CHO HS]]/Table2[[#This Row],[CHO T]]=0, "--", Table2[[#This Row],[CHO HS]]/Table2[[#This Row],[CHO T]]))</f>
        <v>--</v>
      </c>
      <c r="FB15" s="18" t="str">
        <f>IF(Table2[[#This Row],[CHO T]]=0,"--", IF(Table2[[#This Row],[CHO FE]]/Table2[[#This Row],[CHO T]]=0, "--", Table2[[#This Row],[CHO FE]]/Table2[[#This Row],[CHO T]]))</f>
        <v>--</v>
      </c>
      <c r="FC1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140</v>
      </c>
      <c r="FD15">
        <v>0</v>
      </c>
      <c r="FE15">
        <v>0</v>
      </c>
      <c r="FF15" s="1" t="s">
        <v>390</v>
      </c>
      <c r="FG15" s="1" t="s">
        <v>390</v>
      </c>
      <c r="FH15">
        <v>0</v>
      </c>
      <c r="FI15">
        <v>879</v>
      </c>
      <c r="FJ15" s="1" t="s">
        <v>390</v>
      </c>
      <c r="FK15" s="1" t="s">
        <v>390</v>
      </c>
      <c r="FL15">
        <v>0</v>
      </c>
      <c r="FM15">
        <v>0</v>
      </c>
      <c r="FN15" s="1" t="s">
        <v>390</v>
      </c>
      <c r="FO15" s="1" t="s">
        <v>390</v>
      </c>
    </row>
    <row r="16" spans="1:171">
      <c r="A16">
        <v>1111</v>
      </c>
      <c r="B16">
        <v>273</v>
      </c>
      <c r="C16" t="s">
        <v>97</v>
      </c>
      <c r="D16" t="s">
        <v>110</v>
      </c>
      <c r="E16" s="20">
        <v>261</v>
      </c>
      <c r="F16" s="2">
        <v>30</v>
      </c>
      <c r="G16" s="2">
        <v>0</v>
      </c>
      <c r="H16" s="2">
        <v>0</v>
      </c>
      <c r="I16" s="2">
        <v>0</v>
      </c>
      <c r="J16" s="6">
        <f>SUM(Table2[[#This Row],[FB B]:[FB FE]])</f>
        <v>30</v>
      </c>
      <c r="K16" s="11">
        <f>IF((Table2[[#This Row],[FB T]]/Table2[[#This Row],[Admission]]) = 0, "--", (Table2[[#This Row],[FB T]]/Table2[[#This Row],[Admission]]))</f>
        <v>0.11494252873563218</v>
      </c>
      <c r="L16" s="11" t="str">
        <f>IF(Table2[[#This Row],[FB T]]=0,"--", IF(Table2[[#This Row],[FB HS]]/Table2[[#This Row],[FB T]]=0, "--", Table2[[#This Row],[FB HS]]/Table2[[#This Row],[FB T]]))</f>
        <v>--</v>
      </c>
      <c r="M16" s="18" t="str">
        <f>IF(Table2[[#This Row],[FB T]]=0,"--", IF(Table2[[#This Row],[FB FE]]/Table2[[#This Row],[FB T]]=0, "--", Table2[[#This Row],[FB FE]]/Table2[[#This Row],[FB T]]))</f>
        <v>--</v>
      </c>
      <c r="N16" s="2">
        <v>14</v>
      </c>
      <c r="O16" s="2">
        <v>14</v>
      </c>
      <c r="P16" s="2">
        <v>0</v>
      </c>
      <c r="Q16" s="2">
        <v>1</v>
      </c>
      <c r="R16" s="6">
        <f>SUM(Table2[[#This Row],[XC B]:[XC FE]])</f>
        <v>29</v>
      </c>
      <c r="S16" s="11">
        <f>IF((Table2[[#This Row],[XC T]]/Table2[[#This Row],[Admission]]) = 0, "--", (Table2[[#This Row],[XC T]]/Table2[[#This Row],[Admission]]))</f>
        <v>0.1111111111111111</v>
      </c>
      <c r="T16" s="11" t="str">
        <f>IF(Table2[[#This Row],[XC T]]=0,"--", IF(Table2[[#This Row],[XC HS]]/Table2[[#This Row],[XC T]]=0, "--", Table2[[#This Row],[XC HS]]/Table2[[#This Row],[XC T]]))</f>
        <v>--</v>
      </c>
      <c r="U16" s="18">
        <f>IF(Table2[[#This Row],[XC T]]=0,"--", IF(Table2[[#This Row],[XC FE]]/Table2[[#This Row],[XC T]]=0, "--", Table2[[#This Row],[XC FE]]/Table2[[#This Row],[XC T]]))</f>
        <v>3.4482758620689655E-2</v>
      </c>
      <c r="V16" s="2">
        <v>29</v>
      </c>
      <c r="W16" s="2">
        <v>0</v>
      </c>
      <c r="X16" s="2">
        <v>0</v>
      </c>
      <c r="Y16" s="6">
        <f>SUM(Table2[[#This Row],[VB G]:[VB FE]])</f>
        <v>29</v>
      </c>
      <c r="Z16" s="11">
        <f>IF((Table2[[#This Row],[VB T]]/Table2[[#This Row],[Admission]]) = 0, "--", (Table2[[#This Row],[VB T]]/Table2[[#This Row],[Admission]]))</f>
        <v>0.1111111111111111</v>
      </c>
      <c r="AA16" s="11" t="str">
        <f>IF(Table2[[#This Row],[VB T]]=0,"--", IF(Table2[[#This Row],[VB HS]]/Table2[[#This Row],[VB T]]=0, "--", Table2[[#This Row],[VB HS]]/Table2[[#This Row],[VB T]]))</f>
        <v>--</v>
      </c>
      <c r="AB16" s="18" t="str">
        <f>IF(Table2[[#This Row],[VB T]]=0,"--", IF(Table2[[#This Row],[VB FE]]/Table2[[#This Row],[VB T]]=0, "--", Table2[[#This Row],[VB FE]]/Table2[[#This Row],[VB T]]))</f>
        <v>--</v>
      </c>
      <c r="AC16" s="2">
        <v>22</v>
      </c>
      <c r="AD16" s="2">
        <v>22</v>
      </c>
      <c r="AE16" s="2">
        <v>0</v>
      </c>
      <c r="AF16" s="2">
        <v>8</v>
      </c>
      <c r="AG16" s="6">
        <f>SUM(Table2[[#This Row],[SC B]:[SC FE]])</f>
        <v>52</v>
      </c>
      <c r="AH16" s="11">
        <f>IF((Table2[[#This Row],[SC T]]/Table2[[#This Row],[Admission]]) = 0, "--", (Table2[[#This Row],[SC T]]/Table2[[#This Row],[Admission]]))</f>
        <v>0.19923371647509577</v>
      </c>
      <c r="AI16" s="11" t="str">
        <f>IF(Table2[[#This Row],[SC T]]=0,"--", IF(Table2[[#This Row],[SC HS]]/Table2[[#This Row],[SC T]]=0, "--", Table2[[#This Row],[SC HS]]/Table2[[#This Row],[SC T]]))</f>
        <v>--</v>
      </c>
      <c r="AJ16" s="18">
        <f>IF(Table2[[#This Row],[SC T]]=0,"--", IF(Table2[[#This Row],[SC FE]]/Table2[[#This Row],[SC T]]=0, "--", Table2[[#This Row],[SC FE]]/Table2[[#This Row],[SC T]]))</f>
        <v>0.15384615384615385</v>
      </c>
      <c r="AK16" s="15">
        <f>SUM(Table2[[#This Row],[FB T]],Table2[[#This Row],[XC T]],Table2[[#This Row],[VB T]],Table2[[#This Row],[SC T]])</f>
        <v>140</v>
      </c>
      <c r="AL16" s="2">
        <v>35</v>
      </c>
      <c r="AM16" s="2">
        <v>28</v>
      </c>
      <c r="AN16" s="2">
        <v>0</v>
      </c>
      <c r="AO16" s="2">
        <v>0</v>
      </c>
      <c r="AP16" s="6">
        <f>SUM(Table2[[#This Row],[BX B]:[BX FE]])</f>
        <v>63</v>
      </c>
      <c r="AQ16" s="11">
        <f>IF((Table2[[#This Row],[BX T]]/Table2[[#This Row],[Admission]]) = 0, "--", (Table2[[#This Row],[BX T]]/Table2[[#This Row],[Admission]]))</f>
        <v>0.2413793103448276</v>
      </c>
      <c r="AR16" s="11" t="str">
        <f>IF(Table2[[#This Row],[BX T]]=0,"--", IF(Table2[[#This Row],[BX HS]]/Table2[[#This Row],[BX T]]=0, "--", Table2[[#This Row],[BX HS]]/Table2[[#This Row],[BX T]]))</f>
        <v>--</v>
      </c>
      <c r="AS16" s="18" t="str">
        <f>IF(Table2[[#This Row],[BX T]]=0,"--", IF(Table2[[#This Row],[BX FE]]/Table2[[#This Row],[BX T]]=0, "--", Table2[[#This Row],[BX FE]]/Table2[[#This Row],[BX T]]))</f>
        <v>--</v>
      </c>
      <c r="AT16" s="2">
        <v>14</v>
      </c>
      <c r="AU16" s="2">
        <v>20</v>
      </c>
      <c r="AV16" s="2">
        <v>0</v>
      </c>
      <c r="AW16" s="2">
        <v>4</v>
      </c>
      <c r="AX16" s="6">
        <f>SUM(Table2[[#This Row],[SW B]:[SW FE]])</f>
        <v>38</v>
      </c>
      <c r="AY16" s="11">
        <f>IF((Table2[[#This Row],[SW T]]/Table2[[#This Row],[Admission]]) = 0, "--", (Table2[[#This Row],[SW T]]/Table2[[#This Row],[Admission]]))</f>
        <v>0.14559386973180077</v>
      </c>
      <c r="AZ16" s="11" t="str">
        <f>IF(Table2[[#This Row],[SW T]]=0,"--", IF(Table2[[#This Row],[SW HS]]/Table2[[#This Row],[SW T]]=0, "--", Table2[[#This Row],[SW HS]]/Table2[[#This Row],[SW T]]))</f>
        <v>--</v>
      </c>
      <c r="BA16" s="18">
        <f>IF(Table2[[#This Row],[SW T]]=0,"--", IF(Table2[[#This Row],[SW FE]]/Table2[[#This Row],[SW T]]=0, "--", Table2[[#This Row],[SW FE]]/Table2[[#This Row],[SW T]]))</f>
        <v>0.10526315789473684</v>
      </c>
      <c r="BB16" s="2">
        <v>0</v>
      </c>
      <c r="BC16" s="2">
        <v>0</v>
      </c>
      <c r="BD16" s="2">
        <v>0</v>
      </c>
      <c r="BE16" s="2">
        <v>0</v>
      </c>
      <c r="BF16" s="6">
        <f>SUM(Table2[[#This Row],[CHE B]:[CHE FE]])</f>
        <v>0</v>
      </c>
      <c r="BG16" s="11" t="str">
        <f>IF((Table2[[#This Row],[CHE T]]/Table2[[#This Row],[Admission]]) = 0, "--", (Table2[[#This Row],[CHE T]]/Table2[[#This Row],[Admission]]))</f>
        <v>--</v>
      </c>
      <c r="BH16" s="11" t="str">
        <f>IF(Table2[[#This Row],[CHE T]]=0,"--", IF(Table2[[#This Row],[CHE HS]]/Table2[[#This Row],[CHE T]]=0, "--", Table2[[#This Row],[CHE HS]]/Table2[[#This Row],[CHE T]]))</f>
        <v>--</v>
      </c>
      <c r="BI16" s="22" t="str">
        <f>IF(Table2[[#This Row],[CHE T]]=0,"--", IF(Table2[[#This Row],[CHE FE]]/Table2[[#This Row],[CHE T]]=0, "--", Table2[[#This Row],[CHE FE]]/Table2[[#This Row],[CHE T]]))</f>
        <v>--</v>
      </c>
      <c r="BJ16" s="2">
        <v>0</v>
      </c>
      <c r="BK16" s="2">
        <v>0</v>
      </c>
      <c r="BL16" s="2">
        <v>0</v>
      </c>
      <c r="BM16" s="2">
        <v>0</v>
      </c>
      <c r="BN16" s="6">
        <f>SUM(Table2[[#This Row],[WR B]:[WR FE]])</f>
        <v>0</v>
      </c>
      <c r="BO16" s="11" t="str">
        <f>IF((Table2[[#This Row],[WR T]]/Table2[[#This Row],[Admission]]) = 0, "--", (Table2[[#This Row],[WR T]]/Table2[[#This Row],[Admission]]))</f>
        <v>--</v>
      </c>
      <c r="BP16" s="11" t="str">
        <f>IF(Table2[[#This Row],[WR T]]=0,"--", IF(Table2[[#This Row],[WR HS]]/Table2[[#This Row],[WR T]]=0, "--", Table2[[#This Row],[WR HS]]/Table2[[#This Row],[WR T]]))</f>
        <v>--</v>
      </c>
      <c r="BQ16" s="18" t="str">
        <f>IF(Table2[[#This Row],[WR T]]=0,"--", IF(Table2[[#This Row],[WR FE]]/Table2[[#This Row],[WR T]]=0, "--", Table2[[#This Row],[WR FE]]/Table2[[#This Row],[WR T]]))</f>
        <v>--</v>
      </c>
      <c r="BR16" s="2">
        <v>0</v>
      </c>
      <c r="BS16" s="2">
        <v>0</v>
      </c>
      <c r="BT16" s="2">
        <v>0</v>
      </c>
      <c r="BU16" s="2">
        <v>0</v>
      </c>
      <c r="BV16" s="6">
        <f>SUM(Table2[[#This Row],[DNC B]:[DNC FE]])</f>
        <v>0</v>
      </c>
      <c r="BW16" s="11" t="str">
        <f>IF((Table2[[#This Row],[DNC T]]/Table2[[#This Row],[Admission]]) = 0, "--", (Table2[[#This Row],[DNC T]]/Table2[[#This Row],[Admission]]))</f>
        <v>--</v>
      </c>
      <c r="BX16" s="11" t="str">
        <f>IF(Table2[[#This Row],[DNC T]]=0,"--", IF(Table2[[#This Row],[DNC HS]]/Table2[[#This Row],[DNC T]]=0, "--", Table2[[#This Row],[DNC HS]]/Table2[[#This Row],[DNC T]]))</f>
        <v>--</v>
      </c>
      <c r="BY16" s="18" t="str">
        <f>IF(Table2[[#This Row],[DNC T]]=0,"--", IF(Table2[[#This Row],[DNC FE]]/Table2[[#This Row],[DNC T]]=0, "--", Table2[[#This Row],[DNC FE]]/Table2[[#This Row],[DNC T]]))</f>
        <v>--</v>
      </c>
      <c r="BZ16" s="24">
        <f>SUM(Table2[[#This Row],[BX T]],Table2[[#This Row],[SW T]],Table2[[#This Row],[CHE T]],Table2[[#This Row],[WR T]],Table2[[#This Row],[DNC T]])</f>
        <v>101</v>
      </c>
      <c r="CA16" s="2">
        <v>29</v>
      </c>
      <c r="CB16" s="2">
        <v>32</v>
      </c>
      <c r="CC16" s="2">
        <v>0</v>
      </c>
      <c r="CD16" s="2">
        <v>3</v>
      </c>
      <c r="CE16" s="6">
        <f>SUM(Table2[[#This Row],[TF B]:[TF FE]])</f>
        <v>64</v>
      </c>
      <c r="CF16" s="11">
        <f>IF((Table2[[#This Row],[TF T]]/Table2[[#This Row],[Admission]]) = 0, "--", (Table2[[#This Row],[TF T]]/Table2[[#This Row],[Admission]]))</f>
        <v>0.24521072796934865</v>
      </c>
      <c r="CG16" s="11" t="str">
        <f>IF(Table2[[#This Row],[TF T]]=0,"--", IF(Table2[[#This Row],[TF HS]]/Table2[[#This Row],[TF T]]=0, "--", Table2[[#This Row],[TF HS]]/Table2[[#This Row],[TF T]]))</f>
        <v>--</v>
      </c>
      <c r="CH16" s="18">
        <f>IF(Table2[[#This Row],[TF T]]=0,"--", IF(Table2[[#This Row],[TF FE]]/Table2[[#This Row],[TF T]]=0, "--", Table2[[#This Row],[TF FE]]/Table2[[#This Row],[TF T]]))</f>
        <v>4.6875E-2</v>
      </c>
      <c r="CI16" s="2">
        <v>26</v>
      </c>
      <c r="CJ16" s="2">
        <v>0</v>
      </c>
      <c r="CK16" s="2">
        <v>0</v>
      </c>
      <c r="CL16" s="2">
        <v>2</v>
      </c>
      <c r="CM16" s="6">
        <f>SUM(Table2[[#This Row],[BB B]:[BB FE]])</f>
        <v>28</v>
      </c>
      <c r="CN16" s="11">
        <f>IF((Table2[[#This Row],[BB T]]/Table2[[#This Row],[Admission]]) = 0, "--", (Table2[[#This Row],[BB T]]/Table2[[#This Row],[Admission]]))</f>
        <v>0.10727969348659004</v>
      </c>
      <c r="CO16" s="11" t="str">
        <f>IF(Table2[[#This Row],[BB T]]=0,"--", IF(Table2[[#This Row],[BB HS]]/Table2[[#This Row],[BB T]]=0, "--", Table2[[#This Row],[BB HS]]/Table2[[#This Row],[BB T]]))</f>
        <v>--</v>
      </c>
      <c r="CP16" s="18">
        <f>IF(Table2[[#This Row],[BB T]]=0,"--", IF(Table2[[#This Row],[BB FE]]/Table2[[#This Row],[BB T]]=0, "--", Table2[[#This Row],[BB FE]]/Table2[[#This Row],[BB T]]))</f>
        <v>7.1428571428571425E-2</v>
      </c>
      <c r="CQ16" s="2">
        <v>0</v>
      </c>
      <c r="CR16" s="2">
        <v>14</v>
      </c>
      <c r="CS16" s="2">
        <v>0</v>
      </c>
      <c r="CT16" s="2">
        <v>1</v>
      </c>
      <c r="CU16" s="6">
        <f>SUM(Table2[[#This Row],[SB B]:[SB FE]])</f>
        <v>15</v>
      </c>
      <c r="CV16" s="11">
        <f>IF((Table2[[#This Row],[SB T]]/Table2[[#This Row],[Admission]]) = 0, "--", (Table2[[#This Row],[SB T]]/Table2[[#This Row],[Admission]]))</f>
        <v>5.7471264367816091E-2</v>
      </c>
      <c r="CW16" s="11" t="str">
        <f>IF(Table2[[#This Row],[SB T]]=0,"--", IF(Table2[[#This Row],[SB HS]]/Table2[[#This Row],[SB T]]=0, "--", Table2[[#This Row],[SB HS]]/Table2[[#This Row],[SB T]]))</f>
        <v>--</v>
      </c>
      <c r="CX16" s="18">
        <f>IF(Table2[[#This Row],[SB T]]=0,"--", IF(Table2[[#This Row],[SB FE]]/Table2[[#This Row],[SB T]]=0, "--", Table2[[#This Row],[SB FE]]/Table2[[#This Row],[SB T]]))</f>
        <v>6.6666666666666666E-2</v>
      </c>
      <c r="CY16" s="2">
        <v>9</v>
      </c>
      <c r="CZ16" s="2">
        <v>8</v>
      </c>
      <c r="DA16" s="2">
        <v>0</v>
      </c>
      <c r="DB16" s="2">
        <v>0</v>
      </c>
      <c r="DC16" s="6">
        <f>SUM(Table2[[#This Row],[GF B]:[GF FE]])</f>
        <v>17</v>
      </c>
      <c r="DD16" s="11">
        <f>IF((Table2[[#This Row],[GF T]]/Table2[[#This Row],[Admission]]) = 0, "--", (Table2[[#This Row],[GF T]]/Table2[[#This Row],[Admission]]))</f>
        <v>6.5134099616858232E-2</v>
      </c>
      <c r="DE16" s="11" t="str">
        <f>IF(Table2[[#This Row],[GF T]]=0,"--", IF(Table2[[#This Row],[GF HS]]/Table2[[#This Row],[GF T]]=0, "--", Table2[[#This Row],[GF HS]]/Table2[[#This Row],[GF T]]))</f>
        <v>--</v>
      </c>
      <c r="DF16" s="18" t="str">
        <f>IF(Table2[[#This Row],[GF T]]=0,"--", IF(Table2[[#This Row],[GF FE]]/Table2[[#This Row],[GF T]]=0, "--", Table2[[#This Row],[GF FE]]/Table2[[#This Row],[GF T]]))</f>
        <v>--</v>
      </c>
      <c r="DG16" s="2">
        <v>15</v>
      </c>
      <c r="DH16" s="2">
        <v>15</v>
      </c>
      <c r="DI16" s="2">
        <v>0</v>
      </c>
      <c r="DJ16" s="2">
        <v>6</v>
      </c>
      <c r="DK16" s="6">
        <f>SUM(Table2[[#This Row],[TN B]:[TN FE]])</f>
        <v>36</v>
      </c>
      <c r="DL16" s="11">
        <f>IF((Table2[[#This Row],[TN T]]/Table2[[#This Row],[Admission]]) = 0, "--", (Table2[[#This Row],[TN T]]/Table2[[#This Row],[Admission]]))</f>
        <v>0.13793103448275862</v>
      </c>
      <c r="DM16" s="11" t="str">
        <f>IF(Table2[[#This Row],[TN T]]=0,"--", IF(Table2[[#This Row],[TN HS]]/Table2[[#This Row],[TN T]]=0, "--", Table2[[#This Row],[TN HS]]/Table2[[#This Row],[TN T]]))</f>
        <v>--</v>
      </c>
      <c r="DN16" s="18">
        <f>IF(Table2[[#This Row],[TN T]]=0,"--", IF(Table2[[#This Row],[TN FE]]/Table2[[#This Row],[TN T]]=0, "--", Table2[[#This Row],[TN FE]]/Table2[[#This Row],[TN T]]))</f>
        <v>0.16666666666666666</v>
      </c>
      <c r="DO16" s="2">
        <v>0</v>
      </c>
      <c r="DP16" s="2">
        <v>0</v>
      </c>
      <c r="DQ16" s="2">
        <v>0</v>
      </c>
      <c r="DR16" s="2">
        <v>0</v>
      </c>
      <c r="DS16" s="6">
        <f>SUM(Table2[[#This Row],[BND B]:[BND FE]])</f>
        <v>0</v>
      </c>
      <c r="DT16" s="11" t="str">
        <f>IF((Table2[[#This Row],[BND T]]/Table2[[#This Row],[Admission]]) = 0, "--", (Table2[[#This Row],[BND T]]/Table2[[#This Row],[Admission]]))</f>
        <v>--</v>
      </c>
      <c r="DU16" s="11" t="str">
        <f>IF(Table2[[#This Row],[BND T]]=0,"--", IF(Table2[[#This Row],[BND HS]]/Table2[[#This Row],[BND T]]=0, "--", Table2[[#This Row],[BND HS]]/Table2[[#This Row],[BND T]]))</f>
        <v>--</v>
      </c>
      <c r="DV16" s="18" t="str">
        <f>IF(Table2[[#This Row],[BND T]]=0,"--", IF(Table2[[#This Row],[BND FE]]/Table2[[#This Row],[BND T]]=0, "--", Table2[[#This Row],[BND FE]]/Table2[[#This Row],[BND T]]))</f>
        <v>--</v>
      </c>
      <c r="DW16" s="2">
        <v>0</v>
      </c>
      <c r="DX16" s="2">
        <v>0</v>
      </c>
      <c r="DY16" s="2">
        <v>0</v>
      </c>
      <c r="DZ16" s="2">
        <v>0</v>
      </c>
      <c r="EA16" s="6">
        <f>SUM(Table2[[#This Row],[SPE B]:[SPE FE]])</f>
        <v>0</v>
      </c>
      <c r="EB16" s="11" t="str">
        <f>IF((Table2[[#This Row],[SPE T]]/Table2[[#This Row],[Admission]]) = 0, "--", (Table2[[#This Row],[SPE T]]/Table2[[#This Row],[Admission]]))</f>
        <v>--</v>
      </c>
      <c r="EC16" s="11" t="str">
        <f>IF(Table2[[#This Row],[SPE T]]=0,"--", IF(Table2[[#This Row],[SPE HS]]/Table2[[#This Row],[SPE T]]=0, "--", Table2[[#This Row],[SPE HS]]/Table2[[#This Row],[SPE T]]))</f>
        <v>--</v>
      </c>
      <c r="ED16" s="18" t="str">
        <f>IF(Table2[[#This Row],[SPE T]]=0,"--", IF(Table2[[#This Row],[SPE FE]]/Table2[[#This Row],[SPE T]]=0, "--", Table2[[#This Row],[SPE FE]]/Table2[[#This Row],[SPE T]]))</f>
        <v>--</v>
      </c>
      <c r="EE16" s="2">
        <v>0</v>
      </c>
      <c r="EF16" s="2">
        <v>0</v>
      </c>
      <c r="EG16" s="2">
        <v>0</v>
      </c>
      <c r="EH16" s="2">
        <v>0</v>
      </c>
      <c r="EI16" s="6">
        <f>SUM(Table2[[#This Row],[ORC B]:[ORC FE]])</f>
        <v>0</v>
      </c>
      <c r="EJ16" s="11" t="str">
        <f>IF((Table2[[#This Row],[ORC T]]/Table2[[#This Row],[Admission]]) = 0, "--", (Table2[[#This Row],[ORC T]]/Table2[[#This Row],[Admission]]))</f>
        <v>--</v>
      </c>
      <c r="EK16" s="11" t="str">
        <f>IF(Table2[[#This Row],[ORC T]]=0,"--", IF(Table2[[#This Row],[ORC HS]]/Table2[[#This Row],[ORC T]]=0, "--", Table2[[#This Row],[ORC HS]]/Table2[[#This Row],[ORC T]]))</f>
        <v>--</v>
      </c>
      <c r="EL16" s="18" t="str">
        <f>IF(Table2[[#This Row],[ORC T]]=0,"--", IF(Table2[[#This Row],[ORC FE]]/Table2[[#This Row],[ORC T]]=0, "--", Table2[[#This Row],[ORC FE]]/Table2[[#This Row],[ORC T]]))</f>
        <v>--</v>
      </c>
      <c r="EM16" s="2">
        <v>0</v>
      </c>
      <c r="EN16" s="2">
        <v>0</v>
      </c>
      <c r="EO16" s="2">
        <v>0</v>
      </c>
      <c r="EP16" s="2">
        <v>0</v>
      </c>
      <c r="EQ16" s="6">
        <f>SUM(Table2[[#This Row],[SOL B]:[SOL FE]])</f>
        <v>0</v>
      </c>
      <c r="ER16" s="11" t="str">
        <f>IF((Table2[[#This Row],[SOL T]]/Table2[[#This Row],[Admission]]) = 0, "--", (Table2[[#This Row],[SOL T]]/Table2[[#This Row],[Admission]]))</f>
        <v>--</v>
      </c>
      <c r="ES16" s="11" t="str">
        <f>IF(Table2[[#This Row],[SOL T]]=0,"--", IF(Table2[[#This Row],[SOL HS]]/Table2[[#This Row],[SOL T]]=0, "--", Table2[[#This Row],[SOL HS]]/Table2[[#This Row],[SOL T]]))</f>
        <v>--</v>
      </c>
      <c r="ET16" s="18" t="str">
        <f>IF(Table2[[#This Row],[SOL T]]=0,"--", IF(Table2[[#This Row],[SOL FE]]/Table2[[#This Row],[SOL T]]=0, "--", Table2[[#This Row],[SOL FE]]/Table2[[#This Row],[SOL T]]))</f>
        <v>--</v>
      </c>
      <c r="EU16" s="2">
        <v>0</v>
      </c>
      <c r="EV16" s="2">
        <v>0</v>
      </c>
      <c r="EW16" s="2">
        <v>0</v>
      </c>
      <c r="EX16" s="2">
        <v>0</v>
      </c>
      <c r="EY16" s="6">
        <f>SUM(Table2[[#This Row],[CHO B]:[CHO FE]])</f>
        <v>0</v>
      </c>
      <c r="EZ16" s="11" t="str">
        <f>IF((Table2[[#This Row],[CHO T]]/Table2[[#This Row],[Admission]]) = 0, "--", (Table2[[#This Row],[CHO T]]/Table2[[#This Row],[Admission]]))</f>
        <v>--</v>
      </c>
      <c r="FA16" s="11" t="str">
        <f>IF(Table2[[#This Row],[CHO T]]=0,"--", IF(Table2[[#This Row],[CHO HS]]/Table2[[#This Row],[CHO T]]=0, "--", Table2[[#This Row],[CHO HS]]/Table2[[#This Row],[CHO T]]))</f>
        <v>--</v>
      </c>
      <c r="FB16" s="18" t="str">
        <f>IF(Table2[[#This Row],[CHO T]]=0,"--", IF(Table2[[#This Row],[CHO FE]]/Table2[[#This Row],[CHO T]]=0, "--", Table2[[#This Row],[CHO FE]]/Table2[[#This Row],[CHO T]]))</f>
        <v>--</v>
      </c>
      <c r="FC1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160</v>
      </c>
      <c r="FD16">
        <v>0</v>
      </c>
      <c r="FE16">
        <v>0</v>
      </c>
      <c r="FF16" s="1" t="s">
        <v>390</v>
      </c>
      <c r="FG16" s="1" t="s">
        <v>390</v>
      </c>
      <c r="FH16">
        <v>0</v>
      </c>
      <c r="FI16">
        <v>0</v>
      </c>
      <c r="FJ16" s="1" t="s">
        <v>390</v>
      </c>
      <c r="FK16" s="1" t="s">
        <v>390</v>
      </c>
      <c r="FL16">
        <v>0</v>
      </c>
      <c r="FM16">
        <v>0</v>
      </c>
      <c r="FN16" s="1" t="s">
        <v>390</v>
      </c>
      <c r="FO16" s="1" t="s">
        <v>390</v>
      </c>
    </row>
    <row r="17" spans="1:171">
      <c r="A17">
        <v>1141</v>
      </c>
      <c r="B17">
        <v>223</v>
      </c>
      <c r="C17" t="s">
        <v>112</v>
      </c>
      <c r="D17" t="s">
        <v>111</v>
      </c>
      <c r="E17" s="20">
        <v>136</v>
      </c>
      <c r="F17" s="2">
        <v>23</v>
      </c>
      <c r="G17" s="2">
        <v>1</v>
      </c>
      <c r="H17" s="2">
        <v>0</v>
      </c>
      <c r="I17" s="2">
        <v>0</v>
      </c>
      <c r="J17" s="6">
        <f>SUM(Table2[[#This Row],[FB B]:[FB FE]])</f>
        <v>24</v>
      </c>
      <c r="K17" s="11">
        <f>IF((Table2[[#This Row],[FB T]]/Table2[[#This Row],[Admission]]) = 0, "--", (Table2[[#This Row],[FB T]]/Table2[[#This Row],[Admission]]))</f>
        <v>0.17647058823529413</v>
      </c>
      <c r="L17" s="11" t="str">
        <f>IF(Table2[[#This Row],[FB T]]=0,"--", IF(Table2[[#This Row],[FB HS]]/Table2[[#This Row],[FB T]]=0, "--", Table2[[#This Row],[FB HS]]/Table2[[#This Row],[FB T]]))</f>
        <v>--</v>
      </c>
      <c r="M17" s="18" t="str">
        <f>IF(Table2[[#This Row],[FB T]]=0,"--", IF(Table2[[#This Row],[FB FE]]/Table2[[#This Row],[FB T]]=0, "--", Table2[[#This Row],[FB FE]]/Table2[[#This Row],[FB T]]))</f>
        <v>--</v>
      </c>
      <c r="N17" s="2">
        <v>0</v>
      </c>
      <c r="O17" s="2">
        <v>0</v>
      </c>
      <c r="P17" s="2">
        <v>0</v>
      </c>
      <c r="Q17" s="2">
        <v>0</v>
      </c>
      <c r="R17" s="6">
        <f>SUM(Table2[[#This Row],[XC B]:[XC FE]])</f>
        <v>0</v>
      </c>
      <c r="S17" s="11" t="str">
        <f>IF((Table2[[#This Row],[XC T]]/Table2[[#This Row],[Admission]]) = 0, "--", (Table2[[#This Row],[XC T]]/Table2[[#This Row],[Admission]]))</f>
        <v>--</v>
      </c>
      <c r="T17" s="11" t="str">
        <f>IF(Table2[[#This Row],[XC T]]=0,"--", IF(Table2[[#This Row],[XC HS]]/Table2[[#This Row],[XC T]]=0, "--", Table2[[#This Row],[XC HS]]/Table2[[#This Row],[XC T]]))</f>
        <v>--</v>
      </c>
      <c r="U17" s="18" t="str">
        <f>IF(Table2[[#This Row],[XC T]]=0,"--", IF(Table2[[#This Row],[XC FE]]/Table2[[#This Row],[XC T]]=0, "--", Table2[[#This Row],[XC FE]]/Table2[[#This Row],[XC T]]))</f>
        <v>--</v>
      </c>
      <c r="V17" s="2">
        <v>17</v>
      </c>
      <c r="W17" s="2">
        <v>0</v>
      </c>
      <c r="X17" s="2">
        <v>1</v>
      </c>
      <c r="Y17" s="6">
        <f>SUM(Table2[[#This Row],[VB G]:[VB FE]])</f>
        <v>18</v>
      </c>
      <c r="Z17" s="11">
        <f>IF((Table2[[#This Row],[VB T]]/Table2[[#This Row],[Admission]]) = 0, "--", (Table2[[#This Row],[VB T]]/Table2[[#This Row],[Admission]]))</f>
        <v>0.13235294117647059</v>
      </c>
      <c r="AA17" s="11" t="str">
        <f>IF(Table2[[#This Row],[VB T]]=0,"--", IF(Table2[[#This Row],[VB HS]]/Table2[[#This Row],[VB T]]=0, "--", Table2[[#This Row],[VB HS]]/Table2[[#This Row],[VB T]]))</f>
        <v>--</v>
      </c>
      <c r="AB17" s="18">
        <f>IF(Table2[[#This Row],[VB T]]=0,"--", IF(Table2[[#This Row],[VB FE]]/Table2[[#This Row],[VB T]]=0, "--", Table2[[#This Row],[VB FE]]/Table2[[#This Row],[VB T]]))</f>
        <v>5.5555555555555552E-2</v>
      </c>
      <c r="AC17" s="2">
        <v>0</v>
      </c>
      <c r="AD17" s="2">
        <v>0</v>
      </c>
      <c r="AE17" s="2">
        <v>0</v>
      </c>
      <c r="AF17" s="2">
        <v>0</v>
      </c>
      <c r="AG17" s="6">
        <f>SUM(Table2[[#This Row],[SC B]:[SC FE]])</f>
        <v>0</v>
      </c>
      <c r="AH17" s="11" t="str">
        <f>IF((Table2[[#This Row],[SC T]]/Table2[[#This Row],[Admission]]) = 0, "--", (Table2[[#This Row],[SC T]]/Table2[[#This Row],[Admission]]))</f>
        <v>--</v>
      </c>
      <c r="AI17" s="11" t="str">
        <f>IF(Table2[[#This Row],[SC T]]=0,"--", IF(Table2[[#This Row],[SC HS]]/Table2[[#This Row],[SC T]]=0, "--", Table2[[#This Row],[SC HS]]/Table2[[#This Row],[SC T]]))</f>
        <v>--</v>
      </c>
      <c r="AJ17" s="18" t="str">
        <f>IF(Table2[[#This Row],[SC T]]=0,"--", IF(Table2[[#This Row],[SC FE]]/Table2[[#This Row],[SC T]]=0, "--", Table2[[#This Row],[SC FE]]/Table2[[#This Row],[SC T]]))</f>
        <v>--</v>
      </c>
      <c r="AK17" s="15">
        <f>SUM(Table2[[#This Row],[FB T]],Table2[[#This Row],[XC T]],Table2[[#This Row],[VB T]],Table2[[#This Row],[SC T]])</f>
        <v>42</v>
      </c>
      <c r="AL17" s="2">
        <v>19</v>
      </c>
      <c r="AM17" s="2">
        <v>17</v>
      </c>
      <c r="AN17" s="2">
        <v>0</v>
      </c>
      <c r="AO17" s="2">
        <v>1</v>
      </c>
      <c r="AP17" s="6">
        <f>SUM(Table2[[#This Row],[BX B]:[BX FE]])</f>
        <v>37</v>
      </c>
      <c r="AQ17" s="11">
        <f>IF((Table2[[#This Row],[BX T]]/Table2[[#This Row],[Admission]]) = 0, "--", (Table2[[#This Row],[BX T]]/Table2[[#This Row],[Admission]]))</f>
        <v>0.27205882352941174</v>
      </c>
      <c r="AR17" s="11" t="str">
        <f>IF(Table2[[#This Row],[BX T]]=0,"--", IF(Table2[[#This Row],[BX HS]]/Table2[[#This Row],[BX T]]=0, "--", Table2[[#This Row],[BX HS]]/Table2[[#This Row],[BX T]]))</f>
        <v>--</v>
      </c>
      <c r="AS17" s="18">
        <f>IF(Table2[[#This Row],[BX T]]=0,"--", IF(Table2[[#This Row],[BX FE]]/Table2[[#This Row],[BX T]]=0, "--", Table2[[#This Row],[BX FE]]/Table2[[#This Row],[BX T]]))</f>
        <v>2.7027027027027029E-2</v>
      </c>
      <c r="AT17" s="2">
        <v>0</v>
      </c>
      <c r="AU17" s="2">
        <v>0</v>
      </c>
      <c r="AV17" s="2">
        <v>0</v>
      </c>
      <c r="AW17" s="2">
        <v>0</v>
      </c>
      <c r="AX17" s="6">
        <f>SUM(Table2[[#This Row],[SW B]:[SW FE]])</f>
        <v>0</v>
      </c>
      <c r="AY17" s="11" t="str">
        <f>IF((Table2[[#This Row],[SW T]]/Table2[[#This Row],[Admission]]) = 0, "--", (Table2[[#This Row],[SW T]]/Table2[[#This Row],[Admission]]))</f>
        <v>--</v>
      </c>
      <c r="AZ17" s="11" t="str">
        <f>IF(Table2[[#This Row],[SW T]]=0,"--", IF(Table2[[#This Row],[SW HS]]/Table2[[#This Row],[SW T]]=0, "--", Table2[[#This Row],[SW HS]]/Table2[[#This Row],[SW T]]))</f>
        <v>--</v>
      </c>
      <c r="BA17" s="18" t="str">
        <f>IF(Table2[[#This Row],[SW T]]=0,"--", IF(Table2[[#This Row],[SW FE]]/Table2[[#This Row],[SW T]]=0, "--", Table2[[#This Row],[SW FE]]/Table2[[#This Row],[SW T]]))</f>
        <v>--</v>
      </c>
      <c r="BB17" s="2">
        <v>0</v>
      </c>
      <c r="BC17" s="2">
        <v>0</v>
      </c>
      <c r="BD17" s="2">
        <v>0</v>
      </c>
      <c r="BE17" s="2">
        <v>0</v>
      </c>
      <c r="BF17" s="6">
        <f>SUM(Table2[[#This Row],[CHE B]:[CHE FE]])</f>
        <v>0</v>
      </c>
      <c r="BG17" s="11" t="str">
        <f>IF((Table2[[#This Row],[CHE T]]/Table2[[#This Row],[Admission]]) = 0, "--", (Table2[[#This Row],[CHE T]]/Table2[[#This Row],[Admission]]))</f>
        <v>--</v>
      </c>
      <c r="BH17" s="11" t="str">
        <f>IF(Table2[[#This Row],[CHE T]]=0,"--", IF(Table2[[#This Row],[CHE HS]]/Table2[[#This Row],[CHE T]]=0, "--", Table2[[#This Row],[CHE HS]]/Table2[[#This Row],[CHE T]]))</f>
        <v>--</v>
      </c>
      <c r="BI17" s="22" t="str">
        <f>IF(Table2[[#This Row],[CHE T]]=0,"--", IF(Table2[[#This Row],[CHE FE]]/Table2[[#This Row],[CHE T]]=0, "--", Table2[[#This Row],[CHE FE]]/Table2[[#This Row],[CHE T]]))</f>
        <v>--</v>
      </c>
      <c r="BJ17" s="2">
        <v>9</v>
      </c>
      <c r="BK17" s="2">
        <v>0</v>
      </c>
      <c r="BL17" s="2">
        <v>0</v>
      </c>
      <c r="BM17" s="2">
        <v>0</v>
      </c>
      <c r="BN17" s="6">
        <f>SUM(Table2[[#This Row],[WR B]:[WR FE]])</f>
        <v>9</v>
      </c>
      <c r="BO17" s="11">
        <f>IF((Table2[[#This Row],[WR T]]/Table2[[#This Row],[Admission]]) = 0, "--", (Table2[[#This Row],[WR T]]/Table2[[#This Row],[Admission]]))</f>
        <v>6.6176470588235295E-2</v>
      </c>
      <c r="BP17" s="11" t="str">
        <f>IF(Table2[[#This Row],[WR T]]=0,"--", IF(Table2[[#This Row],[WR HS]]/Table2[[#This Row],[WR T]]=0, "--", Table2[[#This Row],[WR HS]]/Table2[[#This Row],[WR T]]))</f>
        <v>--</v>
      </c>
      <c r="BQ17" s="18" t="str">
        <f>IF(Table2[[#This Row],[WR T]]=0,"--", IF(Table2[[#This Row],[WR FE]]/Table2[[#This Row],[WR T]]=0, "--", Table2[[#This Row],[WR FE]]/Table2[[#This Row],[WR T]]))</f>
        <v>--</v>
      </c>
      <c r="BR17" s="2">
        <v>0</v>
      </c>
      <c r="BS17" s="2">
        <v>0</v>
      </c>
      <c r="BT17" s="2">
        <v>0</v>
      </c>
      <c r="BU17" s="2">
        <v>0</v>
      </c>
      <c r="BV17" s="6">
        <f>SUM(Table2[[#This Row],[DNC B]:[DNC FE]])</f>
        <v>0</v>
      </c>
      <c r="BW17" s="11" t="str">
        <f>IF((Table2[[#This Row],[DNC T]]/Table2[[#This Row],[Admission]]) = 0, "--", (Table2[[#This Row],[DNC T]]/Table2[[#This Row],[Admission]]))</f>
        <v>--</v>
      </c>
      <c r="BX17" s="11" t="str">
        <f>IF(Table2[[#This Row],[DNC T]]=0,"--", IF(Table2[[#This Row],[DNC HS]]/Table2[[#This Row],[DNC T]]=0, "--", Table2[[#This Row],[DNC HS]]/Table2[[#This Row],[DNC T]]))</f>
        <v>--</v>
      </c>
      <c r="BY17" s="18" t="str">
        <f>IF(Table2[[#This Row],[DNC T]]=0,"--", IF(Table2[[#This Row],[DNC FE]]/Table2[[#This Row],[DNC T]]=0, "--", Table2[[#This Row],[DNC FE]]/Table2[[#This Row],[DNC T]]))</f>
        <v>--</v>
      </c>
      <c r="BZ17" s="24">
        <f>SUM(Table2[[#This Row],[BX T]],Table2[[#This Row],[SW T]],Table2[[#This Row],[CHE T]],Table2[[#This Row],[WR T]],Table2[[#This Row],[DNC T]])</f>
        <v>46</v>
      </c>
      <c r="CA17" s="2">
        <v>14</v>
      </c>
      <c r="CB17" s="2">
        <v>10</v>
      </c>
      <c r="CC17" s="2">
        <v>0</v>
      </c>
      <c r="CD17" s="2">
        <v>0</v>
      </c>
      <c r="CE17" s="6">
        <f>SUM(Table2[[#This Row],[TF B]:[TF FE]])</f>
        <v>24</v>
      </c>
      <c r="CF17" s="11">
        <f>IF((Table2[[#This Row],[TF T]]/Table2[[#This Row],[Admission]]) = 0, "--", (Table2[[#This Row],[TF T]]/Table2[[#This Row],[Admission]]))</f>
        <v>0.17647058823529413</v>
      </c>
      <c r="CG17" s="11" t="str">
        <f>IF(Table2[[#This Row],[TF T]]=0,"--", IF(Table2[[#This Row],[TF HS]]/Table2[[#This Row],[TF T]]=0, "--", Table2[[#This Row],[TF HS]]/Table2[[#This Row],[TF T]]))</f>
        <v>--</v>
      </c>
      <c r="CH17" s="18" t="str">
        <f>IF(Table2[[#This Row],[TF T]]=0,"--", IF(Table2[[#This Row],[TF FE]]/Table2[[#This Row],[TF T]]=0, "--", Table2[[#This Row],[TF FE]]/Table2[[#This Row],[TF T]]))</f>
        <v>--</v>
      </c>
      <c r="CI17" s="2">
        <v>12</v>
      </c>
      <c r="CJ17" s="2">
        <v>0</v>
      </c>
      <c r="CK17" s="2">
        <v>0</v>
      </c>
      <c r="CL17" s="2">
        <v>0</v>
      </c>
      <c r="CM17" s="6">
        <f>SUM(Table2[[#This Row],[BB B]:[BB FE]])</f>
        <v>12</v>
      </c>
      <c r="CN17" s="11">
        <f>IF((Table2[[#This Row],[BB T]]/Table2[[#This Row],[Admission]]) = 0, "--", (Table2[[#This Row],[BB T]]/Table2[[#This Row],[Admission]]))</f>
        <v>8.8235294117647065E-2</v>
      </c>
      <c r="CO17" s="11" t="str">
        <f>IF(Table2[[#This Row],[BB T]]=0,"--", IF(Table2[[#This Row],[BB HS]]/Table2[[#This Row],[BB T]]=0, "--", Table2[[#This Row],[BB HS]]/Table2[[#This Row],[BB T]]))</f>
        <v>--</v>
      </c>
      <c r="CP17" s="18" t="str">
        <f>IF(Table2[[#This Row],[BB T]]=0,"--", IF(Table2[[#This Row],[BB FE]]/Table2[[#This Row],[BB T]]=0, "--", Table2[[#This Row],[BB FE]]/Table2[[#This Row],[BB T]]))</f>
        <v>--</v>
      </c>
      <c r="CQ17" s="2">
        <v>0</v>
      </c>
      <c r="CR17" s="2">
        <v>13</v>
      </c>
      <c r="CS17" s="2">
        <v>0</v>
      </c>
      <c r="CT17" s="2">
        <v>0</v>
      </c>
      <c r="CU17" s="6">
        <f>SUM(Table2[[#This Row],[SB B]:[SB FE]])</f>
        <v>13</v>
      </c>
      <c r="CV17" s="11">
        <f>IF((Table2[[#This Row],[SB T]]/Table2[[#This Row],[Admission]]) = 0, "--", (Table2[[#This Row],[SB T]]/Table2[[#This Row],[Admission]]))</f>
        <v>9.5588235294117641E-2</v>
      </c>
      <c r="CW17" s="11" t="str">
        <f>IF(Table2[[#This Row],[SB T]]=0,"--", IF(Table2[[#This Row],[SB HS]]/Table2[[#This Row],[SB T]]=0, "--", Table2[[#This Row],[SB HS]]/Table2[[#This Row],[SB T]]))</f>
        <v>--</v>
      </c>
      <c r="CX17" s="18" t="str">
        <f>IF(Table2[[#This Row],[SB T]]=0,"--", IF(Table2[[#This Row],[SB FE]]/Table2[[#This Row],[SB T]]=0, "--", Table2[[#This Row],[SB FE]]/Table2[[#This Row],[SB T]]))</f>
        <v>--</v>
      </c>
      <c r="CY17" s="2">
        <v>0</v>
      </c>
      <c r="CZ17" s="2">
        <v>0</v>
      </c>
      <c r="DA17" s="2">
        <v>0</v>
      </c>
      <c r="DB17" s="2">
        <v>0</v>
      </c>
      <c r="DC17" s="6">
        <f>SUM(Table2[[#This Row],[GF B]:[GF FE]])</f>
        <v>0</v>
      </c>
      <c r="DD17" s="11" t="str">
        <f>IF((Table2[[#This Row],[GF T]]/Table2[[#This Row],[Admission]]) = 0, "--", (Table2[[#This Row],[GF T]]/Table2[[#This Row],[Admission]]))</f>
        <v>--</v>
      </c>
      <c r="DE17" s="11" t="str">
        <f>IF(Table2[[#This Row],[GF T]]=0,"--", IF(Table2[[#This Row],[GF HS]]/Table2[[#This Row],[GF T]]=0, "--", Table2[[#This Row],[GF HS]]/Table2[[#This Row],[GF T]]))</f>
        <v>--</v>
      </c>
      <c r="DF17" s="18" t="str">
        <f>IF(Table2[[#This Row],[GF T]]=0,"--", IF(Table2[[#This Row],[GF FE]]/Table2[[#This Row],[GF T]]=0, "--", Table2[[#This Row],[GF FE]]/Table2[[#This Row],[GF T]]))</f>
        <v>--</v>
      </c>
      <c r="DG17" s="2">
        <v>0</v>
      </c>
      <c r="DH17" s="2">
        <v>0</v>
      </c>
      <c r="DI17" s="2">
        <v>0</v>
      </c>
      <c r="DJ17" s="2">
        <v>0</v>
      </c>
      <c r="DK17" s="6">
        <f>SUM(Table2[[#This Row],[TN B]:[TN FE]])</f>
        <v>0</v>
      </c>
      <c r="DL17" s="11" t="str">
        <f>IF((Table2[[#This Row],[TN T]]/Table2[[#This Row],[Admission]]) = 0, "--", (Table2[[#This Row],[TN T]]/Table2[[#This Row],[Admission]]))</f>
        <v>--</v>
      </c>
      <c r="DM17" s="11" t="str">
        <f>IF(Table2[[#This Row],[TN T]]=0,"--", IF(Table2[[#This Row],[TN HS]]/Table2[[#This Row],[TN T]]=0, "--", Table2[[#This Row],[TN HS]]/Table2[[#This Row],[TN T]]))</f>
        <v>--</v>
      </c>
      <c r="DN17" s="18" t="str">
        <f>IF(Table2[[#This Row],[TN T]]=0,"--", IF(Table2[[#This Row],[TN FE]]/Table2[[#This Row],[TN T]]=0, "--", Table2[[#This Row],[TN FE]]/Table2[[#This Row],[TN T]]))</f>
        <v>--</v>
      </c>
      <c r="DO17" s="2">
        <v>0</v>
      </c>
      <c r="DP17" s="2">
        <v>0</v>
      </c>
      <c r="DQ17" s="2">
        <v>0</v>
      </c>
      <c r="DR17" s="2">
        <v>0</v>
      </c>
      <c r="DS17" s="6">
        <f>SUM(Table2[[#This Row],[BND B]:[BND FE]])</f>
        <v>0</v>
      </c>
      <c r="DT17" s="11" t="str">
        <f>IF((Table2[[#This Row],[BND T]]/Table2[[#This Row],[Admission]]) = 0, "--", (Table2[[#This Row],[BND T]]/Table2[[#This Row],[Admission]]))</f>
        <v>--</v>
      </c>
      <c r="DU17" s="11" t="str">
        <f>IF(Table2[[#This Row],[BND T]]=0,"--", IF(Table2[[#This Row],[BND HS]]/Table2[[#This Row],[BND T]]=0, "--", Table2[[#This Row],[BND HS]]/Table2[[#This Row],[BND T]]))</f>
        <v>--</v>
      </c>
      <c r="DV17" s="18" t="str">
        <f>IF(Table2[[#This Row],[BND T]]=0,"--", IF(Table2[[#This Row],[BND FE]]/Table2[[#This Row],[BND T]]=0, "--", Table2[[#This Row],[BND FE]]/Table2[[#This Row],[BND T]]))</f>
        <v>--</v>
      </c>
      <c r="DW17" s="2">
        <v>0</v>
      </c>
      <c r="DX17" s="2">
        <v>0</v>
      </c>
      <c r="DY17" s="2">
        <v>0</v>
      </c>
      <c r="DZ17" s="2">
        <v>0</v>
      </c>
      <c r="EA17" s="6">
        <f>SUM(Table2[[#This Row],[SPE B]:[SPE FE]])</f>
        <v>0</v>
      </c>
      <c r="EB17" s="11" t="str">
        <f>IF((Table2[[#This Row],[SPE T]]/Table2[[#This Row],[Admission]]) = 0, "--", (Table2[[#This Row],[SPE T]]/Table2[[#This Row],[Admission]]))</f>
        <v>--</v>
      </c>
      <c r="EC17" s="11" t="str">
        <f>IF(Table2[[#This Row],[SPE T]]=0,"--", IF(Table2[[#This Row],[SPE HS]]/Table2[[#This Row],[SPE T]]=0, "--", Table2[[#This Row],[SPE HS]]/Table2[[#This Row],[SPE T]]))</f>
        <v>--</v>
      </c>
      <c r="ED17" s="18" t="str">
        <f>IF(Table2[[#This Row],[SPE T]]=0,"--", IF(Table2[[#This Row],[SPE FE]]/Table2[[#This Row],[SPE T]]=0, "--", Table2[[#This Row],[SPE FE]]/Table2[[#This Row],[SPE T]]))</f>
        <v>--</v>
      </c>
      <c r="EE17" s="2">
        <v>0</v>
      </c>
      <c r="EF17" s="2">
        <v>0</v>
      </c>
      <c r="EG17" s="2">
        <v>0</v>
      </c>
      <c r="EH17" s="2">
        <v>0</v>
      </c>
      <c r="EI17" s="6">
        <f>SUM(Table2[[#This Row],[ORC B]:[ORC FE]])</f>
        <v>0</v>
      </c>
      <c r="EJ17" s="11" t="str">
        <f>IF((Table2[[#This Row],[ORC T]]/Table2[[#This Row],[Admission]]) = 0, "--", (Table2[[#This Row],[ORC T]]/Table2[[#This Row],[Admission]]))</f>
        <v>--</v>
      </c>
      <c r="EK17" s="11" t="str">
        <f>IF(Table2[[#This Row],[ORC T]]=0,"--", IF(Table2[[#This Row],[ORC HS]]/Table2[[#This Row],[ORC T]]=0, "--", Table2[[#This Row],[ORC HS]]/Table2[[#This Row],[ORC T]]))</f>
        <v>--</v>
      </c>
      <c r="EL17" s="18" t="str">
        <f>IF(Table2[[#This Row],[ORC T]]=0,"--", IF(Table2[[#This Row],[ORC FE]]/Table2[[#This Row],[ORC T]]=0, "--", Table2[[#This Row],[ORC FE]]/Table2[[#This Row],[ORC T]]))</f>
        <v>--</v>
      </c>
      <c r="EM17" s="2">
        <v>0</v>
      </c>
      <c r="EN17" s="2">
        <v>0</v>
      </c>
      <c r="EO17" s="2">
        <v>0</v>
      </c>
      <c r="EP17" s="2">
        <v>0</v>
      </c>
      <c r="EQ17" s="6">
        <f>SUM(Table2[[#This Row],[SOL B]:[SOL FE]])</f>
        <v>0</v>
      </c>
      <c r="ER17" s="11" t="str">
        <f>IF((Table2[[#This Row],[SOL T]]/Table2[[#This Row],[Admission]]) = 0, "--", (Table2[[#This Row],[SOL T]]/Table2[[#This Row],[Admission]]))</f>
        <v>--</v>
      </c>
      <c r="ES17" s="11" t="str">
        <f>IF(Table2[[#This Row],[SOL T]]=0,"--", IF(Table2[[#This Row],[SOL HS]]/Table2[[#This Row],[SOL T]]=0, "--", Table2[[#This Row],[SOL HS]]/Table2[[#This Row],[SOL T]]))</f>
        <v>--</v>
      </c>
      <c r="ET17" s="18" t="str">
        <f>IF(Table2[[#This Row],[SOL T]]=0,"--", IF(Table2[[#This Row],[SOL FE]]/Table2[[#This Row],[SOL T]]=0, "--", Table2[[#This Row],[SOL FE]]/Table2[[#This Row],[SOL T]]))</f>
        <v>--</v>
      </c>
      <c r="EU17" s="2">
        <v>0</v>
      </c>
      <c r="EV17" s="2">
        <v>0</v>
      </c>
      <c r="EW17" s="2">
        <v>0</v>
      </c>
      <c r="EX17" s="2">
        <v>0</v>
      </c>
      <c r="EY17" s="6">
        <f>SUM(Table2[[#This Row],[CHO B]:[CHO FE]])</f>
        <v>0</v>
      </c>
      <c r="EZ17" s="11" t="str">
        <f>IF((Table2[[#This Row],[CHO T]]/Table2[[#This Row],[Admission]]) = 0, "--", (Table2[[#This Row],[CHO T]]/Table2[[#This Row],[Admission]]))</f>
        <v>--</v>
      </c>
      <c r="FA17" s="11" t="str">
        <f>IF(Table2[[#This Row],[CHO T]]=0,"--", IF(Table2[[#This Row],[CHO HS]]/Table2[[#This Row],[CHO T]]=0, "--", Table2[[#This Row],[CHO HS]]/Table2[[#This Row],[CHO T]]))</f>
        <v>--</v>
      </c>
      <c r="FB17" s="18" t="str">
        <f>IF(Table2[[#This Row],[CHO T]]=0,"--", IF(Table2[[#This Row],[CHO FE]]/Table2[[#This Row],[CHO T]]=0, "--", Table2[[#This Row],[CHO FE]]/Table2[[#This Row],[CHO T]]))</f>
        <v>--</v>
      </c>
      <c r="FC1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49</v>
      </c>
      <c r="FD17">
        <v>0</v>
      </c>
      <c r="FE17">
        <v>0</v>
      </c>
      <c r="FF17" s="1" t="s">
        <v>390</v>
      </c>
      <c r="FG17" s="1" t="s">
        <v>390</v>
      </c>
      <c r="FH17">
        <v>0</v>
      </c>
      <c r="FI17">
        <v>0</v>
      </c>
      <c r="FJ17" s="1" t="s">
        <v>390</v>
      </c>
      <c r="FK17" s="1" t="s">
        <v>390</v>
      </c>
      <c r="FL17">
        <v>0</v>
      </c>
      <c r="FM17">
        <v>0</v>
      </c>
      <c r="FN17" s="1" t="s">
        <v>390</v>
      </c>
      <c r="FO17" s="1" t="s">
        <v>390</v>
      </c>
    </row>
    <row r="18" spans="1:171">
      <c r="A18">
        <v>1069</v>
      </c>
      <c r="B18">
        <v>159</v>
      </c>
      <c r="C18" t="s">
        <v>102</v>
      </c>
      <c r="D18" t="s">
        <v>113</v>
      </c>
      <c r="E18" s="20">
        <v>548</v>
      </c>
      <c r="F18" s="2">
        <v>45</v>
      </c>
      <c r="G18" s="2">
        <v>0</v>
      </c>
      <c r="H18" s="2">
        <v>0</v>
      </c>
      <c r="I18" s="2">
        <v>0</v>
      </c>
      <c r="J18" s="6">
        <f>SUM(Table2[[#This Row],[FB B]:[FB FE]])</f>
        <v>45</v>
      </c>
      <c r="K18" s="11">
        <f>IF((Table2[[#This Row],[FB T]]/Table2[[#This Row],[Admission]]) = 0, "--", (Table2[[#This Row],[FB T]]/Table2[[#This Row],[Admission]]))</f>
        <v>8.211678832116788E-2</v>
      </c>
      <c r="L18" s="11" t="str">
        <f>IF(Table2[[#This Row],[FB T]]=0,"--", IF(Table2[[#This Row],[FB HS]]/Table2[[#This Row],[FB T]]=0, "--", Table2[[#This Row],[FB HS]]/Table2[[#This Row],[FB T]]))</f>
        <v>--</v>
      </c>
      <c r="M18" s="18" t="str">
        <f>IF(Table2[[#This Row],[FB T]]=0,"--", IF(Table2[[#This Row],[FB FE]]/Table2[[#This Row],[FB T]]=0, "--", Table2[[#This Row],[FB FE]]/Table2[[#This Row],[FB T]]))</f>
        <v>--</v>
      </c>
      <c r="N18" s="2">
        <v>7</v>
      </c>
      <c r="O18" s="2">
        <v>8</v>
      </c>
      <c r="P18" s="2">
        <v>1</v>
      </c>
      <c r="Q18" s="2">
        <v>0</v>
      </c>
      <c r="R18" s="6">
        <f>SUM(Table2[[#This Row],[XC B]:[XC FE]])</f>
        <v>16</v>
      </c>
      <c r="S18" s="11">
        <f>IF((Table2[[#This Row],[XC T]]/Table2[[#This Row],[Admission]]) = 0, "--", (Table2[[#This Row],[XC T]]/Table2[[#This Row],[Admission]]))</f>
        <v>2.9197080291970802E-2</v>
      </c>
      <c r="T18" s="11">
        <f>IF(Table2[[#This Row],[XC T]]=0,"--", IF(Table2[[#This Row],[XC HS]]/Table2[[#This Row],[XC T]]=0, "--", Table2[[#This Row],[XC HS]]/Table2[[#This Row],[XC T]]))</f>
        <v>6.25E-2</v>
      </c>
      <c r="U18" s="18" t="str">
        <f>IF(Table2[[#This Row],[XC T]]=0,"--", IF(Table2[[#This Row],[XC FE]]/Table2[[#This Row],[XC T]]=0, "--", Table2[[#This Row],[XC FE]]/Table2[[#This Row],[XC T]]))</f>
        <v>--</v>
      </c>
      <c r="V18" s="2">
        <v>26</v>
      </c>
      <c r="W18" s="2">
        <v>0</v>
      </c>
      <c r="X18" s="2">
        <v>0</v>
      </c>
      <c r="Y18" s="6">
        <f>SUM(Table2[[#This Row],[VB G]:[VB FE]])</f>
        <v>26</v>
      </c>
      <c r="Z18" s="11">
        <f>IF((Table2[[#This Row],[VB T]]/Table2[[#This Row],[Admission]]) = 0, "--", (Table2[[#This Row],[VB T]]/Table2[[#This Row],[Admission]]))</f>
        <v>4.7445255474452552E-2</v>
      </c>
      <c r="AA18" s="11" t="str">
        <f>IF(Table2[[#This Row],[VB T]]=0,"--", IF(Table2[[#This Row],[VB HS]]/Table2[[#This Row],[VB T]]=0, "--", Table2[[#This Row],[VB HS]]/Table2[[#This Row],[VB T]]))</f>
        <v>--</v>
      </c>
      <c r="AB18" s="18" t="str">
        <f>IF(Table2[[#This Row],[VB T]]=0,"--", IF(Table2[[#This Row],[VB FE]]/Table2[[#This Row],[VB T]]=0, "--", Table2[[#This Row],[VB FE]]/Table2[[#This Row],[VB T]]))</f>
        <v>--</v>
      </c>
      <c r="AC18" s="2">
        <v>24</v>
      </c>
      <c r="AD18" s="2">
        <v>26</v>
      </c>
      <c r="AE18" s="2">
        <v>1</v>
      </c>
      <c r="AF18" s="2">
        <v>0</v>
      </c>
      <c r="AG18" s="6">
        <f>SUM(Table2[[#This Row],[SC B]:[SC FE]])</f>
        <v>51</v>
      </c>
      <c r="AH18" s="11">
        <f>IF((Table2[[#This Row],[SC T]]/Table2[[#This Row],[Admission]]) = 0, "--", (Table2[[#This Row],[SC T]]/Table2[[#This Row],[Admission]]))</f>
        <v>9.3065693430656932E-2</v>
      </c>
      <c r="AI18" s="11">
        <f>IF(Table2[[#This Row],[SC T]]=0,"--", IF(Table2[[#This Row],[SC HS]]/Table2[[#This Row],[SC T]]=0, "--", Table2[[#This Row],[SC HS]]/Table2[[#This Row],[SC T]]))</f>
        <v>1.9607843137254902E-2</v>
      </c>
      <c r="AJ18" s="18" t="str">
        <f>IF(Table2[[#This Row],[SC T]]=0,"--", IF(Table2[[#This Row],[SC FE]]/Table2[[#This Row],[SC T]]=0, "--", Table2[[#This Row],[SC FE]]/Table2[[#This Row],[SC T]]))</f>
        <v>--</v>
      </c>
      <c r="AK18" s="15">
        <f>SUM(Table2[[#This Row],[FB T]],Table2[[#This Row],[XC T]],Table2[[#This Row],[VB T]],Table2[[#This Row],[SC T]])</f>
        <v>138</v>
      </c>
      <c r="AL18" s="2">
        <v>24</v>
      </c>
      <c r="AM18" s="2">
        <v>23</v>
      </c>
      <c r="AN18" s="2">
        <v>2</v>
      </c>
      <c r="AO18" s="2">
        <v>0</v>
      </c>
      <c r="AP18" s="6">
        <f>SUM(Table2[[#This Row],[BX B]:[BX FE]])</f>
        <v>49</v>
      </c>
      <c r="AQ18" s="11">
        <f>IF((Table2[[#This Row],[BX T]]/Table2[[#This Row],[Admission]]) = 0, "--", (Table2[[#This Row],[BX T]]/Table2[[#This Row],[Admission]]))</f>
        <v>8.9416058394160586E-2</v>
      </c>
      <c r="AR18" s="11">
        <f>IF(Table2[[#This Row],[BX T]]=0,"--", IF(Table2[[#This Row],[BX HS]]/Table2[[#This Row],[BX T]]=0, "--", Table2[[#This Row],[BX HS]]/Table2[[#This Row],[BX T]]))</f>
        <v>4.0816326530612242E-2</v>
      </c>
      <c r="AS18" s="18" t="str">
        <f>IF(Table2[[#This Row],[BX T]]=0,"--", IF(Table2[[#This Row],[BX FE]]/Table2[[#This Row],[BX T]]=0, "--", Table2[[#This Row],[BX FE]]/Table2[[#This Row],[BX T]]))</f>
        <v>--</v>
      </c>
      <c r="AT18" s="2">
        <v>0</v>
      </c>
      <c r="AU18" s="2">
        <v>0</v>
      </c>
      <c r="AV18" s="2">
        <v>0</v>
      </c>
      <c r="AW18" s="2">
        <v>0</v>
      </c>
      <c r="AX18" s="6">
        <f>SUM(Table2[[#This Row],[SW B]:[SW FE]])</f>
        <v>0</v>
      </c>
      <c r="AY18" s="11" t="str">
        <f>IF((Table2[[#This Row],[SW T]]/Table2[[#This Row],[Admission]]) = 0, "--", (Table2[[#This Row],[SW T]]/Table2[[#This Row],[Admission]]))</f>
        <v>--</v>
      </c>
      <c r="AZ18" s="11" t="str">
        <f>IF(Table2[[#This Row],[SW T]]=0,"--", IF(Table2[[#This Row],[SW HS]]/Table2[[#This Row],[SW T]]=0, "--", Table2[[#This Row],[SW HS]]/Table2[[#This Row],[SW T]]))</f>
        <v>--</v>
      </c>
      <c r="BA18" s="18" t="str">
        <f>IF(Table2[[#This Row],[SW T]]=0,"--", IF(Table2[[#This Row],[SW FE]]/Table2[[#This Row],[SW T]]=0, "--", Table2[[#This Row],[SW FE]]/Table2[[#This Row],[SW T]]))</f>
        <v>--</v>
      </c>
      <c r="BB18" s="2">
        <v>0</v>
      </c>
      <c r="BC18" s="2">
        <v>30</v>
      </c>
      <c r="BD18" s="2">
        <v>0</v>
      </c>
      <c r="BE18" s="2">
        <v>0</v>
      </c>
      <c r="BF18" s="6">
        <f>SUM(Table2[[#This Row],[CHE B]:[CHE FE]])</f>
        <v>30</v>
      </c>
      <c r="BG18" s="11">
        <f>IF((Table2[[#This Row],[CHE T]]/Table2[[#This Row],[Admission]]) = 0, "--", (Table2[[#This Row],[CHE T]]/Table2[[#This Row],[Admission]]))</f>
        <v>5.4744525547445258E-2</v>
      </c>
      <c r="BH18" s="11" t="str">
        <f>IF(Table2[[#This Row],[CHE T]]=0,"--", IF(Table2[[#This Row],[CHE HS]]/Table2[[#This Row],[CHE T]]=0, "--", Table2[[#This Row],[CHE HS]]/Table2[[#This Row],[CHE T]]))</f>
        <v>--</v>
      </c>
      <c r="BI18" s="22" t="str">
        <f>IF(Table2[[#This Row],[CHE T]]=0,"--", IF(Table2[[#This Row],[CHE FE]]/Table2[[#This Row],[CHE T]]=0, "--", Table2[[#This Row],[CHE FE]]/Table2[[#This Row],[CHE T]]))</f>
        <v>--</v>
      </c>
      <c r="BJ18" s="2">
        <v>25</v>
      </c>
      <c r="BK18" s="2">
        <v>0</v>
      </c>
      <c r="BL18" s="2">
        <v>0</v>
      </c>
      <c r="BM18" s="2">
        <v>0</v>
      </c>
      <c r="BN18" s="6">
        <f>SUM(Table2[[#This Row],[WR B]:[WR FE]])</f>
        <v>25</v>
      </c>
      <c r="BO18" s="11">
        <f>IF((Table2[[#This Row],[WR T]]/Table2[[#This Row],[Admission]]) = 0, "--", (Table2[[#This Row],[WR T]]/Table2[[#This Row],[Admission]]))</f>
        <v>4.5620437956204379E-2</v>
      </c>
      <c r="BP18" s="11" t="str">
        <f>IF(Table2[[#This Row],[WR T]]=0,"--", IF(Table2[[#This Row],[WR HS]]/Table2[[#This Row],[WR T]]=0, "--", Table2[[#This Row],[WR HS]]/Table2[[#This Row],[WR T]]))</f>
        <v>--</v>
      </c>
      <c r="BQ18" s="18" t="str">
        <f>IF(Table2[[#This Row],[WR T]]=0,"--", IF(Table2[[#This Row],[WR FE]]/Table2[[#This Row],[WR T]]=0, "--", Table2[[#This Row],[WR FE]]/Table2[[#This Row],[WR T]]))</f>
        <v>--</v>
      </c>
      <c r="BR18" s="2">
        <v>0</v>
      </c>
      <c r="BS18" s="2">
        <v>0</v>
      </c>
      <c r="BT18" s="2">
        <v>0</v>
      </c>
      <c r="BU18" s="2">
        <v>0</v>
      </c>
      <c r="BV18" s="6">
        <f>SUM(Table2[[#This Row],[DNC B]:[DNC FE]])</f>
        <v>0</v>
      </c>
      <c r="BW18" s="11" t="str">
        <f>IF((Table2[[#This Row],[DNC T]]/Table2[[#This Row],[Admission]]) = 0, "--", (Table2[[#This Row],[DNC T]]/Table2[[#This Row],[Admission]]))</f>
        <v>--</v>
      </c>
      <c r="BX18" s="11" t="str">
        <f>IF(Table2[[#This Row],[DNC T]]=0,"--", IF(Table2[[#This Row],[DNC HS]]/Table2[[#This Row],[DNC T]]=0, "--", Table2[[#This Row],[DNC HS]]/Table2[[#This Row],[DNC T]]))</f>
        <v>--</v>
      </c>
      <c r="BY18" s="18" t="str">
        <f>IF(Table2[[#This Row],[DNC T]]=0,"--", IF(Table2[[#This Row],[DNC FE]]/Table2[[#This Row],[DNC T]]=0, "--", Table2[[#This Row],[DNC FE]]/Table2[[#This Row],[DNC T]]))</f>
        <v>--</v>
      </c>
      <c r="BZ18" s="24">
        <f>SUM(Table2[[#This Row],[BX T]],Table2[[#This Row],[SW T]],Table2[[#This Row],[CHE T]],Table2[[#This Row],[WR T]],Table2[[#This Row],[DNC T]])</f>
        <v>104</v>
      </c>
      <c r="CA18" s="2">
        <v>25</v>
      </c>
      <c r="CB18" s="2">
        <v>15</v>
      </c>
      <c r="CC18" s="2">
        <v>1</v>
      </c>
      <c r="CD18" s="2">
        <v>0</v>
      </c>
      <c r="CE18" s="6">
        <f>SUM(Table2[[#This Row],[TF B]:[TF FE]])</f>
        <v>41</v>
      </c>
      <c r="CF18" s="11">
        <f>IF((Table2[[#This Row],[TF T]]/Table2[[#This Row],[Admission]]) = 0, "--", (Table2[[#This Row],[TF T]]/Table2[[#This Row],[Admission]]))</f>
        <v>7.4817518248175188E-2</v>
      </c>
      <c r="CG18" s="11">
        <f>IF(Table2[[#This Row],[TF T]]=0,"--", IF(Table2[[#This Row],[TF HS]]/Table2[[#This Row],[TF T]]=0, "--", Table2[[#This Row],[TF HS]]/Table2[[#This Row],[TF T]]))</f>
        <v>2.4390243902439025E-2</v>
      </c>
      <c r="CH18" s="18" t="str">
        <f>IF(Table2[[#This Row],[TF T]]=0,"--", IF(Table2[[#This Row],[TF FE]]/Table2[[#This Row],[TF T]]=0, "--", Table2[[#This Row],[TF FE]]/Table2[[#This Row],[TF T]]))</f>
        <v>--</v>
      </c>
      <c r="CI18" s="2">
        <v>20</v>
      </c>
      <c r="CJ18" s="2">
        <v>0</v>
      </c>
      <c r="CK18" s="2">
        <v>0</v>
      </c>
      <c r="CL18" s="2">
        <v>0</v>
      </c>
      <c r="CM18" s="6">
        <f>SUM(Table2[[#This Row],[BB B]:[BB FE]])</f>
        <v>20</v>
      </c>
      <c r="CN18" s="11">
        <f>IF((Table2[[#This Row],[BB T]]/Table2[[#This Row],[Admission]]) = 0, "--", (Table2[[#This Row],[BB T]]/Table2[[#This Row],[Admission]]))</f>
        <v>3.6496350364963501E-2</v>
      </c>
      <c r="CO18" s="11" t="str">
        <f>IF(Table2[[#This Row],[BB T]]=0,"--", IF(Table2[[#This Row],[BB HS]]/Table2[[#This Row],[BB T]]=0, "--", Table2[[#This Row],[BB HS]]/Table2[[#This Row],[BB T]]))</f>
        <v>--</v>
      </c>
      <c r="CP18" s="18" t="str">
        <f>IF(Table2[[#This Row],[BB T]]=0,"--", IF(Table2[[#This Row],[BB FE]]/Table2[[#This Row],[BB T]]=0, "--", Table2[[#This Row],[BB FE]]/Table2[[#This Row],[BB T]]))</f>
        <v>--</v>
      </c>
      <c r="CQ18" s="2">
        <v>0</v>
      </c>
      <c r="CR18" s="2">
        <v>20</v>
      </c>
      <c r="CS18" s="2">
        <v>0</v>
      </c>
      <c r="CT18" s="2">
        <v>0</v>
      </c>
      <c r="CU18" s="6">
        <f>SUM(Table2[[#This Row],[SB B]:[SB FE]])</f>
        <v>20</v>
      </c>
      <c r="CV18" s="11">
        <f>IF((Table2[[#This Row],[SB T]]/Table2[[#This Row],[Admission]]) = 0, "--", (Table2[[#This Row],[SB T]]/Table2[[#This Row],[Admission]]))</f>
        <v>3.6496350364963501E-2</v>
      </c>
      <c r="CW18" s="11" t="str">
        <f>IF(Table2[[#This Row],[SB T]]=0,"--", IF(Table2[[#This Row],[SB HS]]/Table2[[#This Row],[SB T]]=0, "--", Table2[[#This Row],[SB HS]]/Table2[[#This Row],[SB T]]))</f>
        <v>--</v>
      </c>
      <c r="CX18" s="18" t="str">
        <f>IF(Table2[[#This Row],[SB T]]=0,"--", IF(Table2[[#This Row],[SB FE]]/Table2[[#This Row],[SB T]]=0, "--", Table2[[#This Row],[SB FE]]/Table2[[#This Row],[SB T]]))</f>
        <v>--</v>
      </c>
      <c r="CY18" s="2">
        <v>5</v>
      </c>
      <c r="CZ18" s="2">
        <v>0</v>
      </c>
      <c r="DA18" s="2">
        <v>0</v>
      </c>
      <c r="DB18" s="2">
        <v>0</v>
      </c>
      <c r="DC18" s="6">
        <f>SUM(Table2[[#This Row],[GF B]:[GF FE]])</f>
        <v>5</v>
      </c>
      <c r="DD18" s="11">
        <f>IF((Table2[[#This Row],[GF T]]/Table2[[#This Row],[Admission]]) = 0, "--", (Table2[[#This Row],[GF T]]/Table2[[#This Row],[Admission]]))</f>
        <v>9.1240875912408752E-3</v>
      </c>
      <c r="DE18" s="11" t="str">
        <f>IF(Table2[[#This Row],[GF T]]=0,"--", IF(Table2[[#This Row],[GF HS]]/Table2[[#This Row],[GF T]]=0, "--", Table2[[#This Row],[GF HS]]/Table2[[#This Row],[GF T]]))</f>
        <v>--</v>
      </c>
      <c r="DF18" s="18" t="str">
        <f>IF(Table2[[#This Row],[GF T]]=0,"--", IF(Table2[[#This Row],[GF FE]]/Table2[[#This Row],[GF T]]=0, "--", Table2[[#This Row],[GF FE]]/Table2[[#This Row],[GF T]]))</f>
        <v>--</v>
      </c>
      <c r="DG18" s="2">
        <v>0</v>
      </c>
      <c r="DH18" s="2">
        <v>0</v>
      </c>
      <c r="DI18" s="2">
        <v>0</v>
      </c>
      <c r="DJ18" s="2">
        <v>0</v>
      </c>
      <c r="DK18" s="6">
        <f>SUM(Table2[[#This Row],[TN B]:[TN FE]])</f>
        <v>0</v>
      </c>
      <c r="DL18" s="11" t="str">
        <f>IF((Table2[[#This Row],[TN T]]/Table2[[#This Row],[Admission]]) = 0, "--", (Table2[[#This Row],[TN T]]/Table2[[#This Row],[Admission]]))</f>
        <v>--</v>
      </c>
      <c r="DM18" s="11" t="str">
        <f>IF(Table2[[#This Row],[TN T]]=0,"--", IF(Table2[[#This Row],[TN HS]]/Table2[[#This Row],[TN T]]=0, "--", Table2[[#This Row],[TN HS]]/Table2[[#This Row],[TN T]]))</f>
        <v>--</v>
      </c>
      <c r="DN18" s="18" t="str">
        <f>IF(Table2[[#This Row],[TN T]]=0,"--", IF(Table2[[#This Row],[TN FE]]/Table2[[#This Row],[TN T]]=0, "--", Table2[[#This Row],[TN FE]]/Table2[[#This Row],[TN T]]))</f>
        <v>--</v>
      </c>
      <c r="DO18" s="2">
        <v>15</v>
      </c>
      <c r="DP18" s="2">
        <v>12</v>
      </c>
      <c r="DQ18" s="2">
        <v>0</v>
      </c>
      <c r="DR18" s="2">
        <v>0</v>
      </c>
      <c r="DS18" s="6">
        <f>SUM(Table2[[#This Row],[BND B]:[BND FE]])</f>
        <v>27</v>
      </c>
      <c r="DT18" s="11">
        <f>IF((Table2[[#This Row],[BND T]]/Table2[[#This Row],[Admission]]) = 0, "--", (Table2[[#This Row],[BND T]]/Table2[[#This Row],[Admission]]))</f>
        <v>4.9270072992700732E-2</v>
      </c>
      <c r="DU18" s="11" t="str">
        <f>IF(Table2[[#This Row],[BND T]]=0,"--", IF(Table2[[#This Row],[BND HS]]/Table2[[#This Row],[BND T]]=0, "--", Table2[[#This Row],[BND HS]]/Table2[[#This Row],[BND T]]))</f>
        <v>--</v>
      </c>
      <c r="DV18" s="18" t="str">
        <f>IF(Table2[[#This Row],[BND T]]=0,"--", IF(Table2[[#This Row],[BND FE]]/Table2[[#This Row],[BND T]]=0, "--", Table2[[#This Row],[BND FE]]/Table2[[#This Row],[BND T]]))</f>
        <v>--</v>
      </c>
      <c r="DW18" s="2">
        <v>5</v>
      </c>
      <c r="DX18" s="2">
        <v>6</v>
      </c>
      <c r="DY18" s="2">
        <v>0</v>
      </c>
      <c r="DZ18" s="2">
        <v>0</v>
      </c>
      <c r="EA18" s="6">
        <f>SUM(Table2[[#This Row],[SPE B]:[SPE FE]])</f>
        <v>11</v>
      </c>
      <c r="EB18" s="11">
        <f>IF((Table2[[#This Row],[SPE T]]/Table2[[#This Row],[Admission]]) = 0, "--", (Table2[[#This Row],[SPE T]]/Table2[[#This Row],[Admission]]))</f>
        <v>2.0072992700729927E-2</v>
      </c>
      <c r="EC18" s="11" t="str">
        <f>IF(Table2[[#This Row],[SPE T]]=0,"--", IF(Table2[[#This Row],[SPE HS]]/Table2[[#This Row],[SPE T]]=0, "--", Table2[[#This Row],[SPE HS]]/Table2[[#This Row],[SPE T]]))</f>
        <v>--</v>
      </c>
      <c r="ED18" s="18" t="str">
        <f>IF(Table2[[#This Row],[SPE T]]=0,"--", IF(Table2[[#This Row],[SPE FE]]/Table2[[#This Row],[SPE T]]=0, "--", Table2[[#This Row],[SPE FE]]/Table2[[#This Row],[SPE T]]))</f>
        <v>--</v>
      </c>
      <c r="EE18" s="2">
        <v>0</v>
      </c>
      <c r="EF18" s="2">
        <v>0</v>
      </c>
      <c r="EG18" s="2">
        <v>0</v>
      </c>
      <c r="EH18" s="2">
        <v>0</v>
      </c>
      <c r="EI18" s="6">
        <f>SUM(Table2[[#This Row],[ORC B]:[ORC FE]])</f>
        <v>0</v>
      </c>
      <c r="EJ18" s="11" t="str">
        <f>IF((Table2[[#This Row],[ORC T]]/Table2[[#This Row],[Admission]]) = 0, "--", (Table2[[#This Row],[ORC T]]/Table2[[#This Row],[Admission]]))</f>
        <v>--</v>
      </c>
      <c r="EK18" s="11" t="str">
        <f>IF(Table2[[#This Row],[ORC T]]=0,"--", IF(Table2[[#This Row],[ORC HS]]/Table2[[#This Row],[ORC T]]=0, "--", Table2[[#This Row],[ORC HS]]/Table2[[#This Row],[ORC T]]))</f>
        <v>--</v>
      </c>
      <c r="EL18" s="18" t="str">
        <f>IF(Table2[[#This Row],[ORC T]]=0,"--", IF(Table2[[#This Row],[ORC FE]]/Table2[[#This Row],[ORC T]]=0, "--", Table2[[#This Row],[ORC FE]]/Table2[[#This Row],[ORC T]]))</f>
        <v>--</v>
      </c>
      <c r="EM18" s="2">
        <v>0</v>
      </c>
      <c r="EN18" s="2">
        <v>0</v>
      </c>
      <c r="EO18" s="2">
        <v>0</v>
      </c>
      <c r="EP18" s="2">
        <v>0</v>
      </c>
      <c r="EQ18" s="6">
        <f>SUM(Table2[[#This Row],[SOL B]:[SOL FE]])</f>
        <v>0</v>
      </c>
      <c r="ER18" s="11" t="str">
        <f>IF((Table2[[#This Row],[SOL T]]/Table2[[#This Row],[Admission]]) = 0, "--", (Table2[[#This Row],[SOL T]]/Table2[[#This Row],[Admission]]))</f>
        <v>--</v>
      </c>
      <c r="ES18" s="11" t="str">
        <f>IF(Table2[[#This Row],[SOL T]]=0,"--", IF(Table2[[#This Row],[SOL HS]]/Table2[[#This Row],[SOL T]]=0, "--", Table2[[#This Row],[SOL HS]]/Table2[[#This Row],[SOL T]]))</f>
        <v>--</v>
      </c>
      <c r="ET18" s="18" t="str">
        <f>IF(Table2[[#This Row],[SOL T]]=0,"--", IF(Table2[[#This Row],[SOL FE]]/Table2[[#This Row],[SOL T]]=0, "--", Table2[[#This Row],[SOL FE]]/Table2[[#This Row],[SOL T]]))</f>
        <v>--</v>
      </c>
      <c r="EU18" s="2">
        <v>10</v>
      </c>
      <c r="EV18" s="2">
        <v>12</v>
      </c>
      <c r="EW18" s="2">
        <v>0</v>
      </c>
      <c r="EX18" s="2">
        <v>0</v>
      </c>
      <c r="EY18" s="6">
        <f>SUM(Table2[[#This Row],[CHO B]:[CHO FE]])</f>
        <v>22</v>
      </c>
      <c r="EZ18" s="11">
        <f>IF((Table2[[#This Row],[CHO T]]/Table2[[#This Row],[Admission]]) = 0, "--", (Table2[[#This Row],[CHO T]]/Table2[[#This Row],[Admission]]))</f>
        <v>4.0145985401459854E-2</v>
      </c>
      <c r="FA18" s="11" t="str">
        <f>IF(Table2[[#This Row],[CHO T]]=0,"--", IF(Table2[[#This Row],[CHO HS]]/Table2[[#This Row],[CHO T]]=0, "--", Table2[[#This Row],[CHO HS]]/Table2[[#This Row],[CHO T]]))</f>
        <v>--</v>
      </c>
      <c r="FB18" s="18" t="str">
        <f>IF(Table2[[#This Row],[CHO T]]=0,"--", IF(Table2[[#This Row],[CHO FE]]/Table2[[#This Row],[CHO T]]=0, "--", Table2[[#This Row],[CHO FE]]/Table2[[#This Row],[CHO T]]))</f>
        <v>--</v>
      </c>
      <c r="FC1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146</v>
      </c>
      <c r="FD18">
        <v>0</v>
      </c>
      <c r="FE18">
        <v>2</v>
      </c>
      <c r="FF18" s="1" t="s">
        <v>390</v>
      </c>
      <c r="FG18" s="1" t="s">
        <v>390</v>
      </c>
      <c r="FH18">
        <v>0</v>
      </c>
      <c r="FI18">
        <v>1</v>
      </c>
      <c r="FJ18" s="1" t="s">
        <v>390</v>
      </c>
      <c r="FK18" s="1" t="s">
        <v>390</v>
      </c>
      <c r="FL18">
        <v>0</v>
      </c>
      <c r="FM18">
        <v>1</v>
      </c>
      <c r="FN18" s="1" t="s">
        <v>390</v>
      </c>
      <c r="FO18" s="1" t="s">
        <v>390</v>
      </c>
    </row>
    <row r="19" spans="1:171">
      <c r="A19">
        <v>893</v>
      </c>
      <c r="B19">
        <v>59</v>
      </c>
      <c r="C19" t="s">
        <v>97</v>
      </c>
      <c r="D19" t="s">
        <v>114</v>
      </c>
      <c r="E19" s="20">
        <v>241</v>
      </c>
      <c r="F19" s="2">
        <v>45</v>
      </c>
      <c r="G19" s="2">
        <v>0</v>
      </c>
      <c r="H19" s="2">
        <v>0</v>
      </c>
      <c r="I19" s="2">
        <v>0</v>
      </c>
      <c r="J19" s="6">
        <f>SUM(Table2[[#This Row],[FB B]:[FB FE]])</f>
        <v>45</v>
      </c>
      <c r="K19" s="11">
        <f>IF((Table2[[#This Row],[FB T]]/Table2[[#This Row],[Admission]]) = 0, "--", (Table2[[#This Row],[FB T]]/Table2[[#This Row],[Admission]]))</f>
        <v>0.18672199170124482</v>
      </c>
      <c r="L19" s="11" t="str">
        <f>IF(Table2[[#This Row],[FB T]]=0,"--", IF(Table2[[#This Row],[FB HS]]/Table2[[#This Row],[FB T]]=0, "--", Table2[[#This Row],[FB HS]]/Table2[[#This Row],[FB T]]))</f>
        <v>--</v>
      </c>
      <c r="M19" s="18" t="str">
        <f>IF(Table2[[#This Row],[FB T]]=0,"--", IF(Table2[[#This Row],[FB FE]]/Table2[[#This Row],[FB T]]=0, "--", Table2[[#This Row],[FB FE]]/Table2[[#This Row],[FB T]]))</f>
        <v>--</v>
      </c>
      <c r="N19" s="2">
        <v>3</v>
      </c>
      <c r="O19" s="2">
        <v>2</v>
      </c>
      <c r="P19" s="2">
        <v>0</v>
      </c>
      <c r="Q19" s="2">
        <v>0</v>
      </c>
      <c r="R19" s="6">
        <f>SUM(Table2[[#This Row],[XC B]:[XC FE]])</f>
        <v>5</v>
      </c>
      <c r="S19" s="11">
        <f>IF((Table2[[#This Row],[XC T]]/Table2[[#This Row],[Admission]]) = 0, "--", (Table2[[#This Row],[XC T]]/Table2[[#This Row],[Admission]]))</f>
        <v>2.0746887966804978E-2</v>
      </c>
      <c r="T19" s="11" t="str">
        <f>IF(Table2[[#This Row],[XC T]]=0,"--", IF(Table2[[#This Row],[XC HS]]/Table2[[#This Row],[XC T]]=0, "--", Table2[[#This Row],[XC HS]]/Table2[[#This Row],[XC T]]))</f>
        <v>--</v>
      </c>
      <c r="U19" s="18" t="str">
        <f>IF(Table2[[#This Row],[XC T]]=0,"--", IF(Table2[[#This Row],[XC FE]]/Table2[[#This Row],[XC T]]=0, "--", Table2[[#This Row],[XC FE]]/Table2[[#This Row],[XC T]]))</f>
        <v>--</v>
      </c>
      <c r="V19" s="2">
        <v>24</v>
      </c>
      <c r="W19" s="2">
        <v>0</v>
      </c>
      <c r="X19" s="2">
        <v>0</v>
      </c>
      <c r="Y19" s="6">
        <f>SUM(Table2[[#This Row],[VB G]:[VB FE]])</f>
        <v>24</v>
      </c>
      <c r="Z19" s="11">
        <f>IF((Table2[[#This Row],[VB T]]/Table2[[#This Row],[Admission]]) = 0, "--", (Table2[[#This Row],[VB T]]/Table2[[#This Row],[Admission]]))</f>
        <v>9.9585062240663894E-2</v>
      </c>
      <c r="AA19" s="11" t="str">
        <f>IF(Table2[[#This Row],[VB T]]=0,"--", IF(Table2[[#This Row],[VB HS]]/Table2[[#This Row],[VB T]]=0, "--", Table2[[#This Row],[VB HS]]/Table2[[#This Row],[VB T]]))</f>
        <v>--</v>
      </c>
      <c r="AB19" s="18" t="str">
        <f>IF(Table2[[#This Row],[VB T]]=0,"--", IF(Table2[[#This Row],[VB FE]]/Table2[[#This Row],[VB T]]=0, "--", Table2[[#This Row],[VB FE]]/Table2[[#This Row],[VB T]]))</f>
        <v>--</v>
      </c>
      <c r="AC19" s="2">
        <v>6</v>
      </c>
      <c r="AD19" s="2">
        <v>9</v>
      </c>
      <c r="AE19" s="2">
        <v>1</v>
      </c>
      <c r="AF19" s="2">
        <v>0</v>
      </c>
      <c r="AG19" s="6">
        <f>SUM(Table2[[#This Row],[SC B]:[SC FE]])</f>
        <v>16</v>
      </c>
      <c r="AH19" s="11">
        <f>IF((Table2[[#This Row],[SC T]]/Table2[[#This Row],[Admission]]) = 0, "--", (Table2[[#This Row],[SC T]]/Table2[[#This Row],[Admission]]))</f>
        <v>6.6390041493775934E-2</v>
      </c>
      <c r="AI19" s="11">
        <f>IF(Table2[[#This Row],[SC T]]=0,"--", IF(Table2[[#This Row],[SC HS]]/Table2[[#This Row],[SC T]]=0, "--", Table2[[#This Row],[SC HS]]/Table2[[#This Row],[SC T]]))</f>
        <v>6.25E-2</v>
      </c>
      <c r="AJ19" s="18" t="str">
        <f>IF(Table2[[#This Row],[SC T]]=0,"--", IF(Table2[[#This Row],[SC FE]]/Table2[[#This Row],[SC T]]=0, "--", Table2[[#This Row],[SC FE]]/Table2[[#This Row],[SC T]]))</f>
        <v>--</v>
      </c>
      <c r="AK19" s="15">
        <f>SUM(Table2[[#This Row],[FB T]],Table2[[#This Row],[XC T]],Table2[[#This Row],[VB T]],Table2[[#This Row],[SC T]])</f>
        <v>90</v>
      </c>
      <c r="AL19" s="2">
        <v>18</v>
      </c>
      <c r="AM19" s="2">
        <v>29</v>
      </c>
      <c r="AN19" s="2">
        <v>0</v>
      </c>
      <c r="AO19" s="2">
        <v>0</v>
      </c>
      <c r="AP19" s="6">
        <f>SUM(Table2[[#This Row],[BX B]:[BX FE]])</f>
        <v>47</v>
      </c>
      <c r="AQ19" s="11">
        <f>IF((Table2[[#This Row],[BX T]]/Table2[[#This Row],[Admission]]) = 0, "--", (Table2[[#This Row],[BX T]]/Table2[[#This Row],[Admission]]))</f>
        <v>0.19502074688796681</v>
      </c>
      <c r="AR19" s="11" t="str">
        <f>IF(Table2[[#This Row],[BX T]]=0,"--", IF(Table2[[#This Row],[BX HS]]/Table2[[#This Row],[BX T]]=0, "--", Table2[[#This Row],[BX HS]]/Table2[[#This Row],[BX T]]))</f>
        <v>--</v>
      </c>
      <c r="AS19" s="18" t="str">
        <f>IF(Table2[[#This Row],[BX T]]=0,"--", IF(Table2[[#This Row],[BX FE]]/Table2[[#This Row],[BX T]]=0, "--", Table2[[#This Row],[BX FE]]/Table2[[#This Row],[BX T]]))</f>
        <v>--</v>
      </c>
      <c r="AT19" s="2">
        <v>0</v>
      </c>
      <c r="AU19" s="2">
        <v>0</v>
      </c>
      <c r="AV19" s="2">
        <v>0</v>
      </c>
      <c r="AW19" s="2">
        <v>0</v>
      </c>
      <c r="AX19" s="6">
        <f>SUM(Table2[[#This Row],[SW B]:[SW FE]])</f>
        <v>0</v>
      </c>
      <c r="AY19" s="11" t="str">
        <f>IF((Table2[[#This Row],[SW T]]/Table2[[#This Row],[Admission]]) = 0, "--", (Table2[[#This Row],[SW T]]/Table2[[#This Row],[Admission]]))</f>
        <v>--</v>
      </c>
      <c r="AZ19" s="11" t="str">
        <f>IF(Table2[[#This Row],[SW T]]=0,"--", IF(Table2[[#This Row],[SW HS]]/Table2[[#This Row],[SW T]]=0, "--", Table2[[#This Row],[SW HS]]/Table2[[#This Row],[SW T]]))</f>
        <v>--</v>
      </c>
      <c r="BA19" s="18" t="str">
        <f>IF(Table2[[#This Row],[SW T]]=0,"--", IF(Table2[[#This Row],[SW FE]]/Table2[[#This Row],[SW T]]=0, "--", Table2[[#This Row],[SW FE]]/Table2[[#This Row],[SW T]]))</f>
        <v>--</v>
      </c>
      <c r="BB19" s="2">
        <v>0</v>
      </c>
      <c r="BC19" s="2">
        <v>0</v>
      </c>
      <c r="BD19" s="2">
        <v>0</v>
      </c>
      <c r="BE19" s="2">
        <v>0</v>
      </c>
      <c r="BF19" s="6">
        <f>SUM(Table2[[#This Row],[CHE B]:[CHE FE]])</f>
        <v>0</v>
      </c>
      <c r="BG19" s="11" t="str">
        <f>IF((Table2[[#This Row],[CHE T]]/Table2[[#This Row],[Admission]]) = 0, "--", (Table2[[#This Row],[CHE T]]/Table2[[#This Row],[Admission]]))</f>
        <v>--</v>
      </c>
      <c r="BH19" s="11" t="str">
        <f>IF(Table2[[#This Row],[CHE T]]=0,"--", IF(Table2[[#This Row],[CHE HS]]/Table2[[#This Row],[CHE T]]=0, "--", Table2[[#This Row],[CHE HS]]/Table2[[#This Row],[CHE T]]))</f>
        <v>--</v>
      </c>
      <c r="BI19" s="22" t="str">
        <f>IF(Table2[[#This Row],[CHE T]]=0,"--", IF(Table2[[#This Row],[CHE FE]]/Table2[[#This Row],[CHE T]]=0, "--", Table2[[#This Row],[CHE FE]]/Table2[[#This Row],[CHE T]]))</f>
        <v>--</v>
      </c>
      <c r="BJ19" s="2">
        <v>21</v>
      </c>
      <c r="BK19" s="2">
        <v>0</v>
      </c>
      <c r="BL19" s="2">
        <v>2</v>
      </c>
      <c r="BM19" s="2">
        <v>0</v>
      </c>
      <c r="BN19" s="6">
        <f>SUM(Table2[[#This Row],[WR B]:[WR FE]])</f>
        <v>23</v>
      </c>
      <c r="BO19" s="11">
        <f>IF((Table2[[#This Row],[WR T]]/Table2[[#This Row],[Admission]]) = 0, "--", (Table2[[#This Row],[WR T]]/Table2[[#This Row],[Admission]]))</f>
        <v>9.5435684647302899E-2</v>
      </c>
      <c r="BP19" s="11">
        <f>IF(Table2[[#This Row],[WR T]]=0,"--", IF(Table2[[#This Row],[WR HS]]/Table2[[#This Row],[WR T]]=0, "--", Table2[[#This Row],[WR HS]]/Table2[[#This Row],[WR T]]))</f>
        <v>8.6956521739130432E-2</v>
      </c>
      <c r="BQ19" s="18" t="str">
        <f>IF(Table2[[#This Row],[WR T]]=0,"--", IF(Table2[[#This Row],[WR FE]]/Table2[[#This Row],[WR T]]=0, "--", Table2[[#This Row],[WR FE]]/Table2[[#This Row],[WR T]]))</f>
        <v>--</v>
      </c>
      <c r="BR19" s="2">
        <v>0</v>
      </c>
      <c r="BS19" s="2">
        <v>10</v>
      </c>
      <c r="BT19" s="2">
        <v>0</v>
      </c>
      <c r="BU19" s="2">
        <v>0</v>
      </c>
      <c r="BV19" s="6">
        <f>SUM(Table2[[#This Row],[DNC B]:[DNC FE]])</f>
        <v>10</v>
      </c>
      <c r="BW19" s="11">
        <f>IF((Table2[[#This Row],[DNC T]]/Table2[[#This Row],[Admission]]) = 0, "--", (Table2[[#This Row],[DNC T]]/Table2[[#This Row],[Admission]]))</f>
        <v>4.1493775933609957E-2</v>
      </c>
      <c r="BX19" s="11" t="str">
        <f>IF(Table2[[#This Row],[DNC T]]=0,"--", IF(Table2[[#This Row],[DNC HS]]/Table2[[#This Row],[DNC T]]=0, "--", Table2[[#This Row],[DNC HS]]/Table2[[#This Row],[DNC T]]))</f>
        <v>--</v>
      </c>
      <c r="BY19" s="18" t="str">
        <f>IF(Table2[[#This Row],[DNC T]]=0,"--", IF(Table2[[#This Row],[DNC FE]]/Table2[[#This Row],[DNC T]]=0, "--", Table2[[#This Row],[DNC FE]]/Table2[[#This Row],[DNC T]]))</f>
        <v>--</v>
      </c>
      <c r="BZ19" s="24">
        <f>SUM(Table2[[#This Row],[BX T]],Table2[[#This Row],[SW T]],Table2[[#This Row],[CHE T]],Table2[[#This Row],[WR T]],Table2[[#This Row],[DNC T]])</f>
        <v>80</v>
      </c>
      <c r="CA19" s="2">
        <v>9</v>
      </c>
      <c r="CB19" s="2">
        <v>12</v>
      </c>
      <c r="CC19" s="2">
        <v>2</v>
      </c>
      <c r="CD19" s="2">
        <v>0</v>
      </c>
      <c r="CE19" s="6">
        <f>SUM(Table2[[#This Row],[TF B]:[TF FE]])</f>
        <v>23</v>
      </c>
      <c r="CF19" s="11">
        <f>IF((Table2[[#This Row],[TF T]]/Table2[[#This Row],[Admission]]) = 0, "--", (Table2[[#This Row],[TF T]]/Table2[[#This Row],[Admission]]))</f>
        <v>9.5435684647302899E-2</v>
      </c>
      <c r="CG19" s="11">
        <f>IF(Table2[[#This Row],[TF T]]=0,"--", IF(Table2[[#This Row],[TF HS]]/Table2[[#This Row],[TF T]]=0, "--", Table2[[#This Row],[TF HS]]/Table2[[#This Row],[TF T]]))</f>
        <v>8.6956521739130432E-2</v>
      </c>
      <c r="CH19" s="18" t="str">
        <f>IF(Table2[[#This Row],[TF T]]=0,"--", IF(Table2[[#This Row],[TF FE]]/Table2[[#This Row],[TF T]]=0, "--", Table2[[#This Row],[TF FE]]/Table2[[#This Row],[TF T]]))</f>
        <v>--</v>
      </c>
      <c r="CI19" s="2">
        <v>22</v>
      </c>
      <c r="CJ19" s="2">
        <v>0</v>
      </c>
      <c r="CK19" s="2">
        <v>0</v>
      </c>
      <c r="CL19" s="2">
        <v>0</v>
      </c>
      <c r="CM19" s="6">
        <f>SUM(Table2[[#This Row],[BB B]:[BB FE]])</f>
        <v>22</v>
      </c>
      <c r="CN19" s="11">
        <f>IF((Table2[[#This Row],[BB T]]/Table2[[#This Row],[Admission]]) = 0, "--", (Table2[[#This Row],[BB T]]/Table2[[#This Row],[Admission]]))</f>
        <v>9.1286307053941904E-2</v>
      </c>
      <c r="CO19" s="11" t="str">
        <f>IF(Table2[[#This Row],[BB T]]=0,"--", IF(Table2[[#This Row],[BB HS]]/Table2[[#This Row],[BB T]]=0, "--", Table2[[#This Row],[BB HS]]/Table2[[#This Row],[BB T]]))</f>
        <v>--</v>
      </c>
      <c r="CP19" s="18" t="str">
        <f>IF(Table2[[#This Row],[BB T]]=0,"--", IF(Table2[[#This Row],[BB FE]]/Table2[[#This Row],[BB T]]=0, "--", Table2[[#This Row],[BB FE]]/Table2[[#This Row],[BB T]]))</f>
        <v>--</v>
      </c>
      <c r="CQ19" s="2">
        <v>0</v>
      </c>
      <c r="CR19" s="2">
        <v>19</v>
      </c>
      <c r="CS19" s="2">
        <v>0</v>
      </c>
      <c r="CT19" s="2">
        <v>0</v>
      </c>
      <c r="CU19" s="6">
        <f>SUM(Table2[[#This Row],[SB B]:[SB FE]])</f>
        <v>19</v>
      </c>
      <c r="CV19" s="11">
        <f>IF((Table2[[#This Row],[SB T]]/Table2[[#This Row],[Admission]]) = 0, "--", (Table2[[#This Row],[SB T]]/Table2[[#This Row],[Admission]]))</f>
        <v>7.8838174273858919E-2</v>
      </c>
      <c r="CW19" s="11" t="str">
        <f>IF(Table2[[#This Row],[SB T]]=0,"--", IF(Table2[[#This Row],[SB HS]]/Table2[[#This Row],[SB T]]=0, "--", Table2[[#This Row],[SB HS]]/Table2[[#This Row],[SB T]]))</f>
        <v>--</v>
      </c>
      <c r="CX19" s="18" t="str">
        <f>IF(Table2[[#This Row],[SB T]]=0,"--", IF(Table2[[#This Row],[SB FE]]/Table2[[#This Row],[SB T]]=0, "--", Table2[[#This Row],[SB FE]]/Table2[[#This Row],[SB T]]))</f>
        <v>--</v>
      </c>
      <c r="CY19" s="2">
        <v>11</v>
      </c>
      <c r="CZ19" s="2">
        <v>4</v>
      </c>
      <c r="DA19" s="2">
        <v>0</v>
      </c>
      <c r="DB19" s="2">
        <v>0</v>
      </c>
      <c r="DC19" s="6">
        <f>SUM(Table2[[#This Row],[GF B]:[GF FE]])</f>
        <v>15</v>
      </c>
      <c r="DD19" s="11">
        <f>IF((Table2[[#This Row],[GF T]]/Table2[[#This Row],[Admission]]) = 0, "--", (Table2[[#This Row],[GF T]]/Table2[[#This Row],[Admission]]))</f>
        <v>6.2240663900414939E-2</v>
      </c>
      <c r="DE19" s="11" t="str">
        <f>IF(Table2[[#This Row],[GF T]]=0,"--", IF(Table2[[#This Row],[GF HS]]/Table2[[#This Row],[GF T]]=0, "--", Table2[[#This Row],[GF HS]]/Table2[[#This Row],[GF T]]))</f>
        <v>--</v>
      </c>
      <c r="DF19" s="18" t="str">
        <f>IF(Table2[[#This Row],[GF T]]=0,"--", IF(Table2[[#This Row],[GF FE]]/Table2[[#This Row],[GF T]]=0, "--", Table2[[#This Row],[GF FE]]/Table2[[#This Row],[GF T]]))</f>
        <v>--</v>
      </c>
      <c r="DG19" s="2">
        <v>0</v>
      </c>
      <c r="DH19" s="2">
        <v>0</v>
      </c>
      <c r="DI19" s="2">
        <v>0</v>
      </c>
      <c r="DJ19" s="2">
        <v>0</v>
      </c>
      <c r="DK19" s="6">
        <f>SUM(Table2[[#This Row],[TN B]:[TN FE]])</f>
        <v>0</v>
      </c>
      <c r="DL19" s="11" t="str">
        <f>IF((Table2[[#This Row],[TN T]]/Table2[[#This Row],[Admission]]) = 0, "--", (Table2[[#This Row],[TN T]]/Table2[[#This Row],[Admission]]))</f>
        <v>--</v>
      </c>
      <c r="DM19" s="11" t="str">
        <f>IF(Table2[[#This Row],[TN T]]=0,"--", IF(Table2[[#This Row],[TN HS]]/Table2[[#This Row],[TN T]]=0, "--", Table2[[#This Row],[TN HS]]/Table2[[#This Row],[TN T]]))</f>
        <v>--</v>
      </c>
      <c r="DN19" s="18" t="str">
        <f>IF(Table2[[#This Row],[TN T]]=0,"--", IF(Table2[[#This Row],[TN FE]]/Table2[[#This Row],[TN T]]=0, "--", Table2[[#This Row],[TN FE]]/Table2[[#This Row],[TN T]]))</f>
        <v>--</v>
      </c>
      <c r="DO19" s="2">
        <v>16</v>
      </c>
      <c r="DP19" s="2">
        <v>14</v>
      </c>
      <c r="DQ19" s="2">
        <v>2</v>
      </c>
      <c r="DR19" s="2">
        <v>0</v>
      </c>
      <c r="DS19" s="6">
        <f>SUM(Table2[[#This Row],[BND B]:[BND FE]])</f>
        <v>32</v>
      </c>
      <c r="DT19" s="11">
        <f>IF((Table2[[#This Row],[BND T]]/Table2[[#This Row],[Admission]]) = 0, "--", (Table2[[#This Row],[BND T]]/Table2[[#This Row],[Admission]]))</f>
        <v>0.13278008298755187</v>
      </c>
      <c r="DU19" s="11">
        <f>IF(Table2[[#This Row],[BND T]]=0,"--", IF(Table2[[#This Row],[BND HS]]/Table2[[#This Row],[BND T]]=0, "--", Table2[[#This Row],[BND HS]]/Table2[[#This Row],[BND T]]))</f>
        <v>6.25E-2</v>
      </c>
      <c r="DV19" s="18" t="str">
        <f>IF(Table2[[#This Row],[BND T]]=0,"--", IF(Table2[[#This Row],[BND FE]]/Table2[[#This Row],[BND T]]=0, "--", Table2[[#This Row],[BND FE]]/Table2[[#This Row],[BND T]]))</f>
        <v>--</v>
      </c>
      <c r="DW19" s="2">
        <v>0</v>
      </c>
      <c r="DX19" s="2">
        <v>0</v>
      </c>
      <c r="DY19" s="2">
        <v>0</v>
      </c>
      <c r="DZ19" s="2">
        <v>0</v>
      </c>
      <c r="EA19" s="6">
        <f>SUM(Table2[[#This Row],[SPE B]:[SPE FE]])</f>
        <v>0</v>
      </c>
      <c r="EB19" s="11" t="str">
        <f>IF((Table2[[#This Row],[SPE T]]/Table2[[#This Row],[Admission]]) = 0, "--", (Table2[[#This Row],[SPE T]]/Table2[[#This Row],[Admission]]))</f>
        <v>--</v>
      </c>
      <c r="EC19" s="11" t="str">
        <f>IF(Table2[[#This Row],[SPE T]]=0,"--", IF(Table2[[#This Row],[SPE HS]]/Table2[[#This Row],[SPE T]]=0, "--", Table2[[#This Row],[SPE HS]]/Table2[[#This Row],[SPE T]]))</f>
        <v>--</v>
      </c>
      <c r="ED19" s="18" t="str">
        <f>IF(Table2[[#This Row],[SPE T]]=0,"--", IF(Table2[[#This Row],[SPE FE]]/Table2[[#This Row],[SPE T]]=0, "--", Table2[[#This Row],[SPE FE]]/Table2[[#This Row],[SPE T]]))</f>
        <v>--</v>
      </c>
      <c r="EE19" s="2">
        <v>0</v>
      </c>
      <c r="EF19" s="2">
        <v>0</v>
      </c>
      <c r="EG19" s="2">
        <v>0</v>
      </c>
      <c r="EH19" s="2">
        <v>0</v>
      </c>
      <c r="EI19" s="6">
        <f>SUM(Table2[[#This Row],[ORC B]:[ORC FE]])</f>
        <v>0</v>
      </c>
      <c r="EJ19" s="11" t="str">
        <f>IF((Table2[[#This Row],[ORC T]]/Table2[[#This Row],[Admission]]) = 0, "--", (Table2[[#This Row],[ORC T]]/Table2[[#This Row],[Admission]]))</f>
        <v>--</v>
      </c>
      <c r="EK19" s="11" t="str">
        <f>IF(Table2[[#This Row],[ORC T]]=0,"--", IF(Table2[[#This Row],[ORC HS]]/Table2[[#This Row],[ORC T]]=0, "--", Table2[[#This Row],[ORC HS]]/Table2[[#This Row],[ORC T]]))</f>
        <v>--</v>
      </c>
      <c r="EL19" s="18" t="str">
        <f>IF(Table2[[#This Row],[ORC T]]=0,"--", IF(Table2[[#This Row],[ORC FE]]/Table2[[#This Row],[ORC T]]=0, "--", Table2[[#This Row],[ORC FE]]/Table2[[#This Row],[ORC T]]))</f>
        <v>--</v>
      </c>
      <c r="EM19" s="2">
        <v>0</v>
      </c>
      <c r="EN19" s="2">
        <v>0</v>
      </c>
      <c r="EO19" s="2">
        <v>0</v>
      </c>
      <c r="EP19" s="2">
        <v>0</v>
      </c>
      <c r="EQ19" s="6">
        <f>SUM(Table2[[#This Row],[SOL B]:[SOL FE]])</f>
        <v>0</v>
      </c>
      <c r="ER19" s="11" t="str">
        <f>IF((Table2[[#This Row],[SOL T]]/Table2[[#This Row],[Admission]]) = 0, "--", (Table2[[#This Row],[SOL T]]/Table2[[#This Row],[Admission]]))</f>
        <v>--</v>
      </c>
      <c r="ES19" s="11" t="str">
        <f>IF(Table2[[#This Row],[SOL T]]=0,"--", IF(Table2[[#This Row],[SOL HS]]/Table2[[#This Row],[SOL T]]=0, "--", Table2[[#This Row],[SOL HS]]/Table2[[#This Row],[SOL T]]))</f>
        <v>--</v>
      </c>
      <c r="ET19" s="18" t="str">
        <f>IF(Table2[[#This Row],[SOL T]]=0,"--", IF(Table2[[#This Row],[SOL FE]]/Table2[[#This Row],[SOL T]]=0, "--", Table2[[#This Row],[SOL FE]]/Table2[[#This Row],[SOL T]]))</f>
        <v>--</v>
      </c>
      <c r="EU19" s="2">
        <v>0</v>
      </c>
      <c r="EV19" s="2">
        <v>0</v>
      </c>
      <c r="EW19" s="2">
        <v>0</v>
      </c>
      <c r="EX19" s="2">
        <v>0</v>
      </c>
      <c r="EY19" s="6">
        <f>SUM(Table2[[#This Row],[CHO B]:[CHO FE]])</f>
        <v>0</v>
      </c>
      <c r="EZ19" s="11" t="str">
        <f>IF((Table2[[#This Row],[CHO T]]/Table2[[#This Row],[Admission]]) = 0, "--", (Table2[[#This Row],[CHO T]]/Table2[[#This Row],[Admission]]))</f>
        <v>--</v>
      </c>
      <c r="FA19" s="11" t="str">
        <f>IF(Table2[[#This Row],[CHO T]]=0,"--", IF(Table2[[#This Row],[CHO HS]]/Table2[[#This Row],[CHO T]]=0, "--", Table2[[#This Row],[CHO HS]]/Table2[[#This Row],[CHO T]]))</f>
        <v>--</v>
      </c>
      <c r="FB19" s="18" t="str">
        <f>IF(Table2[[#This Row],[CHO T]]=0,"--", IF(Table2[[#This Row],[CHO FE]]/Table2[[#This Row],[CHO T]]=0, "--", Table2[[#This Row],[CHO FE]]/Table2[[#This Row],[CHO T]]))</f>
        <v>--</v>
      </c>
      <c r="FC1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111</v>
      </c>
      <c r="FD19">
        <v>1</v>
      </c>
      <c r="FE19">
        <v>0</v>
      </c>
      <c r="FF19" s="1" t="s">
        <v>390</v>
      </c>
      <c r="FG19" s="1" t="s">
        <v>390</v>
      </c>
      <c r="FH19">
        <v>0</v>
      </c>
      <c r="FI19">
        <v>1</v>
      </c>
      <c r="FJ19" s="1" t="s">
        <v>390</v>
      </c>
      <c r="FK19" s="1" t="s">
        <v>390</v>
      </c>
      <c r="FL19">
        <v>0</v>
      </c>
      <c r="FM19">
        <v>1</v>
      </c>
      <c r="FN19" s="1" t="s">
        <v>390</v>
      </c>
      <c r="FO19" s="1" t="s">
        <v>390</v>
      </c>
    </row>
    <row r="20" spans="1:171">
      <c r="A20">
        <v>939</v>
      </c>
      <c r="B20">
        <v>69</v>
      </c>
      <c r="C20" t="s">
        <v>92</v>
      </c>
      <c r="D20" t="s">
        <v>115</v>
      </c>
      <c r="E20" s="20">
        <v>19</v>
      </c>
      <c r="F20" s="2">
        <v>11</v>
      </c>
      <c r="G20" s="2">
        <v>0</v>
      </c>
      <c r="H20" s="2">
        <v>0</v>
      </c>
      <c r="I20" s="2">
        <v>4</v>
      </c>
      <c r="J20" s="6">
        <f>SUM(Table2[[#This Row],[FB B]:[FB FE]])</f>
        <v>15</v>
      </c>
      <c r="K20" s="11">
        <f>IF((Table2[[#This Row],[FB T]]/Table2[[#This Row],[Admission]]) = 0, "--", (Table2[[#This Row],[FB T]]/Table2[[#This Row],[Admission]]))</f>
        <v>0.78947368421052633</v>
      </c>
      <c r="L20" s="11" t="str">
        <f>IF(Table2[[#This Row],[FB T]]=0,"--", IF(Table2[[#This Row],[FB HS]]/Table2[[#This Row],[FB T]]=0, "--", Table2[[#This Row],[FB HS]]/Table2[[#This Row],[FB T]]))</f>
        <v>--</v>
      </c>
      <c r="M20" s="18">
        <f>IF(Table2[[#This Row],[FB T]]=0,"--", IF(Table2[[#This Row],[FB FE]]/Table2[[#This Row],[FB T]]=0, "--", Table2[[#This Row],[FB FE]]/Table2[[#This Row],[FB T]]))</f>
        <v>0.26666666666666666</v>
      </c>
      <c r="N20" s="2">
        <v>0</v>
      </c>
      <c r="O20" s="2">
        <v>0</v>
      </c>
      <c r="P20" s="2">
        <v>0</v>
      </c>
      <c r="Q20" s="2">
        <v>0</v>
      </c>
      <c r="R20" s="6">
        <f>SUM(Table2[[#This Row],[XC B]:[XC FE]])</f>
        <v>0</v>
      </c>
      <c r="S20" s="11" t="str">
        <f>IF((Table2[[#This Row],[XC T]]/Table2[[#This Row],[Admission]]) = 0, "--", (Table2[[#This Row],[XC T]]/Table2[[#This Row],[Admission]]))</f>
        <v>--</v>
      </c>
      <c r="T20" s="11" t="str">
        <f>IF(Table2[[#This Row],[XC T]]=0,"--", IF(Table2[[#This Row],[XC HS]]/Table2[[#This Row],[XC T]]=0, "--", Table2[[#This Row],[XC HS]]/Table2[[#This Row],[XC T]]))</f>
        <v>--</v>
      </c>
      <c r="U20" s="18" t="str">
        <f>IF(Table2[[#This Row],[XC T]]=0,"--", IF(Table2[[#This Row],[XC FE]]/Table2[[#This Row],[XC T]]=0, "--", Table2[[#This Row],[XC FE]]/Table2[[#This Row],[XC T]]))</f>
        <v>--</v>
      </c>
      <c r="V20" s="2">
        <v>8</v>
      </c>
      <c r="W20" s="2">
        <v>0</v>
      </c>
      <c r="X20" s="2">
        <v>3</v>
      </c>
      <c r="Y20" s="6">
        <f>SUM(Table2[[#This Row],[VB G]:[VB FE]])</f>
        <v>11</v>
      </c>
      <c r="Z20" s="11">
        <f>IF((Table2[[#This Row],[VB T]]/Table2[[#This Row],[Admission]]) = 0, "--", (Table2[[#This Row],[VB T]]/Table2[[#This Row],[Admission]]))</f>
        <v>0.57894736842105265</v>
      </c>
      <c r="AA20" s="11" t="str">
        <f>IF(Table2[[#This Row],[VB T]]=0,"--", IF(Table2[[#This Row],[VB HS]]/Table2[[#This Row],[VB T]]=0, "--", Table2[[#This Row],[VB HS]]/Table2[[#This Row],[VB T]]))</f>
        <v>--</v>
      </c>
      <c r="AB20" s="18">
        <f>IF(Table2[[#This Row],[VB T]]=0,"--", IF(Table2[[#This Row],[VB FE]]/Table2[[#This Row],[VB T]]=0, "--", Table2[[#This Row],[VB FE]]/Table2[[#This Row],[VB T]]))</f>
        <v>0.27272727272727271</v>
      </c>
      <c r="AC20" s="2">
        <v>0</v>
      </c>
      <c r="AD20" s="2">
        <v>0</v>
      </c>
      <c r="AE20" s="2">
        <v>0</v>
      </c>
      <c r="AF20" s="2">
        <v>0</v>
      </c>
      <c r="AG20" s="6">
        <f>SUM(Table2[[#This Row],[SC B]:[SC FE]])</f>
        <v>0</v>
      </c>
      <c r="AH20" s="11" t="str">
        <f>IF((Table2[[#This Row],[SC T]]/Table2[[#This Row],[Admission]]) = 0, "--", (Table2[[#This Row],[SC T]]/Table2[[#This Row],[Admission]]))</f>
        <v>--</v>
      </c>
      <c r="AI20" s="11" t="str">
        <f>IF(Table2[[#This Row],[SC T]]=0,"--", IF(Table2[[#This Row],[SC HS]]/Table2[[#This Row],[SC T]]=0, "--", Table2[[#This Row],[SC HS]]/Table2[[#This Row],[SC T]]))</f>
        <v>--</v>
      </c>
      <c r="AJ20" s="18" t="str">
        <f>IF(Table2[[#This Row],[SC T]]=0,"--", IF(Table2[[#This Row],[SC FE]]/Table2[[#This Row],[SC T]]=0, "--", Table2[[#This Row],[SC FE]]/Table2[[#This Row],[SC T]]))</f>
        <v>--</v>
      </c>
      <c r="AK20" s="15">
        <f>SUM(Table2[[#This Row],[FB T]],Table2[[#This Row],[XC T]],Table2[[#This Row],[VB T]],Table2[[#This Row],[SC T]])</f>
        <v>26</v>
      </c>
      <c r="AL20" s="2">
        <v>7</v>
      </c>
      <c r="AM20" s="2">
        <v>6</v>
      </c>
      <c r="AN20" s="2">
        <v>0</v>
      </c>
      <c r="AO20" s="2">
        <v>3</v>
      </c>
      <c r="AP20" s="6">
        <f>SUM(Table2[[#This Row],[BX B]:[BX FE]])</f>
        <v>16</v>
      </c>
      <c r="AQ20" s="11">
        <f>IF((Table2[[#This Row],[BX T]]/Table2[[#This Row],[Admission]]) = 0, "--", (Table2[[#This Row],[BX T]]/Table2[[#This Row],[Admission]]))</f>
        <v>0.84210526315789469</v>
      </c>
      <c r="AR20" s="11" t="str">
        <f>IF(Table2[[#This Row],[BX T]]=0,"--", IF(Table2[[#This Row],[BX HS]]/Table2[[#This Row],[BX T]]=0, "--", Table2[[#This Row],[BX HS]]/Table2[[#This Row],[BX T]]))</f>
        <v>--</v>
      </c>
      <c r="AS20" s="18">
        <f>IF(Table2[[#This Row],[BX T]]=0,"--", IF(Table2[[#This Row],[BX FE]]/Table2[[#This Row],[BX T]]=0, "--", Table2[[#This Row],[BX FE]]/Table2[[#This Row],[BX T]]))</f>
        <v>0.1875</v>
      </c>
      <c r="AT20" s="2">
        <v>0</v>
      </c>
      <c r="AU20" s="2">
        <v>0</v>
      </c>
      <c r="AV20" s="2">
        <v>0</v>
      </c>
      <c r="AW20" s="2">
        <v>0</v>
      </c>
      <c r="AX20" s="6">
        <f>SUM(Table2[[#This Row],[SW B]:[SW FE]])</f>
        <v>0</v>
      </c>
      <c r="AY20" s="11" t="str">
        <f>IF((Table2[[#This Row],[SW T]]/Table2[[#This Row],[Admission]]) = 0, "--", (Table2[[#This Row],[SW T]]/Table2[[#This Row],[Admission]]))</f>
        <v>--</v>
      </c>
      <c r="AZ20" s="11" t="str">
        <f>IF(Table2[[#This Row],[SW T]]=0,"--", IF(Table2[[#This Row],[SW HS]]/Table2[[#This Row],[SW T]]=0, "--", Table2[[#This Row],[SW HS]]/Table2[[#This Row],[SW T]]))</f>
        <v>--</v>
      </c>
      <c r="BA20" s="18" t="str">
        <f>IF(Table2[[#This Row],[SW T]]=0,"--", IF(Table2[[#This Row],[SW FE]]/Table2[[#This Row],[SW T]]=0, "--", Table2[[#This Row],[SW FE]]/Table2[[#This Row],[SW T]]))</f>
        <v>--</v>
      </c>
      <c r="BB20" s="2">
        <v>0</v>
      </c>
      <c r="BC20" s="2">
        <v>0</v>
      </c>
      <c r="BD20" s="2">
        <v>0</v>
      </c>
      <c r="BE20" s="2">
        <v>0</v>
      </c>
      <c r="BF20" s="6">
        <f>SUM(Table2[[#This Row],[CHE B]:[CHE FE]])</f>
        <v>0</v>
      </c>
      <c r="BG20" s="11" t="str">
        <f>IF((Table2[[#This Row],[CHE T]]/Table2[[#This Row],[Admission]]) = 0, "--", (Table2[[#This Row],[CHE T]]/Table2[[#This Row],[Admission]]))</f>
        <v>--</v>
      </c>
      <c r="BH20" s="11" t="str">
        <f>IF(Table2[[#This Row],[CHE T]]=0,"--", IF(Table2[[#This Row],[CHE HS]]/Table2[[#This Row],[CHE T]]=0, "--", Table2[[#This Row],[CHE HS]]/Table2[[#This Row],[CHE T]]))</f>
        <v>--</v>
      </c>
      <c r="BI20" s="22" t="str">
        <f>IF(Table2[[#This Row],[CHE T]]=0,"--", IF(Table2[[#This Row],[CHE FE]]/Table2[[#This Row],[CHE T]]=0, "--", Table2[[#This Row],[CHE FE]]/Table2[[#This Row],[CHE T]]))</f>
        <v>--</v>
      </c>
      <c r="BJ20" s="2">
        <v>0</v>
      </c>
      <c r="BK20" s="2">
        <v>0</v>
      </c>
      <c r="BL20" s="2">
        <v>0</v>
      </c>
      <c r="BM20" s="2">
        <v>0</v>
      </c>
      <c r="BN20" s="6">
        <f>SUM(Table2[[#This Row],[WR B]:[WR FE]])</f>
        <v>0</v>
      </c>
      <c r="BO20" s="11" t="str">
        <f>IF((Table2[[#This Row],[WR T]]/Table2[[#This Row],[Admission]]) = 0, "--", (Table2[[#This Row],[WR T]]/Table2[[#This Row],[Admission]]))</f>
        <v>--</v>
      </c>
      <c r="BP20" s="11" t="str">
        <f>IF(Table2[[#This Row],[WR T]]=0,"--", IF(Table2[[#This Row],[WR HS]]/Table2[[#This Row],[WR T]]=0, "--", Table2[[#This Row],[WR HS]]/Table2[[#This Row],[WR T]]))</f>
        <v>--</v>
      </c>
      <c r="BQ20" s="18" t="str">
        <f>IF(Table2[[#This Row],[WR T]]=0,"--", IF(Table2[[#This Row],[WR FE]]/Table2[[#This Row],[WR T]]=0, "--", Table2[[#This Row],[WR FE]]/Table2[[#This Row],[WR T]]))</f>
        <v>--</v>
      </c>
      <c r="BR20" s="2">
        <v>0</v>
      </c>
      <c r="BS20" s="2">
        <v>0</v>
      </c>
      <c r="BT20" s="2">
        <v>0</v>
      </c>
      <c r="BU20" s="2">
        <v>0</v>
      </c>
      <c r="BV20" s="6">
        <f>SUM(Table2[[#This Row],[DNC B]:[DNC FE]])</f>
        <v>0</v>
      </c>
      <c r="BW20" s="11" t="str">
        <f>IF((Table2[[#This Row],[DNC T]]/Table2[[#This Row],[Admission]]) = 0, "--", (Table2[[#This Row],[DNC T]]/Table2[[#This Row],[Admission]]))</f>
        <v>--</v>
      </c>
      <c r="BX20" s="11" t="str">
        <f>IF(Table2[[#This Row],[DNC T]]=0,"--", IF(Table2[[#This Row],[DNC HS]]/Table2[[#This Row],[DNC T]]=0, "--", Table2[[#This Row],[DNC HS]]/Table2[[#This Row],[DNC T]]))</f>
        <v>--</v>
      </c>
      <c r="BY20" s="18" t="str">
        <f>IF(Table2[[#This Row],[DNC T]]=0,"--", IF(Table2[[#This Row],[DNC FE]]/Table2[[#This Row],[DNC T]]=0, "--", Table2[[#This Row],[DNC FE]]/Table2[[#This Row],[DNC T]]))</f>
        <v>--</v>
      </c>
      <c r="BZ20" s="24">
        <f>SUM(Table2[[#This Row],[BX T]],Table2[[#This Row],[SW T]],Table2[[#This Row],[CHE T]],Table2[[#This Row],[WR T]],Table2[[#This Row],[DNC T]])</f>
        <v>16</v>
      </c>
      <c r="CA20" s="2">
        <v>0</v>
      </c>
      <c r="CB20" s="2">
        <v>0</v>
      </c>
      <c r="CC20" s="2">
        <v>0</v>
      </c>
      <c r="CD20" s="2">
        <v>0</v>
      </c>
      <c r="CE20" s="6">
        <f>SUM(Table2[[#This Row],[TF B]:[TF FE]])</f>
        <v>0</v>
      </c>
      <c r="CF20" s="11" t="str">
        <f>IF((Table2[[#This Row],[TF T]]/Table2[[#This Row],[Admission]]) = 0, "--", (Table2[[#This Row],[TF T]]/Table2[[#This Row],[Admission]]))</f>
        <v>--</v>
      </c>
      <c r="CG20" s="11" t="str">
        <f>IF(Table2[[#This Row],[TF T]]=0,"--", IF(Table2[[#This Row],[TF HS]]/Table2[[#This Row],[TF T]]=0, "--", Table2[[#This Row],[TF HS]]/Table2[[#This Row],[TF T]]))</f>
        <v>--</v>
      </c>
      <c r="CH20" s="18" t="str">
        <f>IF(Table2[[#This Row],[TF T]]=0,"--", IF(Table2[[#This Row],[TF FE]]/Table2[[#This Row],[TF T]]=0, "--", Table2[[#This Row],[TF FE]]/Table2[[#This Row],[TF T]]))</f>
        <v>--</v>
      </c>
      <c r="CI20" s="2">
        <v>0</v>
      </c>
      <c r="CJ20" s="2">
        <v>0</v>
      </c>
      <c r="CK20" s="2">
        <v>0</v>
      </c>
      <c r="CL20" s="2">
        <v>0</v>
      </c>
      <c r="CM20" s="6">
        <f>SUM(Table2[[#This Row],[BB B]:[BB FE]])</f>
        <v>0</v>
      </c>
      <c r="CN20" s="11" t="str">
        <f>IF((Table2[[#This Row],[BB T]]/Table2[[#This Row],[Admission]]) = 0, "--", (Table2[[#This Row],[BB T]]/Table2[[#This Row],[Admission]]))</f>
        <v>--</v>
      </c>
      <c r="CO20" s="11" t="str">
        <f>IF(Table2[[#This Row],[BB T]]=0,"--", IF(Table2[[#This Row],[BB HS]]/Table2[[#This Row],[BB T]]=0, "--", Table2[[#This Row],[BB HS]]/Table2[[#This Row],[BB T]]))</f>
        <v>--</v>
      </c>
      <c r="CP20" s="18" t="str">
        <f>IF(Table2[[#This Row],[BB T]]=0,"--", IF(Table2[[#This Row],[BB FE]]/Table2[[#This Row],[BB T]]=0, "--", Table2[[#This Row],[BB FE]]/Table2[[#This Row],[BB T]]))</f>
        <v>--</v>
      </c>
      <c r="CQ20" s="2">
        <v>0</v>
      </c>
      <c r="CR20" s="2">
        <v>0</v>
      </c>
      <c r="CS20" s="2">
        <v>0</v>
      </c>
      <c r="CT20" s="2">
        <v>0</v>
      </c>
      <c r="CU20" s="6">
        <f>SUM(Table2[[#This Row],[SB B]:[SB FE]])</f>
        <v>0</v>
      </c>
      <c r="CV20" s="11" t="str">
        <f>IF((Table2[[#This Row],[SB T]]/Table2[[#This Row],[Admission]]) = 0, "--", (Table2[[#This Row],[SB T]]/Table2[[#This Row],[Admission]]))</f>
        <v>--</v>
      </c>
      <c r="CW20" s="11" t="str">
        <f>IF(Table2[[#This Row],[SB T]]=0,"--", IF(Table2[[#This Row],[SB HS]]/Table2[[#This Row],[SB T]]=0, "--", Table2[[#This Row],[SB HS]]/Table2[[#This Row],[SB T]]))</f>
        <v>--</v>
      </c>
      <c r="CX20" s="18" t="str">
        <f>IF(Table2[[#This Row],[SB T]]=0,"--", IF(Table2[[#This Row],[SB FE]]/Table2[[#This Row],[SB T]]=0, "--", Table2[[#This Row],[SB FE]]/Table2[[#This Row],[SB T]]))</f>
        <v>--</v>
      </c>
      <c r="CY20" s="2">
        <v>0</v>
      </c>
      <c r="CZ20" s="2">
        <v>0</v>
      </c>
      <c r="DA20" s="2">
        <v>0</v>
      </c>
      <c r="DB20" s="2">
        <v>0</v>
      </c>
      <c r="DC20" s="6">
        <f>SUM(Table2[[#This Row],[GF B]:[GF FE]])</f>
        <v>0</v>
      </c>
      <c r="DD20" s="11" t="str">
        <f>IF((Table2[[#This Row],[GF T]]/Table2[[#This Row],[Admission]]) = 0, "--", (Table2[[#This Row],[GF T]]/Table2[[#This Row],[Admission]]))</f>
        <v>--</v>
      </c>
      <c r="DE20" s="11" t="str">
        <f>IF(Table2[[#This Row],[GF T]]=0,"--", IF(Table2[[#This Row],[GF HS]]/Table2[[#This Row],[GF T]]=0, "--", Table2[[#This Row],[GF HS]]/Table2[[#This Row],[GF T]]))</f>
        <v>--</v>
      </c>
      <c r="DF20" s="18" t="str">
        <f>IF(Table2[[#This Row],[GF T]]=0,"--", IF(Table2[[#This Row],[GF FE]]/Table2[[#This Row],[GF T]]=0, "--", Table2[[#This Row],[GF FE]]/Table2[[#This Row],[GF T]]))</f>
        <v>--</v>
      </c>
      <c r="DG20" s="2">
        <v>0</v>
      </c>
      <c r="DH20" s="2">
        <v>0</v>
      </c>
      <c r="DI20" s="2">
        <v>0</v>
      </c>
      <c r="DJ20" s="2">
        <v>0</v>
      </c>
      <c r="DK20" s="6">
        <f>SUM(Table2[[#This Row],[TN B]:[TN FE]])</f>
        <v>0</v>
      </c>
      <c r="DL20" s="11" t="str">
        <f>IF((Table2[[#This Row],[TN T]]/Table2[[#This Row],[Admission]]) = 0, "--", (Table2[[#This Row],[TN T]]/Table2[[#This Row],[Admission]]))</f>
        <v>--</v>
      </c>
      <c r="DM20" s="11" t="str">
        <f>IF(Table2[[#This Row],[TN T]]=0,"--", IF(Table2[[#This Row],[TN HS]]/Table2[[#This Row],[TN T]]=0, "--", Table2[[#This Row],[TN HS]]/Table2[[#This Row],[TN T]]))</f>
        <v>--</v>
      </c>
      <c r="DN20" s="18" t="str">
        <f>IF(Table2[[#This Row],[TN T]]=0,"--", IF(Table2[[#This Row],[TN FE]]/Table2[[#This Row],[TN T]]=0, "--", Table2[[#This Row],[TN FE]]/Table2[[#This Row],[TN T]]))</f>
        <v>--</v>
      </c>
      <c r="DO20" s="2">
        <v>0</v>
      </c>
      <c r="DP20" s="2">
        <v>0</v>
      </c>
      <c r="DQ20" s="2">
        <v>0</v>
      </c>
      <c r="DR20" s="2">
        <v>0</v>
      </c>
      <c r="DS20" s="6">
        <f>SUM(Table2[[#This Row],[BND B]:[BND FE]])</f>
        <v>0</v>
      </c>
      <c r="DT20" s="11" t="str">
        <f>IF((Table2[[#This Row],[BND T]]/Table2[[#This Row],[Admission]]) = 0, "--", (Table2[[#This Row],[BND T]]/Table2[[#This Row],[Admission]]))</f>
        <v>--</v>
      </c>
      <c r="DU20" s="11" t="str">
        <f>IF(Table2[[#This Row],[BND T]]=0,"--", IF(Table2[[#This Row],[BND HS]]/Table2[[#This Row],[BND T]]=0, "--", Table2[[#This Row],[BND HS]]/Table2[[#This Row],[BND T]]))</f>
        <v>--</v>
      </c>
      <c r="DV20" s="18" t="str">
        <f>IF(Table2[[#This Row],[BND T]]=0,"--", IF(Table2[[#This Row],[BND FE]]/Table2[[#This Row],[BND T]]=0, "--", Table2[[#This Row],[BND FE]]/Table2[[#This Row],[BND T]]))</f>
        <v>--</v>
      </c>
      <c r="DW20" s="2">
        <v>0</v>
      </c>
      <c r="DX20" s="2">
        <v>0</v>
      </c>
      <c r="DY20" s="2">
        <v>0</v>
      </c>
      <c r="DZ20" s="2">
        <v>0</v>
      </c>
      <c r="EA20" s="6">
        <f>SUM(Table2[[#This Row],[SPE B]:[SPE FE]])</f>
        <v>0</v>
      </c>
      <c r="EB20" s="11" t="str">
        <f>IF((Table2[[#This Row],[SPE T]]/Table2[[#This Row],[Admission]]) = 0, "--", (Table2[[#This Row],[SPE T]]/Table2[[#This Row],[Admission]]))</f>
        <v>--</v>
      </c>
      <c r="EC20" s="11" t="str">
        <f>IF(Table2[[#This Row],[SPE T]]=0,"--", IF(Table2[[#This Row],[SPE HS]]/Table2[[#This Row],[SPE T]]=0, "--", Table2[[#This Row],[SPE HS]]/Table2[[#This Row],[SPE T]]))</f>
        <v>--</v>
      </c>
      <c r="ED20" s="18" t="str">
        <f>IF(Table2[[#This Row],[SPE T]]=0,"--", IF(Table2[[#This Row],[SPE FE]]/Table2[[#This Row],[SPE T]]=0, "--", Table2[[#This Row],[SPE FE]]/Table2[[#This Row],[SPE T]]))</f>
        <v>--</v>
      </c>
      <c r="EE20" s="2">
        <v>0</v>
      </c>
      <c r="EF20" s="2">
        <v>0</v>
      </c>
      <c r="EG20" s="2">
        <v>0</v>
      </c>
      <c r="EH20" s="2">
        <v>0</v>
      </c>
      <c r="EI20" s="6">
        <f>SUM(Table2[[#This Row],[ORC B]:[ORC FE]])</f>
        <v>0</v>
      </c>
      <c r="EJ20" s="11" t="str">
        <f>IF((Table2[[#This Row],[ORC T]]/Table2[[#This Row],[Admission]]) = 0, "--", (Table2[[#This Row],[ORC T]]/Table2[[#This Row],[Admission]]))</f>
        <v>--</v>
      </c>
      <c r="EK20" s="11" t="str">
        <f>IF(Table2[[#This Row],[ORC T]]=0,"--", IF(Table2[[#This Row],[ORC HS]]/Table2[[#This Row],[ORC T]]=0, "--", Table2[[#This Row],[ORC HS]]/Table2[[#This Row],[ORC T]]))</f>
        <v>--</v>
      </c>
      <c r="EL20" s="18" t="str">
        <f>IF(Table2[[#This Row],[ORC T]]=0,"--", IF(Table2[[#This Row],[ORC FE]]/Table2[[#This Row],[ORC T]]=0, "--", Table2[[#This Row],[ORC FE]]/Table2[[#This Row],[ORC T]]))</f>
        <v>--</v>
      </c>
      <c r="EM20" s="2">
        <v>0</v>
      </c>
      <c r="EN20" s="2">
        <v>0</v>
      </c>
      <c r="EO20" s="2">
        <v>0</v>
      </c>
      <c r="EP20" s="2">
        <v>0</v>
      </c>
      <c r="EQ20" s="6">
        <f>SUM(Table2[[#This Row],[SOL B]:[SOL FE]])</f>
        <v>0</v>
      </c>
      <c r="ER20" s="11" t="str">
        <f>IF((Table2[[#This Row],[SOL T]]/Table2[[#This Row],[Admission]]) = 0, "--", (Table2[[#This Row],[SOL T]]/Table2[[#This Row],[Admission]]))</f>
        <v>--</v>
      </c>
      <c r="ES20" s="11" t="str">
        <f>IF(Table2[[#This Row],[SOL T]]=0,"--", IF(Table2[[#This Row],[SOL HS]]/Table2[[#This Row],[SOL T]]=0, "--", Table2[[#This Row],[SOL HS]]/Table2[[#This Row],[SOL T]]))</f>
        <v>--</v>
      </c>
      <c r="ET20" s="18" t="str">
        <f>IF(Table2[[#This Row],[SOL T]]=0,"--", IF(Table2[[#This Row],[SOL FE]]/Table2[[#This Row],[SOL T]]=0, "--", Table2[[#This Row],[SOL FE]]/Table2[[#This Row],[SOL T]]))</f>
        <v>--</v>
      </c>
      <c r="EU20" s="2">
        <v>0</v>
      </c>
      <c r="EV20" s="2">
        <v>0</v>
      </c>
      <c r="EW20" s="2">
        <v>0</v>
      </c>
      <c r="EX20" s="2">
        <v>0</v>
      </c>
      <c r="EY20" s="6">
        <f>SUM(Table2[[#This Row],[CHO B]:[CHO FE]])</f>
        <v>0</v>
      </c>
      <c r="EZ20" s="11" t="str">
        <f>IF((Table2[[#This Row],[CHO T]]/Table2[[#This Row],[Admission]]) = 0, "--", (Table2[[#This Row],[CHO T]]/Table2[[#This Row],[Admission]]))</f>
        <v>--</v>
      </c>
      <c r="FA20" s="11" t="str">
        <f>IF(Table2[[#This Row],[CHO T]]=0,"--", IF(Table2[[#This Row],[CHO HS]]/Table2[[#This Row],[CHO T]]=0, "--", Table2[[#This Row],[CHO HS]]/Table2[[#This Row],[CHO T]]))</f>
        <v>--</v>
      </c>
      <c r="FB20" s="18" t="str">
        <f>IF(Table2[[#This Row],[CHO T]]=0,"--", IF(Table2[[#This Row],[CHO FE]]/Table2[[#This Row],[CHO T]]=0, "--", Table2[[#This Row],[CHO FE]]/Table2[[#This Row],[CHO T]]))</f>
        <v>--</v>
      </c>
      <c r="FC2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 s="1" t="s">
        <v>390</v>
      </c>
      <c r="FK20" s="1" t="s">
        <v>390</v>
      </c>
      <c r="FL20">
        <v>0</v>
      </c>
      <c r="FM20">
        <v>0</v>
      </c>
      <c r="FN20" s="1" t="s">
        <v>390</v>
      </c>
      <c r="FO20" s="1" t="s">
        <v>390</v>
      </c>
    </row>
    <row r="21" spans="1:171">
      <c r="A21">
        <v>992</v>
      </c>
      <c r="B21">
        <v>77</v>
      </c>
      <c r="C21" t="s">
        <v>92</v>
      </c>
      <c r="D21" t="s">
        <v>116</v>
      </c>
      <c r="E21" s="20">
        <v>58</v>
      </c>
      <c r="F21" s="2">
        <v>11</v>
      </c>
      <c r="G21" s="2">
        <v>0</v>
      </c>
      <c r="H21" s="2">
        <v>0</v>
      </c>
      <c r="I21" s="2">
        <v>0</v>
      </c>
      <c r="J21" s="6">
        <f>SUM(Table2[[#This Row],[FB B]:[FB FE]])</f>
        <v>11</v>
      </c>
      <c r="K21" s="11">
        <f>IF((Table2[[#This Row],[FB T]]/Table2[[#This Row],[Admission]]) = 0, "--", (Table2[[#This Row],[FB T]]/Table2[[#This Row],[Admission]]))</f>
        <v>0.18965517241379309</v>
      </c>
      <c r="L21" s="11" t="str">
        <f>IF(Table2[[#This Row],[FB T]]=0,"--", IF(Table2[[#This Row],[FB HS]]/Table2[[#This Row],[FB T]]=0, "--", Table2[[#This Row],[FB HS]]/Table2[[#This Row],[FB T]]))</f>
        <v>--</v>
      </c>
      <c r="M21" s="18" t="str">
        <f>IF(Table2[[#This Row],[FB T]]=0,"--", IF(Table2[[#This Row],[FB FE]]/Table2[[#This Row],[FB T]]=0, "--", Table2[[#This Row],[FB FE]]/Table2[[#This Row],[FB T]]))</f>
        <v>--</v>
      </c>
      <c r="N21" s="2">
        <v>0</v>
      </c>
      <c r="O21" s="2">
        <v>0</v>
      </c>
      <c r="P21" s="2">
        <v>0</v>
      </c>
      <c r="Q21" s="2">
        <v>0</v>
      </c>
      <c r="R21" s="6">
        <f>SUM(Table2[[#This Row],[XC B]:[XC FE]])</f>
        <v>0</v>
      </c>
      <c r="S21" s="11" t="str">
        <f>IF((Table2[[#This Row],[XC T]]/Table2[[#This Row],[Admission]]) = 0, "--", (Table2[[#This Row],[XC T]]/Table2[[#This Row],[Admission]]))</f>
        <v>--</v>
      </c>
      <c r="T21" s="11" t="str">
        <f>IF(Table2[[#This Row],[XC T]]=0,"--", IF(Table2[[#This Row],[XC HS]]/Table2[[#This Row],[XC T]]=0, "--", Table2[[#This Row],[XC HS]]/Table2[[#This Row],[XC T]]))</f>
        <v>--</v>
      </c>
      <c r="U21" s="18" t="str">
        <f>IF(Table2[[#This Row],[XC T]]=0,"--", IF(Table2[[#This Row],[XC FE]]/Table2[[#This Row],[XC T]]=0, "--", Table2[[#This Row],[XC FE]]/Table2[[#This Row],[XC T]]))</f>
        <v>--</v>
      </c>
      <c r="V21" s="2">
        <v>9</v>
      </c>
      <c r="W21" s="2">
        <v>0</v>
      </c>
      <c r="X21" s="2">
        <v>0</v>
      </c>
      <c r="Y21" s="6">
        <f>SUM(Table2[[#This Row],[VB G]:[VB FE]])</f>
        <v>9</v>
      </c>
      <c r="Z21" s="11">
        <f>IF((Table2[[#This Row],[VB T]]/Table2[[#This Row],[Admission]]) = 0, "--", (Table2[[#This Row],[VB T]]/Table2[[#This Row],[Admission]]))</f>
        <v>0.15517241379310345</v>
      </c>
      <c r="AA21" s="11" t="str">
        <f>IF(Table2[[#This Row],[VB T]]=0,"--", IF(Table2[[#This Row],[VB HS]]/Table2[[#This Row],[VB T]]=0, "--", Table2[[#This Row],[VB HS]]/Table2[[#This Row],[VB T]]))</f>
        <v>--</v>
      </c>
      <c r="AB21" s="18" t="str">
        <f>IF(Table2[[#This Row],[VB T]]=0,"--", IF(Table2[[#This Row],[VB FE]]/Table2[[#This Row],[VB T]]=0, "--", Table2[[#This Row],[VB FE]]/Table2[[#This Row],[VB T]]))</f>
        <v>--</v>
      </c>
      <c r="AC21" s="2">
        <v>0</v>
      </c>
      <c r="AD21" s="2">
        <v>0</v>
      </c>
      <c r="AE21" s="2">
        <v>0</v>
      </c>
      <c r="AF21" s="2">
        <v>0</v>
      </c>
      <c r="AG21" s="6">
        <f>SUM(Table2[[#This Row],[SC B]:[SC FE]])</f>
        <v>0</v>
      </c>
      <c r="AH21" s="11" t="str">
        <f>IF((Table2[[#This Row],[SC T]]/Table2[[#This Row],[Admission]]) = 0, "--", (Table2[[#This Row],[SC T]]/Table2[[#This Row],[Admission]]))</f>
        <v>--</v>
      </c>
      <c r="AI21" s="11" t="str">
        <f>IF(Table2[[#This Row],[SC T]]=0,"--", IF(Table2[[#This Row],[SC HS]]/Table2[[#This Row],[SC T]]=0, "--", Table2[[#This Row],[SC HS]]/Table2[[#This Row],[SC T]]))</f>
        <v>--</v>
      </c>
      <c r="AJ21" s="18" t="str">
        <f>IF(Table2[[#This Row],[SC T]]=0,"--", IF(Table2[[#This Row],[SC FE]]/Table2[[#This Row],[SC T]]=0, "--", Table2[[#This Row],[SC FE]]/Table2[[#This Row],[SC T]]))</f>
        <v>--</v>
      </c>
      <c r="AK21" s="15">
        <f>SUM(Table2[[#This Row],[FB T]],Table2[[#This Row],[XC T]],Table2[[#This Row],[VB T]],Table2[[#This Row],[SC T]])</f>
        <v>20</v>
      </c>
      <c r="AL21" s="2">
        <v>12</v>
      </c>
      <c r="AM21" s="2">
        <v>15</v>
      </c>
      <c r="AN21" s="2">
        <v>0</v>
      </c>
      <c r="AO21" s="2">
        <v>0</v>
      </c>
      <c r="AP21" s="6">
        <f>SUM(Table2[[#This Row],[BX B]:[BX FE]])</f>
        <v>27</v>
      </c>
      <c r="AQ21" s="11">
        <f>IF((Table2[[#This Row],[BX T]]/Table2[[#This Row],[Admission]]) = 0, "--", (Table2[[#This Row],[BX T]]/Table2[[#This Row],[Admission]]))</f>
        <v>0.46551724137931033</v>
      </c>
      <c r="AR21" s="11" t="str">
        <f>IF(Table2[[#This Row],[BX T]]=0,"--", IF(Table2[[#This Row],[BX HS]]/Table2[[#This Row],[BX T]]=0, "--", Table2[[#This Row],[BX HS]]/Table2[[#This Row],[BX T]]))</f>
        <v>--</v>
      </c>
      <c r="AS21" s="18" t="str">
        <f>IF(Table2[[#This Row],[BX T]]=0,"--", IF(Table2[[#This Row],[BX FE]]/Table2[[#This Row],[BX T]]=0, "--", Table2[[#This Row],[BX FE]]/Table2[[#This Row],[BX T]]))</f>
        <v>--</v>
      </c>
      <c r="AT21" s="2">
        <v>0</v>
      </c>
      <c r="AU21" s="2">
        <v>0</v>
      </c>
      <c r="AV21" s="2">
        <v>0</v>
      </c>
      <c r="AW21" s="2">
        <v>0</v>
      </c>
      <c r="AX21" s="6">
        <f>SUM(Table2[[#This Row],[SW B]:[SW FE]])</f>
        <v>0</v>
      </c>
      <c r="AY21" s="11" t="str">
        <f>IF((Table2[[#This Row],[SW T]]/Table2[[#This Row],[Admission]]) = 0, "--", (Table2[[#This Row],[SW T]]/Table2[[#This Row],[Admission]]))</f>
        <v>--</v>
      </c>
      <c r="AZ21" s="11" t="str">
        <f>IF(Table2[[#This Row],[SW T]]=0,"--", IF(Table2[[#This Row],[SW HS]]/Table2[[#This Row],[SW T]]=0, "--", Table2[[#This Row],[SW HS]]/Table2[[#This Row],[SW T]]))</f>
        <v>--</v>
      </c>
      <c r="BA21" s="18" t="str">
        <f>IF(Table2[[#This Row],[SW T]]=0,"--", IF(Table2[[#This Row],[SW FE]]/Table2[[#This Row],[SW T]]=0, "--", Table2[[#This Row],[SW FE]]/Table2[[#This Row],[SW T]]))</f>
        <v>--</v>
      </c>
      <c r="BB21" s="2">
        <v>0</v>
      </c>
      <c r="BC21" s="2">
        <v>0</v>
      </c>
      <c r="BD21" s="2">
        <v>0</v>
      </c>
      <c r="BE21" s="2">
        <v>0</v>
      </c>
      <c r="BF21" s="6">
        <f>SUM(Table2[[#This Row],[CHE B]:[CHE FE]])</f>
        <v>0</v>
      </c>
      <c r="BG21" s="11" t="str">
        <f>IF((Table2[[#This Row],[CHE T]]/Table2[[#This Row],[Admission]]) = 0, "--", (Table2[[#This Row],[CHE T]]/Table2[[#This Row],[Admission]]))</f>
        <v>--</v>
      </c>
      <c r="BH21" s="11" t="str">
        <f>IF(Table2[[#This Row],[CHE T]]=0,"--", IF(Table2[[#This Row],[CHE HS]]/Table2[[#This Row],[CHE T]]=0, "--", Table2[[#This Row],[CHE HS]]/Table2[[#This Row],[CHE T]]))</f>
        <v>--</v>
      </c>
      <c r="BI21" s="22" t="str">
        <f>IF(Table2[[#This Row],[CHE T]]=0,"--", IF(Table2[[#This Row],[CHE FE]]/Table2[[#This Row],[CHE T]]=0, "--", Table2[[#This Row],[CHE FE]]/Table2[[#This Row],[CHE T]]))</f>
        <v>--</v>
      </c>
      <c r="BJ21" s="2">
        <v>0</v>
      </c>
      <c r="BK21" s="2">
        <v>0</v>
      </c>
      <c r="BL21" s="2">
        <v>0</v>
      </c>
      <c r="BM21" s="2">
        <v>0</v>
      </c>
      <c r="BN21" s="6">
        <f>SUM(Table2[[#This Row],[WR B]:[WR FE]])</f>
        <v>0</v>
      </c>
      <c r="BO21" s="11" t="str">
        <f>IF((Table2[[#This Row],[WR T]]/Table2[[#This Row],[Admission]]) = 0, "--", (Table2[[#This Row],[WR T]]/Table2[[#This Row],[Admission]]))</f>
        <v>--</v>
      </c>
      <c r="BP21" s="11" t="str">
        <f>IF(Table2[[#This Row],[WR T]]=0,"--", IF(Table2[[#This Row],[WR HS]]/Table2[[#This Row],[WR T]]=0, "--", Table2[[#This Row],[WR HS]]/Table2[[#This Row],[WR T]]))</f>
        <v>--</v>
      </c>
      <c r="BQ21" s="18" t="str">
        <f>IF(Table2[[#This Row],[WR T]]=0,"--", IF(Table2[[#This Row],[WR FE]]/Table2[[#This Row],[WR T]]=0, "--", Table2[[#This Row],[WR FE]]/Table2[[#This Row],[WR T]]))</f>
        <v>--</v>
      </c>
      <c r="BR21" s="2">
        <v>0</v>
      </c>
      <c r="BS21" s="2">
        <v>0</v>
      </c>
      <c r="BT21" s="2">
        <v>0</v>
      </c>
      <c r="BU21" s="2">
        <v>0</v>
      </c>
      <c r="BV21" s="6">
        <f>SUM(Table2[[#This Row],[DNC B]:[DNC FE]])</f>
        <v>0</v>
      </c>
      <c r="BW21" s="11" t="str">
        <f>IF((Table2[[#This Row],[DNC T]]/Table2[[#This Row],[Admission]]) = 0, "--", (Table2[[#This Row],[DNC T]]/Table2[[#This Row],[Admission]]))</f>
        <v>--</v>
      </c>
      <c r="BX21" s="11" t="str">
        <f>IF(Table2[[#This Row],[DNC T]]=0,"--", IF(Table2[[#This Row],[DNC HS]]/Table2[[#This Row],[DNC T]]=0, "--", Table2[[#This Row],[DNC HS]]/Table2[[#This Row],[DNC T]]))</f>
        <v>--</v>
      </c>
      <c r="BY21" s="18" t="str">
        <f>IF(Table2[[#This Row],[DNC T]]=0,"--", IF(Table2[[#This Row],[DNC FE]]/Table2[[#This Row],[DNC T]]=0, "--", Table2[[#This Row],[DNC FE]]/Table2[[#This Row],[DNC T]]))</f>
        <v>--</v>
      </c>
      <c r="BZ21" s="24">
        <f>SUM(Table2[[#This Row],[BX T]],Table2[[#This Row],[SW T]],Table2[[#This Row],[CHE T]],Table2[[#This Row],[WR T]],Table2[[#This Row],[DNC T]])</f>
        <v>27</v>
      </c>
      <c r="CA21" s="2">
        <v>0</v>
      </c>
      <c r="CB21" s="2">
        <v>0</v>
      </c>
      <c r="CC21" s="2">
        <v>0</v>
      </c>
      <c r="CD21" s="2">
        <v>0</v>
      </c>
      <c r="CE21" s="6">
        <f>SUM(Table2[[#This Row],[TF B]:[TF FE]])</f>
        <v>0</v>
      </c>
      <c r="CF21" s="11" t="str">
        <f>IF((Table2[[#This Row],[TF T]]/Table2[[#This Row],[Admission]]) = 0, "--", (Table2[[#This Row],[TF T]]/Table2[[#This Row],[Admission]]))</f>
        <v>--</v>
      </c>
      <c r="CG21" s="11" t="str">
        <f>IF(Table2[[#This Row],[TF T]]=0,"--", IF(Table2[[#This Row],[TF HS]]/Table2[[#This Row],[TF T]]=0, "--", Table2[[#This Row],[TF HS]]/Table2[[#This Row],[TF T]]))</f>
        <v>--</v>
      </c>
      <c r="CH21" s="18" t="str">
        <f>IF(Table2[[#This Row],[TF T]]=0,"--", IF(Table2[[#This Row],[TF FE]]/Table2[[#This Row],[TF T]]=0, "--", Table2[[#This Row],[TF FE]]/Table2[[#This Row],[TF T]]))</f>
        <v>--</v>
      </c>
      <c r="CI21" s="2">
        <v>0</v>
      </c>
      <c r="CJ21" s="2">
        <v>0</v>
      </c>
      <c r="CK21" s="2">
        <v>0</v>
      </c>
      <c r="CL21" s="2">
        <v>0</v>
      </c>
      <c r="CM21" s="6">
        <f>SUM(Table2[[#This Row],[BB B]:[BB FE]])</f>
        <v>0</v>
      </c>
      <c r="CN21" s="11" t="str">
        <f>IF((Table2[[#This Row],[BB T]]/Table2[[#This Row],[Admission]]) = 0, "--", (Table2[[#This Row],[BB T]]/Table2[[#This Row],[Admission]]))</f>
        <v>--</v>
      </c>
      <c r="CO21" s="11" t="str">
        <f>IF(Table2[[#This Row],[BB T]]=0,"--", IF(Table2[[#This Row],[BB HS]]/Table2[[#This Row],[BB T]]=0, "--", Table2[[#This Row],[BB HS]]/Table2[[#This Row],[BB T]]))</f>
        <v>--</v>
      </c>
      <c r="CP21" s="18" t="str">
        <f>IF(Table2[[#This Row],[BB T]]=0,"--", IF(Table2[[#This Row],[BB FE]]/Table2[[#This Row],[BB T]]=0, "--", Table2[[#This Row],[BB FE]]/Table2[[#This Row],[BB T]]))</f>
        <v>--</v>
      </c>
      <c r="CQ21" s="2">
        <v>0</v>
      </c>
      <c r="CR21" s="2">
        <v>11</v>
      </c>
      <c r="CS21" s="2">
        <v>1</v>
      </c>
      <c r="CT21" s="2">
        <v>0</v>
      </c>
      <c r="CU21" s="6">
        <f>SUM(Table2[[#This Row],[SB B]:[SB FE]])</f>
        <v>12</v>
      </c>
      <c r="CV21" s="11">
        <f>IF((Table2[[#This Row],[SB T]]/Table2[[#This Row],[Admission]]) = 0, "--", (Table2[[#This Row],[SB T]]/Table2[[#This Row],[Admission]]))</f>
        <v>0.20689655172413793</v>
      </c>
      <c r="CW21" s="11">
        <f>IF(Table2[[#This Row],[SB T]]=0,"--", IF(Table2[[#This Row],[SB HS]]/Table2[[#This Row],[SB T]]=0, "--", Table2[[#This Row],[SB HS]]/Table2[[#This Row],[SB T]]))</f>
        <v>8.3333333333333329E-2</v>
      </c>
      <c r="CX21" s="18" t="str">
        <f>IF(Table2[[#This Row],[SB T]]=0,"--", IF(Table2[[#This Row],[SB FE]]/Table2[[#This Row],[SB T]]=0, "--", Table2[[#This Row],[SB FE]]/Table2[[#This Row],[SB T]]))</f>
        <v>--</v>
      </c>
      <c r="CY21" s="2">
        <v>0</v>
      </c>
      <c r="CZ21" s="2">
        <v>0</v>
      </c>
      <c r="DA21" s="2">
        <v>0</v>
      </c>
      <c r="DB21" s="2">
        <v>0</v>
      </c>
      <c r="DC21" s="6">
        <f>SUM(Table2[[#This Row],[GF B]:[GF FE]])</f>
        <v>0</v>
      </c>
      <c r="DD21" s="11" t="str">
        <f>IF((Table2[[#This Row],[GF T]]/Table2[[#This Row],[Admission]]) = 0, "--", (Table2[[#This Row],[GF T]]/Table2[[#This Row],[Admission]]))</f>
        <v>--</v>
      </c>
      <c r="DE21" s="11" t="str">
        <f>IF(Table2[[#This Row],[GF T]]=0,"--", IF(Table2[[#This Row],[GF HS]]/Table2[[#This Row],[GF T]]=0, "--", Table2[[#This Row],[GF HS]]/Table2[[#This Row],[GF T]]))</f>
        <v>--</v>
      </c>
      <c r="DF21" s="18" t="str">
        <f>IF(Table2[[#This Row],[GF T]]=0,"--", IF(Table2[[#This Row],[GF FE]]/Table2[[#This Row],[GF T]]=0, "--", Table2[[#This Row],[GF FE]]/Table2[[#This Row],[GF T]]))</f>
        <v>--</v>
      </c>
      <c r="DG21" s="2">
        <v>0</v>
      </c>
      <c r="DH21" s="2">
        <v>0</v>
      </c>
      <c r="DI21" s="2">
        <v>0</v>
      </c>
      <c r="DJ21" s="2">
        <v>0</v>
      </c>
      <c r="DK21" s="6">
        <f>SUM(Table2[[#This Row],[TN B]:[TN FE]])</f>
        <v>0</v>
      </c>
      <c r="DL21" s="11" t="str">
        <f>IF((Table2[[#This Row],[TN T]]/Table2[[#This Row],[Admission]]) = 0, "--", (Table2[[#This Row],[TN T]]/Table2[[#This Row],[Admission]]))</f>
        <v>--</v>
      </c>
      <c r="DM21" s="11" t="str">
        <f>IF(Table2[[#This Row],[TN T]]=0,"--", IF(Table2[[#This Row],[TN HS]]/Table2[[#This Row],[TN T]]=0, "--", Table2[[#This Row],[TN HS]]/Table2[[#This Row],[TN T]]))</f>
        <v>--</v>
      </c>
      <c r="DN21" s="18" t="str">
        <f>IF(Table2[[#This Row],[TN T]]=0,"--", IF(Table2[[#This Row],[TN FE]]/Table2[[#This Row],[TN T]]=0, "--", Table2[[#This Row],[TN FE]]/Table2[[#This Row],[TN T]]))</f>
        <v>--</v>
      </c>
      <c r="DO21" s="2">
        <v>0</v>
      </c>
      <c r="DP21" s="2">
        <v>0</v>
      </c>
      <c r="DQ21" s="2">
        <v>0</v>
      </c>
      <c r="DR21" s="2">
        <v>0</v>
      </c>
      <c r="DS21" s="6">
        <f>SUM(Table2[[#This Row],[BND B]:[BND FE]])</f>
        <v>0</v>
      </c>
      <c r="DT21" s="11" t="str">
        <f>IF((Table2[[#This Row],[BND T]]/Table2[[#This Row],[Admission]]) = 0, "--", (Table2[[#This Row],[BND T]]/Table2[[#This Row],[Admission]]))</f>
        <v>--</v>
      </c>
      <c r="DU21" s="11" t="str">
        <f>IF(Table2[[#This Row],[BND T]]=0,"--", IF(Table2[[#This Row],[BND HS]]/Table2[[#This Row],[BND T]]=0, "--", Table2[[#This Row],[BND HS]]/Table2[[#This Row],[BND T]]))</f>
        <v>--</v>
      </c>
      <c r="DV21" s="18" t="str">
        <f>IF(Table2[[#This Row],[BND T]]=0,"--", IF(Table2[[#This Row],[BND FE]]/Table2[[#This Row],[BND T]]=0, "--", Table2[[#This Row],[BND FE]]/Table2[[#This Row],[BND T]]))</f>
        <v>--</v>
      </c>
      <c r="DW21" s="2">
        <v>4</v>
      </c>
      <c r="DX21" s="2">
        <v>13</v>
      </c>
      <c r="DY21" s="2">
        <v>0</v>
      </c>
      <c r="DZ21" s="2">
        <v>0</v>
      </c>
      <c r="EA21" s="6">
        <f>SUM(Table2[[#This Row],[SPE B]:[SPE FE]])</f>
        <v>17</v>
      </c>
      <c r="EB21" s="11">
        <f>IF((Table2[[#This Row],[SPE T]]/Table2[[#This Row],[Admission]]) = 0, "--", (Table2[[#This Row],[SPE T]]/Table2[[#This Row],[Admission]]))</f>
        <v>0.29310344827586204</v>
      </c>
      <c r="EC21" s="11" t="str">
        <f>IF(Table2[[#This Row],[SPE T]]=0,"--", IF(Table2[[#This Row],[SPE HS]]/Table2[[#This Row],[SPE T]]=0, "--", Table2[[#This Row],[SPE HS]]/Table2[[#This Row],[SPE T]]))</f>
        <v>--</v>
      </c>
      <c r="ED21" s="18" t="str">
        <f>IF(Table2[[#This Row],[SPE T]]=0,"--", IF(Table2[[#This Row],[SPE FE]]/Table2[[#This Row],[SPE T]]=0, "--", Table2[[#This Row],[SPE FE]]/Table2[[#This Row],[SPE T]]))</f>
        <v>--</v>
      </c>
      <c r="EE21" s="2">
        <v>0</v>
      </c>
      <c r="EF21" s="2">
        <v>0</v>
      </c>
      <c r="EG21" s="2">
        <v>0</v>
      </c>
      <c r="EH21" s="2">
        <v>0</v>
      </c>
      <c r="EI21" s="6">
        <f>SUM(Table2[[#This Row],[ORC B]:[ORC FE]])</f>
        <v>0</v>
      </c>
      <c r="EJ21" s="11" t="str">
        <f>IF((Table2[[#This Row],[ORC T]]/Table2[[#This Row],[Admission]]) = 0, "--", (Table2[[#This Row],[ORC T]]/Table2[[#This Row],[Admission]]))</f>
        <v>--</v>
      </c>
      <c r="EK21" s="11" t="str">
        <f>IF(Table2[[#This Row],[ORC T]]=0,"--", IF(Table2[[#This Row],[ORC HS]]/Table2[[#This Row],[ORC T]]=0, "--", Table2[[#This Row],[ORC HS]]/Table2[[#This Row],[ORC T]]))</f>
        <v>--</v>
      </c>
      <c r="EL21" s="18" t="str">
        <f>IF(Table2[[#This Row],[ORC T]]=0,"--", IF(Table2[[#This Row],[ORC FE]]/Table2[[#This Row],[ORC T]]=0, "--", Table2[[#This Row],[ORC FE]]/Table2[[#This Row],[ORC T]]))</f>
        <v>--</v>
      </c>
      <c r="EM21" s="2">
        <v>0</v>
      </c>
      <c r="EN21" s="2">
        <v>0</v>
      </c>
      <c r="EO21" s="2">
        <v>0</v>
      </c>
      <c r="EP21" s="2">
        <v>0</v>
      </c>
      <c r="EQ21" s="6">
        <f>SUM(Table2[[#This Row],[SOL B]:[SOL FE]])</f>
        <v>0</v>
      </c>
      <c r="ER21" s="11" t="str">
        <f>IF((Table2[[#This Row],[SOL T]]/Table2[[#This Row],[Admission]]) = 0, "--", (Table2[[#This Row],[SOL T]]/Table2[[#This Row],[Admission]]))</f>
        <v>--</v>
      </c>
      <c r="ES21" s="11" t="str">
        <f>IF(Table2[[#This Row],[SOL T]]=0,"--", IF(Table2[[#This Row],[SOL HS]]/Table2[[#This Row],[SOL T]]=0, "--", Table2[[#This Row],[SOL HS]]/Table2[[#This Row],[SOL T]]))</f>
        <v>--</v>
      </c>
      <c r="ET21" s="18" t="str">
        <f>IF(Table2[[#This Row],[SOL T]]=0,"--", IF(Table2[[#This Row],[SOL FE]]/Table2[[#This Row],[SOL T]]=0, "--", Table2[[#This Row],[SOL FE]]/Table2[[#This Row],[SOL T]]))</f>
        <v>--</v>
      </c>
      <c r="EU21" s="2">
        <v>0</v>
      </c>
      <c r="EV21" s="2">
        <v>0</v>
      </c>
      <c r="EW21" s="2">
        <v>0</v>
      </c>
      <c r="EX21" s="2">
        <v>0</v>
      </c>
      <c r="EY21" s="6">
        <f>SUM(Table2[[#This Row],[CHO B]:[CHO FE]])</f>
        <v>0</v>
      </c>
      <c r="EZ21" s="11" t="str">
        <f>IF((Table2[[#This Row],[CHO T]]/Table2[[#This Row],[Admission]]) = 0, "--", (Table2[[#This Row],[CHO T]]/Table2[[#This Row],[Admission]]))</f>
        <v>--</v>
      </c>
      <c r="FA21" s="11" t="str">
        <f>IF(Table2[[#This Row],[CHO T]]=0,"--", IF(Table2[[#This Row],[CHO HS]]/Table2[[#This Row],[CHO T]]=0, "--", Table2[[#This Row],[CHO HS]]/Table2[[#This Row],[CHO T]]))</f>
        <v>--</v>
      </c>
      <c r="FB21" s="18" t="str">
        <f>IF(Table2[[#This Row],[CHO T]]=0,"--", IF(Table2[[#This Row],[CHO FE]]/Table2[[#This Row],[CHO T]]=0, "--", Table2[[#This Row],[CHO FE]]/Table2[[#This Row],[CHO T]]))</f>
        <v>--</v>
      </c>
      <c r="FC2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29</v>
      </c>
      <c r="FD21">
        <v>0</v>
      </c>
      <c r="FE21">
        <v>0</v>
      </c>
      <c r="FF21" s="1" t="s">
        <v>390</v>
      </c>
      <c r="FG21" s="1" t="s">
        <v>390</v>
      </c>
      <c r="FH21">
        <v>0</v>
      </c>
      <c r="FI21">
        <v>0</v>
      </c>
      <c r="FJ21" s="1" t="s">
        <v>390</v>
      </c>
      <c r="FK21" s="1" t="s">
        <v>390</v>
      </c>
      <c r="FL21">
        <v>0</v>
      </c>
      <c r="FM21">
        <v>1</v>
      </c>
      <c r="FN21" s="1" t="s">
        <v>390</v>
      </c>
      <c r="FO21" s="1" t="s">
        <v>390</v>
      </c>
    </row>
    <row r="22" spans="1:171">
      <c r="A22">
        <v>1035</v>
      </c>
      <c r="B22">
        <v>287</v>
      </c>
      <c r="C22" t="s">
        <v>92</v>
      </c>
      <c r="D22" t="s">
        <v>117</v>
      </c>
      <c r="E22" s="20">
        <v>80</v>
      </c>
      <c r="F22" s="2">
        <v>0</v>
      </c>
      <c r="G22" s="2">
        <v>0</v>
      </c>
      <c r="H22" s="2">
        <v>0</v>
      </c>
      <c r="I22" s="2">
        <v>0</v>
      </c>
      <c r="J22" s="6">
        <f>SUM(Table2[[#This Row],[FB B]:[FB FE]])</f>
        <v>0</v>
      </c>
      <c r="K22" s="11" t="str">
        <f>IF((Table2[[#This Row],[FB T]]/Table2[[#This Row],[Admission]]) = 0, "--", (Table2[[#This Row],[FB T]]/Table2[[#This Row],[Admission]]))</f>
        <v>--</v>
      </c>
      <c r="L22" s="11" t="str">
        <f>IF(Table2[[#This Row],[FB T]]=0,"--", IF(Table2[[#This Row],[FB HS]]/Table2[[#This Row],[FB T]]=0, "--", Table2[[#This Row],[FB HS]]/Table2[[#This Row],[FB T]]))</f>
        <v>--</v>
      </c>
      <c r="M22" s="18" t="str">
        <f>IF(Table2[[#This Row],[FB T]]=0,"--", IF(Table2[[#This Row],[FB FE]]/Table2[[#This Row],[FB T]]=0, "--", Table2[[#This Row],[FB FE]]/Table2[[#This Row],[FB T]]))</f>
        <v>--</v>
      </c>
      <c r="N22" s="2">
        <v>0</v>
      </c>
      <c r="O22" s="2">
        <v>0</v>
      </c>
      <c r="P22" s="2">
        <v>0</v>
      </c>
      <c r="Q22" s="2">
        <v>0</v>
      </c>
      <c r="R22" s="6">
        <f>SUM(Table2[[#This Row],[XC B]:[XC FE]])</f>
        <v>0</v>
      </c>
      <c r="S22" s="11" t="str">
        <f>IF((Table2[[#This Row],[XC T]]/Table2[[#This Row],[Admission]]) = 0, "--", (Table2[[#This Row],[XC T]]/Table2[[#This Row],[Admission]]))</f>
        <v>--</v>
      </c>
      <c r="T22" s="11" t="str">
        <f>IF(Table2[[#This Row],[XC T]]=0,"--", IF(Table2[[#This Row],[XC HS]]/Table2[[#This Row],[XC T]]=0, "--", Table2[[#This Row],[XC HS]]/Table2[[#This Row],[XC T]]))</f>
        <v>--</v>
      </c>
      <c r="U22" s="18" t="str">
        <f>IF(Table2[[#This Row],[XC T]]=0,"--", IF(Table2[[#This Row],[XC FE]]/Table2[[#This Row],[XC T]]=0, "--", Table2[[#This Row],[XC FE]]/Table2[[#This Row],[XC T]]))</f>
        <v>--</v>
      </c>
      <c r="V22" s="2">
        <v>13</v>
      </c>
      <c r="W22" s="2">
        <v>0</v>
      </c>
      <c r="X22" s="2">
        <v>0</v>
      </c>
      <c r="Y22" s="6">
        <f>SUM(Table2[[#This Row],[VB G]:[VB FE]])</f>
        <v>13</v>
      </c>
      <c r="Z22" s="11">
        <f>IF((Table2[[#This Row],[VB T]]/Table2[[#This Row],[Admission]]) = 0, "--", (Table2[[#This Row],[VB T]]/Table2[[#This Row],[Admission]]))</f>
        <v>0.16250000000000001</v>
      </c>
      <c r="AA22" s="11" t="str">
        <f>IF(Table2[[#This Row],[VB T]]=0,"--", IF(Table2[[#This Row],[VB HS]]/Table2[[#This Row],[VB T]]=0, "--", Table2[[#This Row],[VB HS]]/Table2[[#This Row],[VB T]]))</f>
        <v>--</v>
      </c>
      <c r="AB22" s="18" t="str">
        <f>IF(Table2[[#This Row],[VB T]]=0,"--", IF(Table2[[#This Row],[VB FE]]/Table2[[#This Row],[VB T]]=0, "--", Table2[[#This Row],[VB FE]]/Table2[[#This Row],[VB T]]))</f>
        <v>--</v>
      </c>
      <c r="AC22" s="2">
        <v>6</v>
      </c>
      <c r="AD22" s="2">
        <v>7</v>
      </c>
      <c r="AE22" s="2">
        <v>4</v>
      </c>
      <c r="AF22" s="2">
        <v>0</v>
      </c>
      <c r="AG22" s="6">
        <f>SUM(Table2[[#This Row],[SC B]:[SC FE]])</f>
        <v>17</v>
      </c>
      <c r="AH22" s="11">
        <f>IF((Table2[[#This Row],[SC T]]/Table2[[#This Row],[Admission]]) = 0, "--", (Table2[[#This Row],[SC T]]/Table2[[#This Row],[Admission]]))</f>
        <v>0.21249999999999999</v>
      </c>
      <c r="AI22" s="11">
        <f>IF(Table2[[#This Row],[SC T]]=0,"--", IF(Table2[[#This Row],[SC HS]]/Table2[[#This Row],[SC T]]=0, "--", Table2[[#This Row],[SC HS]]/Table2[[#This Row],[SC T]]))</f>
        <v>0.23529411764705882</v>
      </c>
      <c r="AJ22" s="18" t="str">
        <f>IF(Table2[[#This Row],[SC T]]=0,"--", IF(Table2[[#This Row],[SC FE]]/Table2[[#This Row],[SC T]]=0, "--", Table2[[#This Row],[SC FE]]/Table2[[#This Row],[SC T]]))</f>
        <v>--</v>
      </c>
      <c r="AK22" s="15">
        <f>SUM(Table2[[#This Row],[FB T]],Table2[[#This Row],[XC T]],Table2[[#This Row],[VB T]],Table2[[#This Row],[SC T]])</f>
        <v>30</v>
      </c>
      <c r="AL22" s="2">
        <v>16</v>
      </c>
      <c r="AM22" s="2">
        <v>9</v>
      </c>
      <c r="AN22" s="2">
        <v>1</v>
      </c>
      <c r="AO22" s="2">
        <v>0</v>
      </c>
      <c r="AP22" s="6">
        <f>SUM(Table2[[#This Row],[BX B]:[BX FE]])</f>
        <v>26</v>
      </c>
      <c r="AQ22" s="11">
        <f>IF((Table2[[#This Row],[BX T]]/Table2[[#This Row],[Admission]]) = 0, "--", (Table2[[#This Row],[BX T]]/Table2[[#This Row],[Admission]]))</f>
        <v>0.32500000000000001</v>
      </c>
      <c r="AR22" s="11">
        <f>IF(Table2[[#This Row],[BX T]]=0,"--", IF(Table2[[#This Row],[BX HS]]/Table2[[#This Row],[BX T]]=0, "--", Table2[[#This Row],[BX HS]]/Table2[[#This Row],[BX T]]))</f>
        <v>3.8461538461538464E-2</v>
      </c>
      <c r="AS22" s="18" t="str">
        <f>IF(Table2[[#This Row],[BX T]]=0,"--", IF(Table2[[#This Row],[BX FE]]/Table2[[#This Row],[BX T]]=0, "--", Table2[[#This Row],[BX FE]]/Table2[[#This Row],[BX T]]))</f>
        <v>--</v>
      </c>
      <c r="AT22" s="2">
        <v>0</v>
      </c>
      <c r="AU22" s="2">
        <v>0</v>
      </c>
      <c r="AV22" s="2">
        <v>0</v>
      </c>
      <c r="AW22" s="2">
        <v>0</v>
      </c>
      <c r="AX22" s="6">
        <f>SUM(Table2[[#This Row],[SW B]:[SW FE]])</f>
        <v>0</v>
      </c>
      <c r="AY22" s="11" t="str">
        <f>IF((Table2[[#This Row],[SW T]]/Table2[[#This Row],[Admission]]) = 0, "--", (Table2[[#This Row],[SW T]]/Table2[[#This Row],[Admission]]))</f>
        <v>--</v>
      </c>
      <c r="AZ22" s="11" t="str">
        <f>IF(Table2[[#This Row],[SW T]]=0,"--", IF(Table2[[#This Row],[SW HS]]/Table2[[#This Row],[SW T]]=0, "--", Table2[[#This Row],[SW HS]]/Table2[[#This Row],[SW T]]))</f>
        <v>--</v>
      </c>
      <c r="BA22" s="18" t="str">
        <f>IF(Table2[[#This Row],[SW T]]=0,"--", IF(Table2[[#This Row],[SW FE]]/Table2[[#This Row],[SW T]]=0, "--", Table2[[#This Row],[SW FE]]/Table2[[#This Row],[SW T]]))</f>
        <v>--</v>
      </c>
      <c r="BB22" s="2">
        <v>0</v>
      </c>
      <c r="BC22" s="2">
        <v>0</v>
      </c>
      <c r="BD22" s="2">
        <v>0</v>
      </c>
      <c r="BE22" s="2">
        <v>0</v>
      </c>
      <c r="BF22" s="6">
        <f>SUM(Table2[[#This Row],[CHE B]:[CHE FE]])</f>
        <v>0</v>
      </c>
      <c r="BG22" s="11" t="str">
        <f>IF((Table2[[#This Row],[CHE T]]/Table2[[#This Row],[Admission]]) = 0, "--", (Table2[[#This Row],[CHE T]]/Table2[[#This Row],[Admission]]))</f>
        <v>--</v>
      </c>
      <c r="BH22" s="11" t="str">
        <f>IF(Table2[[#This Row],[CHE T]]=0,"--", IF(Table2[[#This Row],[CHE HS]]/Table2[[#This Row],[CHE T]]=0, "--", Table2[[#This Row],[CHE HS]]/Table2[[#This Row],[CHE T]]))</f>
        <v>--</v>
      </c>
      <c r="BI22" s="22" t="str">
        <f>IF(Table2[[#This Row],[CHE T]]=0,"--", IF(Table2[[#This Row],[CHE FE]]/Table2[[#This Row],[CHE T]]=0, "--", Table2[[#This Row],[CHE FE]]/Table2[[#This Row],[CHE T]]))</f>
        <v>--</v>
      </c>
      <c r="BJ22" s="2">
        <v>0</v>
      </c>
      <c r="BK22" s="2">
        <v>0</v>
      </c>
      <c r="BL22" s="2">
        <v>0</v>
      </c>
      <c r="BM22" s="2">
        <v>0</v>
      </c>
      <c r="BN22" s="6">
        <f>SUM(Table2[[#This Row],[WR B]:[WR FE]])</f>
        <v>0</v>
      </c>
      <c r="BO22" s="11" t="str">
        <f>IF((Table2[[#This Row],[WR T]]/Table2[[#This Row],[Admission]]) = 0, "--", (Table2[[#This Row],[WR T]]/Table2[[#This Row],[Admission]]))</f>
        <v>--</v>
      </c>
      <c r="BP22" s="11" t="str">
        <f>IF(Table2[[#This Row],[WR T]]=0,"--", IF(Table2[[#This Row],[WR HS]]/Table2[[#This Row],[WR T]]=0, "--", Table2[[#This Row],[WR HS]]/Table2[[#This Row],[WR T]]))</f>
        <v>--</v>
      </c>
      <c r="BQ22" s="18" t="str">
        <f>IF(Table2[[#This Row],[WR T]]=0,"--", IF(Table2[[#This Row],[WR FE]]/Table2[[#This Row],[WR T]]=0, "--", Table2[[#This Row],[WR FE]]/Table2[[#This Row],[WR T]]))</f>
        <v>--</v>
      </c>
      <c r="BR22" s="2">
        <v>0</v>
      </c>
      <c r="BS22" s="2">
        <v>0</v>
      </c>
      <c r="BT22" s="2">
        <v>0</v>
      </c>
      <c r="BU22" s="2">
        <v>0</v>
      </c>
      <c r="BV22" s="6">
        <f>SUM(Table2[[#This Row],[DNC B]:[DNC FE]])</f>
        <v>0</v>
      </c>
      <c r="BW22" s="11" t="str">
        <f>IF((Table2[[#This Row],[DNC T]]/Table2[[#This Row],[Admission]]) = 0, "--", (Table2[[#This Row],[DNC T]]/Table2[[#This Row],[Admission]]))</f>
        <v>--</v>
      </c>
      <c r="BX22" s="11" t="str">
        <f>IF(Table2[[#This Row],[DNC T]]=0,"--", IF(Table2[[#This Row],[DNC HS]]/Table2[[#This Row],[DNC T]]=0, "--", Table2[[#This Row],[DNC HS]]/Table2[[#This Row],[DNC T]]))</f>
        <v>--</v>
      </c>
      <c r="BY22" s="18" t="str">
        <f>IF(Table2[[#This Row],[DNC T]]=0,"--", IF(Table2[[#This Row],[DNC FE]]/Table2[[#This Row],[DNC T]]=0, "--", Table2[[#This Row],[DNC FE]]/Table2[[#This Row],[DNC T]]))</f>
        <v>--</v>
      </c>
      <c r="BZ22" s="24">
        <f>SUM(Table2[[#This Row],[BX T]],Table2[[#This Row],[SW T]],Table2[[#This Row],[CHE T]],Table2[[#This Row],[WR T]],Table2[[#This Row],[DNC T]])</f>
        <v>26</v>
      </c>
      <c r="CA22" s="2">
        <v>12</v>
      </c>
      <c r="CB22" s="2">
        <v>9</v>
      </c>
      <c r="CC22" s="2">
        <v>2</v>
      </c>
      <c r="CD22" s="2">
        <v>0</v>
      </c>
      <c r="CE22" s="6">
        <f>SUM(Table2[[#This Row],[TF B]:[TF FE]])</f>
        <v>23</v>
      </c>
      <c r="CF22" s="11">
        <f>IF((Table2[[#This Row],[TF T]]/Table2[[#This Row],[Admission]]) = 0, "--", (Table2[[#This Row],[TF T]]/Table2[[#This Row],[Admission]]))</f>
        <v>0.28749999999999998</v>
      </c>
      <c r="CG22" s="11">
        <f>IF(Table2[[#This Row],[TF T]]=0,"--", IF(Table2[[#This Row],[TF HS]]/Table2[[#This Row],[TF T]]=0, "--", Table2[[#This Row],[TF HS]]/Table2[[#This Row],[TF T]]))</f>
        <v>8.6956521739130432E-2</v>
      </c>
      <c r="CH22" s="18" t="str">
        <f>IF(Table2[[#This Row],[TF T]]=0,"--", IF(Table2[[#This Row],[TF FE]]/Table2[[#This Row],[TF T]]=0, "--", Table2[[#This Row],[TF FE]]/Table2[[#This Row],[TF T]]))</f>
        <v>--</v>
      </c>
      <c r="CI22" s="2">
        <v>0</v>
      </c>
      <c r="CJ22" s="2">
        <v>0</v>
      </c>
      <c r="CK22" s="2">
        <v>0</v>
      </c>
      <c r="CL22" s="2">
        <v>0</v>
      </c>
      <c r="CM22" s="6">
        <f>SUM(Table2[[#This Row],[BB B]:[BB FE]])</f>
        <v>0</v>
      </c>
      <c r="CN22" s="11" t="str">
        <f>IF((Table2[[#This Row],[BB T]]/Table2[[#This Row],[Admission]]) = 0, "--", (Table2[[#This Row],[BB T]]/Table2[[#This Row],[Admission]]))</f>
        <v>--</v>
      </c>
      <c r="CO22" s="11" t="str">
        <f>IF(Table2[[#This Row],[BB T]]=0,"--", IF(Table2[[#This Row],[BB HS]]/Table2[[#This Row],[BB T]]=0, "--", Table2[[#This Row],[BB HS]]/Table2[[#This Row],[BB T]]))</f>
        <v>--</v>
      </c>
      <c r="CP22" s="18" t="str">
        <f>IF(Table2[[#This Row],[BB T]]=0,"--", IF(Table2[[#This Row],[BB FE]]/Table2[[#This Row],[BB T]]=0, "--", Table2[[#This Row],[BB FE]]/Table2[[#This Row],[BB T]]))</f>
        <v>--</v>
      </c>
      <c r="CQ22" s="2">
        <v>0</v>
      </c>
      <c r="CR22" s="2">
        <v>0</v>
      </c>
      <c r="CS22" s="2">
        <v>0</v>
      </c>
      <c r="CT22" s="2">
        <v>0</v>
      </c>
      <c r="CU22" s="6">
        <f>SUM(Table2[[#This Row],[SB B]:[SB FE]])</f>
        <v>0</v>
      </c>
      <c r="CV22" s="11" t="str">
        <f>IF((Table2[[#This Row],[SB T]]/Table2[[#This Row],[Admission]]) = 0, "--", (Table2[[#This Row],[SB T]]/Table2[[#This Row],[Admission]]))</f>
        <v>--</v>
      </c>
      <c r="CW22" s="11" t="str">
        <f>IF(Table2[[#This Row],[SB T]]=0,"--", IF(Table2[[#This Row],[SB HS]]/Table2[[#This Row],[SB T]]=0, "--", Table2[[#This Row],[SB HS]]/Table2[[#This Row],[SB T]]))</f>
        <v>--</v>
      </c>
      <c r="CX22" s="18" t="str">
        <f>IF(Table2[[#This Row],[SB T]]=0,"--", IF(Table2[[#This Row],[SB FE]]/Table2[[#This Row],[SB T]]=0, "--", Table2[[#This Row],[SB FE]]/Table2[[#This Row],[SB T]]))</f>
        <v>--</v>
      </c>
      <c r="CY22" s="2">
        <v>8</v>
      </c>
      <c r="CZ22" s="2">
        <v>0</v>
      </c>
      <c r="DA22" s="2">
        <v>1</v>
      </c>
      <c r="DB22" s="2">
        <v>0</v>
      </c>
      <c r="DC22" s="6">
        <f>SUM(Table2[[#This Row],[GF B]:[GF FE]])</f>
        <v>9</v>
      </c>
      <c r="DD22" s="11">
        <f>IF((Table2[[#This Row],[GF T]]/Table2[[#This Row],[Admission]]) = 0, "--", (Table2[[#This Row],[GF T]]/Table2[[#This Row],[Admission]]))</f>
        <v>0.1125</v>
      </c>
      <c r="DE22" s="11">
        <f>IF(Table2[[#This Row],[GF T]]=0,"--", IF(Table2[[#This Row],[GF HS]]/Table2[[#This Row],[GF T]]=0, "--", Table2[[#This Row],[GF HS]]/Table2[[#This Row],[GF T]]))</f>
        <v>0.1111111111111111</v>
      </c>
      <c r="DF22" s="18" t="str">
        <f>IF(Table2[[#This Row],[GF T]]=0,"--", IF(Table2[[#This Row],[GF FE]]/Table2[[#This Row],[GF T]]=0, "--", Table2[[#This Row],[GF FE]]/Table2[[#This Row],[GF T]]))</f>
        <v>--</v>
      </c>
      <c r="DG22" s="2">
        <v>0</v>
      </c>
      <c r="DH22" s="2">
        <v>0</v>
      </c>
      <c r="DI22" s="2">
        <v>0</v>
      </c>
      <c r="DJ22" s="2">
        <v>0</v>
      </c>
      <c r="DK22" s="6">
        <f>SUM(Table2[[#This Row],[TN B]:[TN FE]])</f>
        <v>0</v>
      </c>
      <c r="DL22" s="11" t="str">
        <f>IF((Table2[[#This Row],[TN T]]/Table2[[#This Row],[Admission]]) = 0, "--", (Table2[[#This Row],[TN T]]/Table2[[#This Row],[Admission]]))</f>
        <v>--</v>
      </c>
      <c r="DM22" s="11" t="str">
        <f>IF(Table2[[#This Row],[TN T]]=0,"--", IF(Table2[[#This Row],[TN HS]]/Table2[[#This Row],[TN T]]=0, "--", Table2[[#This Row],[TN HS]]/Table2[[#This Row],[TN T]]))</f>
        <v>--</v>
      </c>
      <c r="DN22" s="18" t="str">
        <f>IF(Table2[[#This Row],[TN T]]=0,"--", IF(Table2[[#This Row],[TN FE]]/Table2[[#This Row],[TN T]]=0, "--", Table2[[#This Row],[TN FE]]/Table2[[#This Row],[TN T]]))</f>
        <v>--</v>
      </c>
      <c r="DO22" s="2">
        <v>0</v>
      </c>
      <c r="DP22" s="2">
        <v>0</v>
      </c>
      <c r="DQ22" s="2">
        <v>0</v>
      </c>
      <c r="DR22" s="2">
        <v>0</v>
      </c>
      <c r="DS22" s="6">
        <f>SUM(Table2[[#This Row],[BND B]:[BND FE]])</f>
        <v>0</v>
      </c>
      <c r="DT22" s="11" t="str">
        <f>IF((Table2[[#This Row],[BND T]]/Table2[[#This Row],[Admission]]) = 0, "--", (Table2[[#This Row],[BND T]]/Table2[[#This Row],[Admission]]))</f>
        <v>--</v>
      </c>
      <c r="DU22" s="11" t="str">
        <f>IF(Table2[[#This Row],[BND T]]=0,"--", IF(Table2[[#This Row],[BND HS]]/Table2[[#This Row],[BND T]]=0, "--", Table2[[#This Row],[BND HS]]/Table2[[#This Row],[BND T]]))</f>
        <v>--</v>
      </c>
      <c r="DV22" s="18" t="str">
        <f>IF(Table2[[#This Row],[BND T]]=0,"--", IF(Table2[[#This Row],[BND FE]]/Table2[[#This Row],[BND T]]=0, "--", Table2[[#This Row],[BND FE]]/Table2[[#This Row],[BND T]]))</f>
        <v>--</v>
      </c>
      <c r="DW22" s="2">
        <v>0</v>
      </c>
      <c r="DX22" s="2">
        <v>0</v>
      </c>
      <c r="DY22" s="2">
        <v>0</v>
      </c>
      <c r="DZ22" s="2">
        <v>0</v>
      </c>
      <c r="EA22" s="6">
        <f>SUM(Table2[[#This Row],[SPE B]:[SPE FE]])</f>
        <v>0</v>
      </c>
      <c r="EB22" s="11" t="str">
        <f>IF((Table2[[#This Row],[SPE T]]/Table2[[#This Row],[Admission]]) = 0, "--", (Table2[[#This Row],[SPE T]]/Table2[[#This Row],[Admission]]))</f>
        <v>--</v>
      </c>
      <c r="EC22" s="11" t="str">
        <f>IF(Table2[[#This Row],[SPE T]]=0,"--", IF(Table2[[#This Row],[SPE HS]]/Table2[[#This Row],[SPE T]]=0, "--", Table2[[#This Row],[SPE HS]]/Table2[[#This Row],[SPE T]]))</f>
        <v>--</v>
      </c>
      <c r="ED22" s="18" t="str">
        <f>IF(Table2[[#This Row],[SPE T]]=0,"--", IF(Table2[[#This Row],[SPE FE]]/Table2[[#This Row],[SPE T]]=0, "--", Table2[[#This Row],[SPE FE]]/Table2[[#This Row],[SPE T]]))</f>
        <v>--</v>
      </c>
      <c r="EE22" s="2">
        <v>0</v>
      </c>
      <c r="EF22" s="2">
        <v>0</v>
      </c>
      <c r="EG22" s="2">
        <v>0</v>
      </c>
      <c r="EH22" s="2">
        <v>0</v>
      </c>
      <c r="EI22" s="6">
        <f>SUM(Table2[[#This Row],[ORC B]:[ORC FE]])</f>
        <v>0</v>
      </c>
      <c r="EJ22" s="11" t="str">
        <f>IF((Table2[[#This Row],[ORC T]]/Table2[[#This Row],[Admission]]) = 0, "--", (Table2[[#This Row],[ORC T]]/Table2[[#This Row],[Admission]]))</f>
        <v>--</v>
      </c>
      <c r="EK22" s="11" t="str">
        <f>IF(Table2[[#This Row],[ORC T]]=0,"--", IF(Table2[[#This Row],[ORC HS]]/Table2[[#This Row],[ORC T]]=0, "--", Table2[[#This Row],[ORC HS]]/Table2[[#This Row],[ORC T]]))</f>
        <v>--</v>
      </c>
      <c r="EL22" s="18" t="str">
        <f>IF(Table2[[#This Row],[ORC T]]=0,"--", IF(Table2[[#This Row],[ORC FE]]/Table2[[#This Row],[ORC T]]=0, "--", Table2[[#This Row],[ORC FE]]/Table2[[#This Row],[ORC T]]))</f>
        <v>--</v>
      </c>
      <c r="EM22" s="2">
        <v>0</v>
      </c>
      <c r="EN22" s="2">
        <v>0</v>
      </c>
      <c r="EO22" s="2">
        <v>0</v>
      </c>
      <c r="EP22" s="2">
        <v>0</v>
      </c>
      <c r="EQ22" s="6">
        <f>SUM(Table2[[#This Row],[SOL B]:[SOL FE]])</f>
        <v>0</v>
      </c>
      <c r="ER22" s="11" t="str">
        <f>IF((Table2[[#This Row],[SOL T]]/Table2[[#This Row],[Admission]]) = 0, "--", (Table2[[#This Row],[SOL T]]/Table2[[#This Row],[Admission]]))</f>
        <v>--</v>
      </c>
      <c r="ES22" s="11" t="str">
        <f>IF(Table2[[#This Row],[SOL T]]=0,"--", IF(Table2[[#This Row],[SOL HS]]/Table2[[#This Row],[SOL T]]=0, "--", Table2[[#This Row],[SOL HS]]/Table2[[#This Row],[SOL T]]))</f>
        <v>--</v>
      </c>
      <c r="ET22" s="18" t="str">
        <f>IF(Table2[[#This Row],[SOL T]]=0,"--", IF(Table2[[#This Row],[SOL FE]]/Table2[[#This Row],[SOL T]]=0, "--", Table2[[#This Row],[SOL FE]]/Table2[[#This Row],[SOL T]]))</f>
        <v>--</v>
      </c>
      <c r="EU22" s="2">
        <v>0</v>
      </c>
      <c r="EV22" s="2">
        <v>0</v>
      </c>
      <c r="EW22" s="2">
        <v>0</v>
      </c>
      <c r="EX22" s="2">
        <v>0</v>
      </c>
      <c r="EY22" s="6">
        <f>SUM(Table2[[#This Row],[CHO B]:[CHO FE]])</f>
        <v>0</v>
      </c>
      <c r="EZ22" s="11" t="str">
        <f>IF((Table2[[#This Row],[CHO T]]/Table2[[#This Row],[Admission]]) = 0, "--", (Table2[[#This Row],[CHO T]]/Table2[[#This Row],[Admission]]))</f>
        <v>--</v>
      </c>
      <c r="FA22" s="11" t="str">
        <f>IF(Table2[[#This Row],[CHO T]]=0,"--", IF(Table2[[#This Row],[CHO HS]]/Table2[[#This Row],[CHO T]]=0, "--", Table2[[#This Row],[CHO HS]]/Table2[[#This Row],[CHO T]]))</f>
        <v>--</v>
      </c>
      <c r="FB22" s="18" t="str">
        <f>IF(Table2[[#This Row],[CHO T]]=0,"--", IF(Table2[[#This Row],[CHO FE]]/Table2[[#This Row],[CHO T]]=0, "--", Table2[[#This Row],[CHO FE]]/Table2[[#This Row],[CHO T]]))</f>
        <v>--</v>
      </c>
      <c r="FC2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32</v>
      </c>
      <c r="FD22">
        <v>0</v>
      </c>
      <c r="FE22">
        <v>0</v>
      </c>
      <c r="FF22" s="1" t="s">
        <v>390</v>
      </c>
      <c r="FG22" s="1" t="s">
        <v>390</v>
      </c>
      <c r="FH22">
        <v>0</v>
      </c>
      <c r="FI22">
        <v>0</v>
      </c>
      <c r="FJ22" s="1" t="s">
        <v>390</v>
      </c>
      <c r="FK22" s="1" t="s">
        <v>390</v>
      </c>
      <c r="FL22">
        <v>0</v>
      </c>
      <c r="FM22">
        <v>0</v>
      </c>
      <c r="FN22" s="1" t="s">
        <v>390</v>
      </c>
      <c r="FO22" s="1" t="s">
        <v>390</v>
      </c>
    </row>
    <row r="23" spans="1:171">
      <c r="A23">
        <v>909</v>
      </c>
      <c r="B23">
        <v>70</v>
      </c>
      <c r="C23" t="s">
        <v>92</v>
      </c>
      <c r="D23" t="s">
        <v>118</v>
      </c>
      <c r="E23" s="20">
        <v>44</v>
      </c>
      <c r="F23" s="2">
        <v>27</v>
      </c>
      <c r="G23" s="2">
        <v>0</v>
      </c>
      <c r="H23" s="2">
        <v>2</v>
      </c>
      <c r="I23" s="2">
        <v>1</v>
      </c>
      <c r="J23" s="6">
        <f>SUM(Table2[[#This Row],[FB B]:[FB FE]])</f>
        <v>30</v>
      </c>
      <c r="K23" s="11">
        <f>IF((Table2[[#This Row],[FB T]]/Table2[[#This Row],[Admission]]) = 0, "--", (Table2[[#This Row],[FB T]]/Table2[[#This Row],[Admission]]))</f>
        <v>0.68181818181818177</v>
      </c>
      <c r="L23" s="11">
        <f>IF(Table2[[#This Row],[FB T]]=0,"--", IF(Table2[[#This Row],[FB HS]]/Table2[[#This Row],[FB T]]=0, "--", Table2[[#This Row],[FB HS]]/Table2[[#This Row],[FB T]]))</f>
        <v>6.6666666666666666E-2</v>
      </c>
      <c r="M23" s="18">
        <f>IF(Table2[[#This Row],[FB T]]=0,"--", IF(Table2[[#This Row],[FB FE]]/Table2[[#This Row],[FB T]]=0, "--", Table2[[#This Row],[FB FE]]/Table2[[#This Row],[FB T]]))</f>
        <v>3.3333333333333333E-2</v>
      </c>
      <c r="N23" s="2">
        <v>10</v>
      </c>
      <c r="O23" s="2">
        <v>5</v>
      </c>
      <c r="P23" s="2">
        <v>3</v>
      </c>
      <c r="Q23" s="2">
        <v>0</v>
      </c>
      <c r="R23" s="6">
        <f>SUM(Table2[[#This Row],[XC B]:[XC FE]])</f>
        <v>18</v>
      </c>
      <c r="S23" s="11">
        <f>IF((Table2[[#This Row],[XC T]]/Table2[[#This Row],[Admission]]) = 0, "--", (Table2[[#This Row],[XC T]]/Table2[[#This Row],[Admission]]))</f>
        <v>0.40909090909090912</v>
      </c>
      <c r="T23" s="11">
        <f>IF(Table2[[#This Row],[XC T]]=0,"--", IF(Table2[[#This Row],[XC HS]]/Table2[[#This Row],[XC T]]=0, "--", Table2[[#This Row],[XC HS]]/Table2[[#This Row],[XC T]]))</f>
        <v>0.16666666666666666</v>
      </c>
      <c r="U23" s="18" t="str">
        <f>IF(Table2[[#This Row],[XC T]]=0,"--", IF(Table2[[#This Row],[XC FE]]/Table2[[#This Row],[XC T]]=0, "--", Table2[[#This Row],[XC FE]]/Table2[[#This Row],[XC T]]))</f>
        <v>--</v>
      </c>
      <c r="V23" s="2">
        <v>19</v>
      </c>
      <c r="W23" s="2">
        <v>2</v>
      </c>
      <c r="X23" s="2">
        <v>0</v>
      </c>
      <c r="Y23" s="6">
        <f>SUM(Table2[[#This Row],[VB G]:[VB FE]])</f>
        <v>21</v>
      </c>
      <c r="Z23" s="11">
        <f>IF((Table2[[#This Row],[VB T]]/Table2[[#This Row],[Admission]]) = 0, "--", (Table2[[#This Row],[VB T]]/Table2[[#This Row],[Admission]]))</f>
        <v>0.47727272727272729</v>
      </c>
      <c r="AA23" s="11">
        <f>IF(Table2[[#This Row],[VB T]]=0,"--", IF(Table2[[#This Row],[VB HS]]/Table2[[#This Row],[VB T]]=0, "--", Table2[[#This Row],[VB HS]]/Table2[[#This Row],[VB T]]))</f>
        <v>9.5238095238095233E-2</v>
      </c>
      <c r="AB23" s="18" t="str">
        <f>IF(Table2[[#This Row],[VB T]]=0,"--", IF(Table2[[#This Row],[VB FE]]/Table2[[#This Row],[VB T]]=0, "--", Table2[[#This Row],[VB FE]]/Table2[[#This Row],[VB T]]))</f>
        <v>--</v>
      </c>
      <c r="AC23" s="2">
        <v>0</v>
      </c>
      <c r="AD23" s="2">
        <v>0</v>
      </c>
      <c r="AE23" s="2">
        <v>0</v>
      </c>
      <c r="AF23" s="2">
        <v>0</v>
      </c>
      <c r="AG23" s="6">
        <f>SUM(Table2[[#This Row],[SC B]:[SC FE]])</f>
        <v>0</v>
      </c>
      <c r="AH23" s="11" t="str">
        <f>IF((Table2[[#This Row],[SC T]]/Table2[[#This Row],[Admission]]) = 0, "--", (Table2[[#This Row],[SC T]]/Table2[[#This Row],[Admission]]))</f>
        <v>--</v>
      </c>
      <c r="AI23" s="11" t="str">
        <f>IF(Table2[[#This Row],[SC T]]=0,"--", IF(Table2[[#This Row],[SC HS]]/Table2[[#This Row],[SC T]]=0, "--", Table2[[#This Row],[SC HS]]/Table2[[#This Row],[SC T]]))</f>
        <v>--</v>
      </c>
      <c r="AJ23" s="18" t="str">
        <f>IF(Table2[[#This Row],[SC T]]=0,"--", IF(Table2[[#This Row],[SC FE]]/Table2[[#This Row],[SC T]]=0, "--", Table2[[#This Row],[SC FE]]/Table2[[#This Row],[SC T]]))</f>
        <v>--</v>
      </c>
      <c r="AK23" s="15">
        <f>SUM(Table2[[#This Row],[FB T]],Table2[[#This Row],[XC T]],Table2[[#This Row],[VB T]],Table2[[#This Row],[SC T]])</f>
        <v>69</v>
      </c>
      <c r="AL23" s="2">
        <v>17</v>
      </c>
      <c r="AM23" s="2">
        <v>14</v>
      </c>
      <c r="AN23" s="2">
        <v>5</v>
      </c>
      <c r="AO23" s="2">
        <v>0</v>
      </c>
      <c r="AP23" s="6">
        <f>SUM(Table2[[#This Row],[BX B]:[BX FE]])</f>
        <v>36</v>
      </c>
      <c r="AQ23" s="11">
        <f>IF((Table2[[#This Row],[BX T]]/Table2[[#This Row],[Admission]]) = 0, "--", (Table2[[#This Row],[BX T]]/Table2[[#This Row],[Admission]]))</f>
        <v>0.81818181818181823</v>
      </c>
      <c r="AR23" s="11">
        <f>IF(Table2[[#This Row],[BX T]]=0,"--", IF(Table2[[#This Row],[BX HS]]/Table2[[#This Row],[BX T]]=0, "--", Table2[[#This Row],[BX HS]]/Table2[[#This Row],[BX T]]))</f>
        <v>0.1388888888888889</v>
      </c>
      <c r="AS23" s="18" t="str">
        <f>IF(Table2[[#This Row],[BX T]]=0,"--", IF(Table2[[#This Row],[BX FE]]/Table2[[#This Row],[BX T]]=0, "--", Table2[[#This Row],[BX FE]]/Table2[[#This Row],[BX T]]))</f>
        <v>--</v>
      </c>
      <c r="AT23" s="2">
        <v>0</v>
      </c>
      <c r="AU23" s="2">
        <v>0</v>
      </c>
      <c r="AV23" s="2">
        <v>0</v>
      </c>
      <c r="AW23" s="2">
        <v>0</v>
      </c>
      <c r="AX23" s="6">
        <f>SUM(Table2[[#This Row],[SW B]:[SW FE]])</f>
        <v>0</v>
      </c>
      <c r="AY23" s="11" t="str">
        <f>IF((Table2[[#This Row],[SW T]]/Table2[[#This Row],[Admission]]) = 0, "--", (Table2[[#This Row],[SW T]]/Table2[[#This Row],[Admission]]))</f>
        <v>--</v>
      </c>
      <c r="AZ23" s="11" t="str">
        <f>IF(Table2[[#This Row],[SW T]]=0,"--", IF(Table2[[#This Row],[SW HS]]/Table2[[#This Row],[SW T]]=0, "--", Table2[[#This Row],[SW HS]]/Table2[[#This Row],[SW T]]))</f>
        <v>--</v>
      </c>
      <c r="BA23" s="18" t="str">
        <f>IF(Table2[[#This Row],[SW T]]=0,"--", IF(Table2[[#This Row],[SW FE]]/Table2[[#This Row],[SW T]]=0, "--", Table2[[#This Row],[SW FE]]/Table2[[#This Row],[SW T]]))</f>
        <v>--</v>
      </c>
      <c r="BB23" s="2">
        <v>0</v>
      </c>
      <c r="BC23" s="2">
        <v>0</v>
      </c>
      <c r="BD23" s="2">
        <v>0</v>
      </c>
      <c r="BE23" s="2">
        <v>0</v>
      </c>
      <c r="BF23" s="6">
        <f>SUM(Table2[[#This Row],[CHE B]:[CHE FE]])</f>
        <v>0</v>
      </c>
      <c r="BG23" s="11" t="str">
        <f>IF((Table2[[#This Row],[CHE T]]/Table2[[#This Row],[Admission]]) = 0, "--", (Table2[[#This Row],[CHE T]]/Table2[[#This Row],[Admission]]))</f>
        <v>--</v>
      </c>
      <c r="BH23" s="11" t="str">
        <f>IF(Table2[[#This Row],[CHE T]]=0,"--", IF(Table2[[#This Row],[CHE HS]]/Table2[[#This Row],[CHE T]]=0, "--", Table2[[#This Row],[CHE HS]]/Table2[[#This Row],[CHE T]]))</f>
        <v>--</v>
      </c>
      <c r="BI23" s="22" t="str">
        <f>IF(Table2[[#This Row],[CHE T]]=0,"--", IF(Table2[[#This Row],[CHE FE]]/Table2[[#This Row],[CHE T]]=0, "--", Table2[[#This Row],[CHE FE]]/Table2[[#This Row],[CHE T]]))</f>
        <v>--</v>
      </c>
      <c r="BJ23" s="2">
        <v>0</v>
      </c>
      <c r="BK23" s="2">
        <v>0</v>
      </c>
      <c r="BL23" s="2">
        <v>0</v>
      </c>
      <c r="BM23" s="2">
        <v>0</v>
      </c>
      <c r="BN23" s="6">
        <f>SUM(Table2[[#This Row],[WR B]:[WR FE]])</f>
        <v>0</v>
      </c>
      <c r="BO23" s="11" t="str">
        <f>IF((Table2[[#This Row],[WR T]]/Table2[[#This Row],[Admission]]) = 0, "--", (Table2[[#This Row],[WR T]]/Table2[[#This Row],[Admission]]))</f>
        <v>--</v>
      </c>
      <c r="BP23" s="11" t="str">
        <f>IF(Table2[[#This Row],[WR T]]=0,"--", IF(Table2[[#This Row],[WR HS]]/Table2[[#This Row],[WR T]]=0, "--", Table2[[#This Row],[WR HS]]/Table2[[#This Row],[WR T]]))</f>
        <v>--</v>
      </c>
      <c r="BQ23" s="18" t="str">
        <f>IF(Table2[[#This Row],[WR T]]=0,"--", IF(Table2[[#This Row],[WR FE]]/Table2[[#This Row],[WR T]]=0, "--", Table2[[#This Row],[WR FE]]/Table2[[#This Row],[WR T]]))</f>
        <v>--</v>
      </c>
      <c r="BR23" s="2">
        <v>0</v>
      </c>
      <c r="BS23" s="2">
        <v>0</v>
      </c>
      <c r="BT23" s="2">
        <v>0</v>
      </c>
      <c r="BU23" s="2">
        <v>0</v>
      </c>
      <c r="BV23" s="6">
        <f>SUM(Table2[[#This Row],[DNC B]:[DNC FE]])</f>
        <v>0</v>
      </c>
      <c r="BW23" s="11" t="str">
        <f>IF((Table2[[#This Row],[DNC T]]/Table2[[#This Row],[Admission]]) = 0, "--", (Table2[[#This Row],[DNC T]]/Table2[[#This Row],[Admission]]))</f>
        <v>--</v>
      </c>
      <c r="BX23" s="11" t="str">
        <f>IF(Table2[[#This Row],[DNC T]]=0,"--", IF(Table2[[#This Row],[DNC HS]]/Table2[[#This Row],[DNC T]]=0, "--", Table2[[#This Row],[DNC HS]]/Table2[[#This Row],[DNC T]]))</f>
        <v>--</v>
      </c>
      <c r="BY23" s="18" t="str">
        <f>IF(Table2[[#This Row],[DNC T]]=0,"--", IF(Table2[[#This Row],[DNC FE]]/Table2[[#This Row],[DNC T]]=0, "--", Table2[[#This Row],[DNC FE]]/Table2[[#This Row],[DNC T]]))</f>
        <v>--</v>
      </c>
      <c r="BZ23" s="24">
        <f>SUM(Table2[[#This Row],[BX T]],Table2[[#This Row],[SW T]],Table2[[#This Row],[CHE T]],Table2[[#This Row],[WR T]],Table2[[#This Row],[DNC T]])</f>
        <v>36</v>
      </c>
      <c r="CA23" s="2">
        <v>19</v>
      </c>
      <c r="CB23" s="2">
        <v>12</v>
      </c>
      <c r="CC23" s="2">
        <v>2</v>
      </c>
      <c r="CD23" s="2">
        <v>1</v>
      </c>
      <c r="CE23" s="6">
        <f>SUM(Table2[[#This Row],[TF B]:[TF FE]])</f>
        <v>34</v>
      </c>
      <c r="CF23" s="11">
        <f>IF((Table2[[#This Row],[TF T]]/Table2[[#This Row],[Admission]]) = 0, "--", (Table2[[#This Row],[TF T]]/Table2[[#This Row],[Admission]]))</f>
        <v>0.77272727272727271</v>
      </c>
      <c r="CG23" s="11">
        <f>IF(Table2[[#This Row],[TF T]]=0,"--", IF(Table2[[#This Row],[TF HS]]/Table2[[#This Row],[TF T]]=0, "--", Table2[[#This Row],[TF HS]]/Table2[[#This Row],[TF T]]))</f>
        <v>5.8823529411764705E-2</v>
      </c>
      <c r="CH23" s="18">
        <f>IF(Table2[[#This Row],[TF T]]=0,"--", IF(Table2[[#This Row],[TF FE]]/Table2[[#This Row],[TF T]]=0, "--", Table2[[#This Row],[TF FE]]/Table2[[#This Row],[TF T]]))</f>
        <v>2.9411764705882353E-2</v>
      </c>
      <c r="CI23" s="2">
        <v>4</v>
      </c>
      <c r="CJ23" s="2">
        <v>0</v>
      </c>
      <c r="CK23" s="2">
        <v>0</v>
      </c>
      <c r="CL23" s="2">
        <v>0</v>
      </c>
      <c r="CM23" s="6">
        <f>SUM(Table2[[#This Row],[BB B]:[BB FE]])</f>
        <v>4</v>
      </c>
      <c r="CN23" s="11">
        <f>IF((Table2[[#This Row],[BB T]]/Table2[[#This Row],[Admission]]) = 0, "--", (Table2[[#This Row],[BB T]]/Table2[[#This Row],[Admission]]))</f>
        <v>9.0909090909090912E-2</v>
      </c>
      <c r="CO23" s="11" t="str">
        <f>IF(Table2[[#This Row],[BB T]]=0,"--", IF(Table2[[#This Row],[BB HS]]/Table2[[#This Row],[BB T]]=0, "--", Table2[[#This Row],[BB HS]]/Table2[[#This Row],[BB T]]))</f>
        <v>--</v>
      </c>
      <c r="CP23" s="18" t="str">
        <f>IF(Table2[[#This Row],[BB T]]=0,"--", IF(Table2[[#This Row],[BB FE]]/Table2[[#This Row],[BB T]]=0, "--", Table2[[#This Row],[BB FE]]/Table2[[#This Row],[BB T]]))</f>
        <v>--</v>
      </c>
      <c r="CQ23" s="2">
        <v>0</v>
      </c>
      <c r="CR23" s="2">
        <v>1</v>
      </c>
      <c r="CS23" s="2">
        <v>0</v>
      </c>
      <c r="CT23" s="2">
        <v>0</v>
      </c>
      <c r="CU23" s="6">
        <f>SUM(Table2[[#This Row],[SB B]:[SB FE]])</f>
        <v>1</v>
      </c>
      <c r="CV23" s="11">
        <f>IF((Table2[[#This Row],[SB T]]/Table2[[#This Row],[Admission]]) = 0, "--", (Table2[[#This Row],[SB T]]/Table2[[#This Row],[Admission]]))</f>
        <v>2.2727272727272728E-2</v>
      </c>
      <c r="CW23" s="11" t="str">
        <f>IF(Table2[[#This Row],[SB T]]=0,"--", IF(Table2[[#This Row],[SB HS]]/Table2[[#This Row],[SB T]]=0, "--", Table2[[#This Row],[SB HS]]/Table2[[#This Row],[SB T]]))</f>
        <v>--</v>
      </c>
      <c r="CX23" s="18" t="str">
        <f>IF(Table2[[#This Row],[SB T]]=0,"--", IF(Table2[[#This Row],[SB FE]]/Table2[[#This Row],[SB T]]=0, "--", Table2[[#This Row],[SB FE]]/Table2[[#This Row],[SB T]]))</f>
        <v>--</v>
      </c>
      <c r="CY23" s="2">
        <v>0</v>
      </c>
      <c r="CZ23" s="2">
        <v>0</v>
      </c>
      <c r="DA23" s="2">
        <v>0</v>
      </c>
      <c r="DB23" s="2">
        <v>0</v>
      </c>
      <c r="DC23" s="6">
        <f>SUM(Table2[[#This Row],[GF B]:[GF FE]])</f>
        <v>0</v>
      </c>
      <c r="DD23" s="11" t="str">
        <f>IF((Table2[[#This Row],[GF T]]/Table2[[#This Row],[Admission]]) = 0, "--", (Table2[[#This Row],[GF T]]/Table2[[#This Row],[Admission]]))</f>
        <v>--</v>
      </c>
      <c r="DE23" s="11" t="str">
        <f>IF(Table2[[#This Row],[GF T]]=0,"--", IF(Table2[[#This Row],[GF HS]]/Table2[[#This Row],[GF T]]=0, "--", Table2[[#This Row],[GF HS]]/Table2[[#This Row],[GF T]]))</f>
        <v>--</v>
      </c>
      <c r="DF23" s="18" t="str">
        <f>IF(Table2[[#This Row],[GF T]]=0,"--", IF(Table2[[#This Row],[GF FE]]/Table2[[#This Row],[GF T]]=0, "--", Table2[[#This Row],[GF FE]]/Table2[[#This Row],[GF T]]))</f>
        <v>--</v>
      </c>
      <c r="DG23" s="2">
        <v>0</v>
      </c>
      <c r="DH23" s="2">
        <v>0</v>
      </c>
      <c r="DI23" s="2">
        <v>0</v>
      </c>
      <c r="DJ23" s="2">
        <v>0</v>
      </c>
      <c r="DK23" s="6">
        <f>SUM(Table2[[#This Row],[TN B]:[TN FE]])</f>
        <v>0</v>
      </c>
      <c r="DL23" s="11" t="str">
        <f>IF((Table2[[#This Row],[TN T]]/Table2[[#This Row],[Admission]]) = 0, "--", (Table2[[#This Row],[TN T]]/Table2[[#This Row],[Admission]]))</f>
        <v>--</v>
      </c>
      <c r="DM23" s="11" t="str">
        <f>IF(Table2[[#This Row],[TN T]]=0,"--", IF(Table2[[#This Row],[TN HS]]/Table2[[#This Row],[TN T]]=0, "--", Table2[[#This Row],[TN HS]]/Table2[[#This Row],[TN T]]))</f>
        <v>--</v>
      </c>
      <c r="DN23" s="18" t="str">
        <f>IF(Table2[[#This Row],[TN T]]=0,"--", IF(Table2[[#This Row],[TN FE]]/Table2[[#This Row],[TN T]]=0, "--", Table2[[#This Row],[TN FE]]/Table2[[#This Row],[TN T]]))</f>
        <v>--</v>
      </c>
      <c r="DO23" s="2">
        <v>0</v>
      </c>
      <c r="DP23" s="2">
        <v>0</v>
      </c>
      <c r="DQ23" s="2">
        <v>0</v>
      </c>
      <c r="DR23" s="2">
        <v>0</v>
      </c>
      <c r="DS23" s="6">
        <f>SUM(Table2[[#This Row],[BND B]:[BND FE]])</f>
        <v>0</v>
      </c>
      <c r="DT23" s="11" t="str">
        <f>IF((Table2[[#This Row],[BND T]]/Table2[[#This Row],[Admission]]) = 0, "--", (Table2[[#This Row],[BND T]]/Table2[[#This Row],[Admission]]))</f>
        <v>--</v>
      </c>
      <c r="DU23" s="11" t="str">
        <f>IF(Table2[[#This Row],[BND T]]=0,"--", IF(Table2[[#This Row],[BND HS]]/Table2[[#This Row],[BND T]]=0, "--", Table2[[#This Row],[BND HS]]/Table2[[#This Row],[BND T]]))</f>
        <v>--</v>
      </c>
      <c r="DV23" s="18" t="str">
        <f>IF(Table2[[#This Row],[BND T]]=0,"--", IF(Table2[[#This Row],[BND FE]]/Table2[[#This Row],[BND T]]=0, "--", Table2[[#This Row],[BND FE]]/Table2[[#This Row],[BND T]]))</f>
        <v>--</v>
      </c>
      <c r="DW23" s="2">
        <v>0</v>
      </c>
      <c r="DX23" s="2">
        <v>0</v>
      </c>
      <c r="DY23" s="2">
        <v>0</v>
      </c>
      <c r="DZ23" s="2">
        <v>0</v>
      </c>
      <c r="EA23" s="6">
        <f>SUM(Table2[[#This Row],[SPE B]:[SPE FE]])</f>
        <v>0</v>
      </c>
      <c r="EB23" s="11" t="str">
        <f>IF((Table2[[#This Row],[SPE T]]/Table2[[#This Row],[Admission]]) = 0, "--", (Table2[[#This Row],[SPE T]]/Table2[[#This Row],[Admission]]))</f>
        <v>--</v>
      </c>
      <c r="EC23" s="11" t="str">
        <f>IF(Table2[[#This Row],[SPE T]]=0,"--", IF(Table2[[#This Row],[SPE HS]]/Table2[[#This Row],[SPE T]]=0, "--", Table2[[#This Row],[SPE HS]]/Table2[[#This Row],[SPE T]]))</f>
        <v>--</v>
      </c>
      <c r="ED23" s="18" t="str">
        <f>IF(Table2[[#This Row],[SPE T]]=0,"--", IF(Table2[[#This Row],[SPE FE]]/Table2[[#This Row],[SPE T]]=0, "--", Table2[[#This Row],[SPE FE]]/Table2[[#This Row],[SPE T]]))</f>
        <v>--</v>
      </c>
      <c r="EE23" s="2">
        <v>0</v>
      </c>
      <c r="EF23" s="2">
        <v>0</v>
      </c>
      <c r="EG23" s="2">
        <v>0</v>
      </c>
      <c r="EH23" s="2">
        <v>0</v>
      </c>
      <c r="EI23" s="6">
        <f>SUM(Table2[[#This Row],[ORC B]:[ORC FE]])</f>
        <v>0</v>
      </c>
      <c r="EJ23" s="11" t="str">
        <f>IF((Table2[[#This Row],[ORC T]]/Table2[[#This Row],[Admission]]) = 0, "--", (Table2[[#This Row],[ORC T]]/Table2[[#This Row],[Admission]]))</f>
        <v>--</v>
      </c>
      <c r="EK23" s="11" t="str">
        <f>IF(Table2[[#This Row],[ORC T]]=0,"--", IF(Table2[[#This Row],[ORC HS]]/Table2[[#This Row],[ORC T]]=0, "--", Table2[[#This Row],[ORC HS]]/Table2[[#This Row],[ORC T]]))</f>
        <v>--</v>
      </c>
      <c r="EL23" s="18" t="str">
        <f>IF(Table2[[#This Row],[ORC T]]=0,"--", IF(Table2[[#This Row],[ORC FE]]/Table2[[#This Row],[ORC T]]=0, "--", Table2[[#This Row],[ORC FE]]/Table2[[#This Row],[ORC T]]))</f>
        <v>--</v>
      </c>
      <c r="EM23" s="2">
        <v>0</v>
      </c>
      <c r="EN23" s="2">
        <v>0</v>
      </c>
      <c r="EO23" s="2">
        <v>0</v>
      </c>
      <c r="EP23" s="2">
        <v>0</v>
      </c>
      <c r="EQ23" s="6">
        <f>SUM(Table2[[#This Row],[SOL B]:[SOL FE]])</f>
        <v>0</v>
      </c>
      <c r="ER23" s="11" t="str">
        <f>IF((Table2[[#This Row],[SOL T]]/Table2[[#This Row],[Admission]]) = 0, "--", (Table2[[#This Row],[SOL T]]/Table2[[#This Row],[Admission]]))</f>
        <v>--</v>
      </c>
      <c r="ES23" s="11" t="str">
        <f>IF(Table2[[#This Row],[SOL T]]=0,"--", IF(Table2[[#This Row],[SOL HS]]/Table2[[#This Row],[SOL T]]=0, "--", Table2[[#This Row],[SOL HS]]/Table2[[#This Row],[SOL T]]))</f>
        <v>--</v>
      </c>
      <c r="ET23" s="18" t="str">
        <f>IF(Table2[[#This Row],[SOL T]]=0,"--", IF(Table2[[#This Row],[SOL FE]]/Table2[[#This Row],[SOL T]]=0, "--", Table2[[#This Row],[SOL FE]]/Table2[[#This Row],[SOL T]]))</f>
        <v>--</v>
      </c>
      <c r="EU23" s="2">
        <v>0</v>
      </c>
      <c r="EV23" s="2">
        <v>0</v>
      </c>
      <c r="EW23" s="2">
        <v>0</v>
      </c>
      <c r="EX23" s="2">
        <v>0</v>
      </c>
      <c r="EY23" s="6">
        <f>SUM(Table2[[#This Row],[CHO B]:[CHO FE]])</f>
        <v>0</v>
      </c>
      <c r="EZ23" s="11" t="str">
        <f>IF((Table2[[#This Row],[CHO T]]/Table2[[#This Row],[Admission]]) = 0, "--", (Table2[[#This Row],[CHO T]]/Table2[[#This Row],[Admission]]))</f>
        <v>--</v>
      </c>
      <c r="FA23" s="11" t="str">
        <f>IF(Table2[[#This Row],[CHO T]]=0,"--", IF(Table2[[#This Row],[CHO HS]]/Table2[[#This Row],[CHO T]]=0, "--", Table2[[#This Row],[CHO HS]]/Table2[[#This Row],[CHO T]]))</f>
        <v>--</v>
      </c>
      <c r="FB23" s="18" t="str">
        <f>IF(Table2[[#This Row],[CHO T]]=0,"--", IF(Table2[[#This Row],[CHO FE]]/Table2[[#This Row],[CHO T]]=0, "--", Table2[[#This Row],[CHO FE]]/Table2[[#This Row],[CHO T]]))</f>
        <v>--</v>
      </c>
      <c r="FC2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39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 s="1" t="s">
        <v>390</v>
      </c>
      <c r="FK23" s="1" t="s">
        <v>390</v>
      </c>
      <c r="FL23">
        <v>0</v>
      </c>
      <c r="FM23">
        <v>0</v>
      </c>
      <c r="FN23" s="1" t="s">
        <v>390</v>
      </c>
      <c r="FO23" s="1" t="s">
        <v>390</v>
      </c>
    </row>
    <row r="24" spans="1:171">
      <c r="A24">
        <v>888</v>
      </c>
      <c r="B24">
        <v>76</v>
      </c>
      <c r="C24" t="s">
        <v>94</v>
      </c>
      <c r="D24" t="s">
        <v>119</v>
      </c>
      <c r="E24" s="20">
        <v>1535</v>
      </c>
      <c r="F24" s="2">
        <v>142</v>
      </c>
      <c r="G24" s="2">
        <v>0</v>
      </c>
      <c r="H24" s="2">
        <v>0</v>
      </c>
      <c r="I24" s="2">
        <v>0</v>
      </c>
      <c r="J24" s="6">
        <f>SUM(Table2[[#This Row],[FB B]:[FB FE]])</f>
        <v>142</v>
      </c>
      <c r="K24" s="11">
        <f>IF((Table2[[#This Row],[FB T]]/Table2[[#This Row],[Admission]]) = 0, "--", (Table2[[#This Row],[FB T]]/Table2[[#This Row],[Admission]]))</f>
        <v>9.2508143322475575E-2</v>
      </c>
      <c r="L24" s="11" t="str">
        <f>IF(Table2[[#This Row],[FB T]]=0,"--", IF(Table2[[#This Row],[FB HS]]/Table2[[#This Row],[FB T]]=0, "--", Table2[[#This Row],[FB HS]]/Table2[[#This Row],[FB T]]))</f>
        <v>--</v>
      </c>
      <c r="M24" s="18" t="str">
        <f>IF(Table2[[#This Row],[FB T]]=0,"--", IF(Table2[[#This Row],[FB FE]]/Table2[[#This Row],[FB T]]=0, "--", Table2[[#This Row],[FB FE]]/Table2[[#This Row],[FB T]]))</f>
        <v>--</v>
      </c>
      <c r="N24" s="2">
        <v>29</v>
      </c>
      <c r="O24" s="2">
        <v>18</v>
      </c>
      <c r="P24" s="2">
        <v>0</v>
      </c>
      <c r="Q24" s="2">
        <v>1</v>
      </c>
      <c r="R24" s="6">
        <f>SUM(Table2[[#This Row],[XC B]:[XC FE]])</f>
        <v>48</v>
      </c>
      <c r="S24" s="11">
        <f>IF((Table2[[#This Row],[XC T]]/Table2[[#This Row],[Admission]]) = 0, "--", (Table2[[#This Row],[XC T]]/Table2[[#This Row],[Admission]]))</f>
        <v>3.1270358306188926E-2</v>
      </c>
      <c r="T24" s="11" t="str">
        <f>IF(Table2[[#This Row],[XC T]]=0,"--", IF(Table2[[#This Row],[XC HS]]/Table2[[#This Row],[XC T]]=0, "--", Table2[[#This Row],[XC HS]]/Table2[[#This Row],[XC T]]))</f>
        <v>--</v>
      </c>
      <c r="U24" s="18">
        <f>IF(Table2[[#This Row],[XC T]]=0,"--", IF(Table2[[#This Row],[XC FE]]/Table2[[#This Row],[XC T]]=0, "--", Table2[[#This Row],[XC FE]]/Table2[[#This Row],[XC T]]))</f>
        <v>2.0833333333333332E-2</v>
      </c>
      <c r="V24" s="2">
        <v>38</v>
      </c>
      <c r="W24" s="2">
        <v>0</v>
      </c>
      <c r="X24" s="2">
        <v>0</v>
      </c>
      <c r="Y24" s="6">
        <f>SUM(Table2[[#This Row],[VB G]:[VB FE]])</f>
        <v>38</v>
      </c>
      <c r="Z24" s="11">
        <f>IF((Table2[[#This Row],[VB T]]/Table2[[#This Row],[Admission]]) = 0, "--", (Table2[[#This Row],[VB T]]/Table2[[#This Row],[Admission]]))</f>
        <v>2.4755700325732898E-2</v>
      </c>
      <c r="AA24" s="11" t="str">
        <f>IF(Table2[[#This Row],[VB T]]=0,"--", IF(Table2[[#This Row],[VB HS]]/Table2[[#This Row],[VB T]]=0, "--", Table2[[#This Row],[VB HS]]/Table2[[#This Row],[VB T]]))</f>
        <v>--</v>
      </c>
      <c r="AB24" s="18" t="str">
        <f>IF(Table2[[#This Row],[VB T]]=0,"--", IF(Table2[[#This Row],[VB FE]]/Table2[[#This Row],[VB T]]=0, "--", Table2[[#This Row],[VB FE]]/Table2[[#This Row],[VB T]]))</f>
        <v>--</v>
      </c>
      <c r="AC24" s="2">
        <v>64</v>
      </c>
      <c r="AD24" s="2">
        <v>50</v>
      </c>
      <c r="AE24" s="2">
        <v>0</v>
      </c>
      <c r="AF24" s="2">
        <v>0</v>
      </c>
      <c r="AG24" s="6">
        <f>SUM(Table2[[#This Row],[SC B]:[SC FE]])</f>
        <v>114</v>
      </c>
      <c r="AH24" s="11">
        <f>IF((Table2[[#This Row],[SC T]]/Table2[[#This Row],[Admission]]) = 0, "--", (Table2[[#This Row],[SC T]]/Table2[[#This Row],[Admission]]))</f>
        <v>7.42671009771987E-2</v>
      </c>
      <c r="AI24" s="11" t="str">
        <f>IF(Table2[[#This Row],[SC T]]=0,"--", IF(Table2[[#This Row],[SC HS]]/Table2[[#This Row],[SC T]]=0, "--", Table2[[#This Row],[SC HS]]/Table2[[#This Row],[SC T]]))</f>
        <v>--</v>
      </c>
      <c r="AJ24" s="18" t="str">
        <f>IF(Table2[[#This Row],[SC T]]=0,"--", IF(Table2[[#This Row],[SC FE]]/Table2[[#This Row],[SC T]]=0, "--", Table2[[#This Row],[SC FE]]/Table2[[#This Row],[SC T]]))</f>
        <v>--</v>
      </c>
      <c r="AK24" s="15">
        <f>SUM(Table2[[#This Row],[FB T]],Table2[[#This Row],[XC T]],Table2[[#This Row],[VB T]],Table2[[#This Row],[SC T]])</f>
        <v>342</v>
      </c>
      <c r="AL24" s="2">
        <v>35</v>
      </c>
      <c r="AM24" s="2">
        <v>38</v>
      </c>
      <c r="AN24" s="2">
        <v>0</v>
      </c>
      <c r="AO24" s="2">
        <v>1</v>
      </c>
      <c r="AP24" s="6">
        <f>SUM(Table2[[#This Row],[BX B]:[BX FE]])</f>
        <v>74</v>
      </c>
      <c r="AQ24" s="11">
        <f>IF((Table2[[#This Row],[BX T]]/Table2[[#This Row],[Admission]]) = 0, "--", (Table2[[#This Row],[BX T]]/Table2[[#This Row],[Admission]]))</f>
        <v>4.8208469055374591E-2</v>
      </c>
      <c r="AR24" s="11" t="str">
        <f>IF(Table2[[#This Row],[BX T]]=0,"--", IF(Table2[[#This Row],[BX HS]]/Table2[[#This Row],[BX T]]=0, "--", Table2[[#This Row],[BX HS]]/Table2[[#This Row],[BX T]]))</f>
        <v>--</v>
      </c>
      <c r="AS24" s="18">
        <f>IF(Table2[[#This Row],[BX T]]=0,"--", IF(Table2[[#This Row],[BX FE]]/Table2[[#This Row],[BX T]]=0, "--", Table2[[#This Row],[BX FE]]/Table2[[#This Row],[BX T]]))</f>
        <v>1.3513513513513514E-2</v>
      </c>
      <c r="AT24" s="2">
        <v>30</v>
      </c>
      <c r="AU24" s="2">
        <v>32</v>
      </c>
      <c r="AV24" s="2">
        <v>0</v>
      </c>
      <c r="AW24" s="2">
        <v>0</v>
      </c>
      <c r="AX24" s="6">
        <f>SUM(Table2[[#This Row],[SW B]:[SW FE]])</f>
        <v>62</v>
      </c>
      <c r="AY24" s="11">
        <f>IF((Table2[[#This Row],[SW T]]/Table2[[#This Row],[Admission]]) = 0, "--", (Table2[[#This Row],[SW T]]/Table2[[#This Row],[Admission]]))</f>
        <v>4.0390879478827364E-2</v>
      </c>
      <c r="AZ24" s="11" t="str">
        <f>IF(Table2[[#This Row],[SW T]]=0,"--", IF(Table2[[#This Row],[SW HS]]/Table2[[#This Row],[SW T]]=0, "--", Table2[[#This Row],[SW HS]]/Table2[[#This Row],[SW T]]))</f>
        <v>--</v>
      </c>
      <c r="BA24" s="18" t="str">
        <f>IF(Table2[[#This Row],[SW T]]=0,"--", IF(Table2[[#This Row],[SW FE]]/Table2[[#This Row],[SW T]]=0, "--", Table2[[#This Row],[SW FE]]/Table2[[#This Row],[SW T]]))</f>
        <v>--</v>
      </c>
      <c r="BB24" s="2">
        <v>1</v>
      </c>
      <c r="BC24" s="2">
        <v>23</v>
      </c>
      <c r="BD24" s="2">
        <v>0</v>
      </c>
      <c r="BE24" s="2">
        <v>0</v>
      </c>
      <c r="BF24" s="6">
        <f>SUM(Table2[[#This Row],[CHE B]:[CHE FE]])</f>
        <v>24</v>
      </c>
      <c r="BG24" s="11">
        <f>IF((Table2[[#This Row],[CHE T]]/Table2[[#This Row],[Admission]]) = 0, "--", (Table2[[#This Row],[CHE T]]/Table2[[#This Row],[Admission]]))</f>
        <v>1.5635179153094463E-2</v>
      </c>
      <c r="BH24" s="11" t="str">
        <f>IF(Table2[[#This Row],[CHE T]]=0,"--", IF(Table2[[#This Row],[CHE HS]]/Table2[[#This Row],[CHE T]]=0, "--", Table2[[#This Row],[CHE HS]]/Table2[[#This Row],[CHE T]]))</f>
        <v>--</v>
      </c>
      <c r="BI24" s="22" t="str">
        <f>IF(Table2[[#This Row],[CHE T]]=0,"--", IF(Table2[[#This Row],[CHE FE]]/Table2[[#This Row],[CHE T]]=0, "--", Table2[[#This Row],[CHE FE]]/Table2[[#This Row],[CHE T]]))</f>
        <v>--</v>
      </c>
      <c r="BJ24" s="2">
        <v>56</v>
      </c>
      <c r="BK24" s="2">
        <v>1</v>
      </c>
      <c r="BL24" s="2">
        <v>0</v>
      </c>
      <c r="BM24" s="2">
        <v>0</v>
      </c>
      <c r="BN24" s="6">
        <f>SUM(Table2[[#This Row],[WR B]:[WR FE]])</f>
        <v>57</v>
      </c>
      <c r="BO24" s="11">
        <f>IF((Table2[[#This Row],[WR T]]/Table2[[#This Row],[Admission]]) = 0, "--", (Table2[[#This Row],[WR T]]/Table2[[#This Row],[Admission]]))</f>
        <v>3.713355048859935E-2</v>
      </c>
      <c r="BP24" s="11" t="str">
        <f>IF(Table2[[#This Row],[WR T]]=0,"--", IF(Table2[[#This Row],[WR HS]]/Table2[[#This Row],[WR T]]=0, "--", Table2[[#This Row],[WR HS]]/Table2[[#This Row],[WR T]]))</f>
        <v>--</v>
      </c>
      <c r="BQ24" s="18" t="str">
        <f>IF(Table2[[#This Row],[WR T]]=0,"--", IF(Table2[[#This Row],[WR FE]]/Table2[[#This Row],[WR T]]=0, "--", Table2[[#This Row],[WR FE]]/Table2[[#This Row],[WR T]]))</f>
        <v>--</v>
      </c>
      <c r="BR24" s="2">
        <v>0</v>
      </c>
      <c r="BS24" s="2">
        <v>43</v>
      </c>
      <c r="BT24" s="2">
        <v>0</v>
      </c>
      <c r="BU24" s="2">
        <v>1</v>
      </c>
      <c r="BV24" s="6">
        <f>SUM(Table2[[#This Row],[DNC B]:[DNC FE]])</f>
        <v>44</v>
      </c>
      <c r="BW24" s="11">
        <f>IF((Table2[[#This Row],[DNC T]]/Table2[[#This Row],[Admission]]) = 0, "--", (Table2[[#This Row],[DNC T]]/Table2[[#This Row],[Admission]]))</f>
        <v>2.8664495114006514E-2</v>
      </c>
      <c r="BX24" s="11" t="str">
        <f>IF(Table2[[#This Row],[DNC T]]=0,"--", IF(Table2[[#This Row],[DNC HS]]/Table2[[#This Row],[DNC T]]=0, "--", Table2[[#This Row],[DNC HS]]/Table2[[#This Row],[DNC T]]))</f>
        <v>--</v>
      </c>
      <c r="BY24" s="18">
        <f>IF(Table2[[#This Row],[DNC T]]=0,"--", IF(Table2[[#This Row],[DNC FE]]/Table2[[#This Row],[DNC T]]=0, "--", Table2[[#This Row],[DNC FE]]/Table2[[#This Row],[DNC T]]))</f>
        <v>2.2727272727272728E-2</v>
      </c>
      <c r="BZ24" s="24">
        <f>SUM(Table2[[#This Row],[BX T]],Table2[[#This Row],[SW T]],Table2[[#This Row],[CHE T]],Table2[[#This Row],[WR T]],Table2[[#This Row],[DNC T]])</f>
        <v>261</v>
      </c>
      <c r="CA24" s="2">
        <v>70</v>
      </c>
      <c r="CB24" s="2">
        <v>44</v>
      </c>
      <c r="CC24" s="2">
        <v>0</v>
      </c>
      <c r="CD24" s="2">
        <v>0</v>
      </c>
      <c r="CE24" s="6">
        <f>SUM(Table2[[#This Row],[TF B]:[TF FE]])</f>
        <v>114</v>
      </c>
      <c r="CF24" s="11">
        <f>IF((Table2[[#This Row],[TF T]]/Table2[[#This Row],[Admission]]) = 0, "--", (Table2[[#This Row],[TF T]]/Table2[[#This Row],[Admission]]))</f>
        <v>7.42671009771987E-2</v>
      </c>
      <c r="CG24" s="11" t="str">
        <f>IF(Table2[[#This Row],[TF T]]=0,"--", IF(Table2[[#This Row],[TF HS]]/Table2[[#This Row],[TF T]]=0, "--", Table2[[#This Row],[TF HS]]/Table2[[#This Row],[TF T]]))</f>
        <v>--</v>
      </c>
      <c r="CH24" s="18" t="str">
        <f>IF(Table2[[#This Row],[TF T]]=0,"--", IF(Table2[[#This Row],[TF FE]]/Table2[[#This Row],[TF T]]=0, "--", Table2[[#This Row],[TF FE]]/Table2[[#This Row],[TF T]]))</f>
        <v>--</v>
      </c>
      <c r="CI24" s="2">
        <v>46</v>
      </c>
      <c r="CJ24" s="2">
        <v>0</v>
      </c>
      <c r="CK24" s="2">
        <v>0</v>
      </c>
      <c r="CL24" s="2">
        <v>0</v>
      </c>
      <c r="CM24" s="6">
        <f>SUM(Table2[[#This Row],[BB B]:[BB FE]])</f>
        <v>46</v>
      </c>
      <c r="CN24" s="11">
        <f>IF((Table2[[#This Row],[BB T]]/Table2[[#This Row],[Admission]]) = 0, "--", (Table2[[#This Row],[BB T]]/Table2[[#This Row],[Admission]]))</f>
        <v>2.9967426710097719E-2</v>
      </c>
      <c r="CO24" s="11" t="str">
        <f>IF(Table2[[#This Row],[BB T]]=0,"--", IF(Table2[[#This Row],[BB HS]]/Table2[[#This Row],[BB T]]=0, "--", Table2[[#This Row],[BB HS]]/Table2[[#This Row],[BB T]]))</f>
        <v>--</v>
      </c>
      <c r="CP24" s="18" t="str">
        <f>IF(Table2[[#This Row],[BB T]]=0,"--", IF(Table2[[#This Row],[BB FE]]/Table2[[#This Row],[BB T]]=0, "--", Table2[[#This Row],[BB FE]]/Table2[[#This Row],[BB T]]))</f>
        <v>--</v>
      </c>
      <c r="CQ24" s="2">
        <v>0</v>
      </c>
      <c r="CR24" s="2">
        <v>24</v>
      </c>
      <c r="CS24" s="2">
        <v>0</v>
      </c>
      <c r="CT24" s="2">
        <v>1</v>
      </c>
      <c r="CU24" s="6">
        <f>SUM(Table2[[#This Row],[SB B]:[SB FE]])</f>
        <v>25</v>
      </c>
      <c r="CV24" s="11">
        <f>IF((Table2[[#This Row],[SB T]]/Table2[[#This Row],[Admission]]) = 0, "--", (Table2[[#This Row],[SB T]]/Table2[[#This Row],[Admission]]))</f>
        <v>1.6286644951140065E-2</v>
      </c>
      <c r="CW24" s="11" t="str">
        <f>IF(Table2[[#This Row],[SB T]]=0,"--", IF(Table2[[#This Row],[SB HS]]/Table2[[#This Row],[SB T]]=0, "--", Table2[[#This Row],[SB HS]]/Table2[[#This Row],[SB T]]))</f>
        <v>--</v>
      </c>
      <c r="CX24" s="18">
        <f>IF(Table2[[#This Row],[SB T]]=0,"--", IF(Table2[[#This Row],[SB FE]]/Table2[[#This Row],[SB T]]=0, "--", Table2[[#This Row],[SB FE]]/Table2[[#This Row],[SB T]]))</f>
        <v>0.04</v>
      </c>
      <c r="CY24" s="2">
        <v>12</v>
      </c>
      <c r="CZ24" s="2">
        <v>12</v>
      </c>
      <c r="DA24" s="2">
        <v>1</v>
      </c>
      <c r="DB24" s="2">
        <v>0</v>
      </c>
      <c r="DC24" s="6">
        <f>SUM(Table2[[#This Row],[GF B]:[GF FE]])</f>
        <v>25</v>
      </c>
      <c r="DD24" s="11">
        <f>IF((Table2[[#This Row],[GF T]]/Table2[[#This Row],[Admission]]) = 0, "--", (Table2[[#This Row],[GF T]]/Table2[[#This Row],[Admission]]))</f>
        <v>1.6286644951140065E-2</v>
      </c>
      <c r="DE24" s="11">
        <f>IF(Table2[[#This Row],[GF T]]=0,"--", IF(Table2[[#This Row],[GF HS]]/Table2[[#This Row],[GF T]]=0, "--", Table2[[#This Row],[GF HS]]/Table2[[#This Row],[GF T]]))</f>
        <v>0.04</v>
      </c>
      <c r="DF24" s="18" t="str">
        <f>IF(Table2[[#This Row],[GF T]]=0,"--", IF(Table2[[#This Row],[GF FE]]/Table2[[#This Row],[GF T]]=0, "--", Table2[[#This Row],[GF FE]]/Table2[[#This Row],[GF T]]))</f>
        <v>--</v>
      </c>
      <c r="DG24" s="2">
        <v>25</v>
      </c>
      <c r="DH24" s="2">
        <v>40</v>
      </c>
      <c r="DI24" s="2">
        <v>0</v>
      </c>
      <c r="DJ24" s="2">
        <v>0</v>
      </c>
      <c r="DK24" s="6">
        <f>SUM(Table2[[#This Row],[TN B]:[TN FE]])</f>
        <v>65</v>
      </c>
      <c r="DL24" s="11">
        <f>IF((Table2[[#This Row],[TN T]]/Table2[[#This Row],[Admission]]) = 0, "--", (Table2[[#This Row],[TN T]]/Table2[[#This Row],[Admission]]))</f>
        <v>4.2345276872964167E-2</v>
      </c>
      <c r="DM24" s="11" t="str">
        <f>IF(Table2[[#This Row],[TN T]]=0,"--", IF(Table2[[#This Row],[TN HS]]/Table2[[#This Row],[TN T]]=0, "--", Table2[[#This Row],[TN HS]]/Table2[[#This Row],[TN T]]))</f>
        <v>--</v>
      </c>
      <c r="DN24" s="18" t="str">
        <f>IF(Table2[[#This Row],[TN T]]=0,"--", IF(Table2[[#This Row],[TN FE]]/Table2[[#This Row],[TN T]]=0, "--", Table2[[#This Row],[TN FE]]/Table2[[#This Row],[TN T]]))</f>
        <v>--</v>
      </c>
      <c r="DO24" s="2">
        <v>27</v>
      </c>
      <c r="DP24" s="2">
        <v>15</v>
      </c>
      <c r="DQ24" s="2">
        <v>0</v>
      </c>
      <c r="DR24" s="2">
        <v>1</v>
      </c>
      <c r="DS24" s="6">
        <f>SUM(Table2[[#This Row],[BND B]:[BND FE]])</f>
        <v>43</v>
      </c>
      <c r="DT24" s="11">
        <f>IF((Table2[[#This Row],[BND T]]/Table2[[#This Row],[Admission]]) = 0, "--", (Table2[[#This Row],[BND T]]/Table2[[#This Row],[Admission]]))</f>
        <v>2.8013029315960912E-2</v>
      </c>
      <c r="DU24" s="11" t="str">
        <f>IF(Table2[[#This Row],[BND T]]=0,"--", IF(Table2[[#This Row],[BND HS]]/Table2[[#This Row],[BND T]]=0, "--", Table2[[#This Row],[BND HS]]/Table2[[#This Row],[BND T]]))</f>
        <v>--</v>
      </c>
      <c r="DV24" s="18">
        <f>IF(Table2[[#This Row],[BND T]]=0,"--", IF(Table2[[#This Row],[BND FE]]/Table2[[#This Row],[BND T]]=0, "--", Table2[[#This Row],[BND FE]]/Table2[[#This Row],[BND T]]))</f>
        <v>2.3255813953488372E-2</v>
      </c>
      <c r="DW24" s="2">
        <v>9</v>
      </c>
      <c r="DX24" s="2">
        <v>18</v>
      </c>
      <c r="DY24" s="2">
        <v>0</v>
      </c>
      <c r="DZ24" s="2">
        <v>0</v>
      </c>
      <c r="EA24" s="6">
        <f>SUM(Table2[[#This Row],[SPE B]:[SPE FE]])</f>
        <v>27</v>
      </c>
      <c r="EB24" s="11">
        <f>IF((Table2[[#This Row],[SPE T]]/Table2[[#This Row],[Admission]]) = 0, "--", (Table2[[#This Row],[SPE T]]/Table2[[#This Row],[Admission]]))</f>
        <v>1.758957654723127E-2</v>
      </c>
      <c r="EC24" s="11" t="str">
        <f>IF(Table2[[#This Row],[SPE T]]=0,"--", IF(Table2[[#This Row],[SPE HS]]/Table2[[#This Row],[SPE T]]=0, "--", Table2[[#This Row],[SPE HS]]/Table2[[#This Row],[SPE T]]))</f>
        <v>--</v>
      </c>
      <c r="ED24" s="18" t="str">
        <f>IF(Table2[[#This Row],[SPE T]]=0,"--", IF(Table2[[#This Row],[SPE FE]]/Table2[[#This Row],[SPE T]]=0, "--", Table2[[#This Row],[SPE FE]]/Table2[[#This Row],[SPE T]]))</f>
        <v>--</v>
      </c>
      <c r="EE24" s="2">
        <v>0</v>
      </c>
      <c r="EF24" s="2">
        <v>0</v>
      </c>
      <c r="EG24" s="2">
        <v>0</v>
      </c>
      <c r="EH24" s="2">
        <v>0</v>
      </c>
      <c r="EI24" s="6">
        <f>SUM(Table2[[#This Row],[ORC B]:[ORC FE]])</f>
        <v>0</v>
      </c>
      <c r="EJ24" s="11" t="str">
        <f>IF((Table2[[#This Row],[ORC T]]/Table2[[#This Row],[Admission]]) = 0, "--", (Table2[[#This Row],[ORC T]]/Table2[[#This Row],[Admission]]))</f>
        <v>--</v>
      </c>
      <c r="EK24" s="11" t="str">
        <f>IF(Table2[[#This Row],[ORC T]]=0,"--", IF(Table2[[#This Row],[ORC HS]]/Table2[[#This Row],[ORC T]]=0, "--", Table2[[#This Row],[ORC HS]]/Table2[[#This Row],[ORC T]]))</f>
        <v>--</v>
      </c>
      <c r="EL24" s="18" t="str">
        <f>IF(Table2[[#This Row],[ORC T]]=0,"--", IF(Table2[[#This Row],[ORC FE]]/Table2[[#This Row],[ORC T]]=0, "--", Table2[[#This Row],[ORC FE]]/Table2[[#This Row],[ORC T]]))</f>
        <v>--</v>
      </c>
      <c r="EM24" s="2">
        <v>2</v>
      </c>
      <c r="EN24" s="2">
        <v>2</v>
      </c>
      <c r="EO24" s="2">
        <v>0</v>
      </c>
      <c r="EP24" s="2">
        <v>0</v>
      </c>
      <c r="EQ24" s="6">
        <f>SUM(Table2[[#This Row],[SOL B]:[SOL FE]])</f>
        <v>4</v>
      </c>
      <c r="ER24" s="11">
        <f>IF((Table2[[#This Row],[SOL T]]/Table2[[#This Row],[Admission]]) = 0, "--", (Table2[[#This Row],[SOL T]]/Table2[[#This Row],[Admission]]))</f>
        <v>2.6058631921824105E-3</v>
      </c>
      <c r="ES24" s="11" t="str">
        <f>IF(Table2[[#This Row],[SOL T]]=0,"--", IF(Table2[[#This Row],[SOL HS]]/Table2[[#This Row],[SOL T]]=0, "--", Table2[[#This Row],[SOL HS]]/Table2[[#This Row],[SOL T]]))</f>
        <v>--</v>
      </c>
      <c r="ET24" s="18" t="str">
        <f>IF(Table2[[#This Row],[SOL T]]=0,"--", IF(Table2[[#This Row],[SOL FE]]/Table2[[#This Row],[SOL T]]=0, "--", Table2[[#This Row],[SOL FE]]/Table2[[#This Row],[SOL T]]))</f>
        <v>--</v>
      </c>
      <c r="EU24" s="2">
        <v>50</v>
      </c>
      <c r="EV24" s="2">
        <v>53</v>
      </c>
      <c r="EW24" s="2">
        <v>0</v>
      </c>
      <c r="EX24" s="2">
        <v>0</v>
      </c>
      <c r="EY24" s="6">
        <f>SUM(Table2[[#This Row],[CHO B]:[CHO FE]])</f>
        <v>103</v>
      </c>
      <c r="EZ24" s="11">
        <f>IF((Table2[[#This Row],[CHO T]]/Table2[[#This Row],[Admission]]) = 0, "--", (Table2[[#This Row],[CHO T]]/Table2[[#This Row],[Admission]]))</f>
        <v>6.7100977198697065E-2</v>
      </c>
      <c r="FA24" s="11" t="str">
        <f>IF(Table2[[#This Row],[CHO T]]=0,"--", IF(Table2[[#This Row],[CHO HS]]/Table2[[#This Row],[CHO T]]=0, "--", Table2[[#This Row],[CHO HS]]/Table2[[#This Row],[CHO T]]))</f>
        <v>--</v>
      </c>
      <c r="FB24" s="18" t="str">
        <f>IF(Table2[[#This Row],[CHO T]]=0,"--", IF(Table2[[#This Row],[CHO FE]]/Table2[[#This Row],[CHO T]]=0, "--", Table2[[#This Row],[CHO FE]]/Table2[[#This Row],[CHO T]]))</f>
        <v>--</v>
      </c>
      <c r="FC2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452</v>
      </c>
      <c r="FD24">
        <v>0</v>
      </c>
      <c r="FE24">
        <v>0</v>
      </c>
      <c r="FF24" s="1" t="s">
        <v>390</v>
      </c>
      <c r="FG24" s="1" t="s">
        <v>390</v>
      </c>
      <c r="FH24">
        <v>0</v>
      </c>
      <c r="FI24">
        <v>1</v>
      </c>
      <c r="FJ24" s="1" t="s">
        <v>390</v>
      </c>
      <c r="FK24" s="1" t="s">
        <v>390</v>
      </c>
      <c r="FL24">
        <v>0</v>
      </c>
      <c r="FM24">
        <v>1</v>
      </c>
      <c r="FN24" s="1" t="s">
        <v>390</v>
      </c>
      <c r="FO24" s="1" t="s">
        <v>390</v>
      </c>
    </row>
    <row r="25" spans="1:171">
      <c r="A25">
        <v>1164</v>
      </c>
      <c r="B25">
        <v>201</v>
      </c>
      <c r="C25" t="s">
        <v>112</v>
      </c>
      <c r="D25" t="s">
        <v>120</v>
      </c>
      <c r="E25" s="20">
        <v>91</v>
      </c>
      <c r="F25" s="2">
        <v>0</v>
      </c>
      <c r="G25" s="2">
        <v>0</v>
      </c>
      <c r="H25" s="2">
        <v>0</v>
      </c>
      <c r="I25" s="2">
        <v>0</v>
      </c>
      <c r="J25" s="6">
        <f>SUM(Table2[[#This Row],[FB B]:[FB FE]])</f>
        <v>0</v>
      </c>
      <c r="K25" s="11" t="str">
        <f>IF((Table2[[#This Row],[FB T]]/Table2[[#This Row],[Admission]]) = 0, "--", (Table2[[#This Row],[FB T]]/Table2[[#This Row],[Admission]]))</f>
        <v>--</v>
      </c>
      <c r="L25" s="11" t="str">
        <f>IF(Table2[[#This Row],[FB T]]=0,"--", IF(Table2[[#This Row],[FB HS]]/Table2[[#This Row],[FB T]]=0, "--", Table2[[#This Row],[FB HS]]/Table2[[#This Row],[FB T]]))</f>
        <v>--</v>
      </c>
      <c r="M25" s="18" t="str">
        <f>IF(Table2[[#This Row],[FB T]]=0,"--", IF(Table2[[#This Row],[FB FE]]/Table2[[#This Row],[FB T]]=0, "--", Table2[[#This Row],[FB FE]]/Table2[[#This Row],[FB T]]))</f>
        <v>--</v>
      </c>
      <c r="N25" s="2">
        <v>2</v>
      </c>
      <c r="O25" s="2">
        <v>0</v>
      </c>
      <c r="P25" s="2">
        <v>0</v>
      </c>
      <c r="Q25" s="2">
        <v>2</v>
      </c>
      <c r="R25" s="6">
        <f>SUM(Table2[[#This Row],[XC B]:[XC FE]])</f>
        <v>4</v>
      </c>
      <c r="S25" s="11">
        <f>IF((Table2[[#This Row],[XC T]]/Table2[[#This Row],[Admission]]) = 0, "--", (Table2[[#This Row],[XC T]]/Table2[[#This Row],[Admission]]))</f>
        <v>4.3956043956043959E-2</v>
      </c>
      <c r="T25" s="11" t="str">
        <f>IF(Table2[[#This Row],[XC T]]=0,"--", IF(Table2[[#This Row],[XC HS]]/Table2[[#This Row],[XC T]]=0, "--", Table2[[#This Row],[XC HS]]/Table2[[#This Row],[XC T]]))</f>
        <v>--</v>
      </c>
      <c r="U25" s="18">
        <f>IF(Table2[[#This Row],[XC T]]=0,"--", IF(Table2[[#This Row],[XC FE]]/Table2[[#This Row],[XC T]]=0, "--", Table2[[#This Row],[XC FE]]/Table2[[#This Row],[XC T]]))</f>
        <v>0.5</v>
      </c>
      <c r="V25" s="2">
        <v>12</v>
      </c>
      <c r="W25" s="2">
        <v>0</v>
      </c>
      <c r="X25" s="2">
        <v>10</v>
      </c>
      <c r="Y25" s="6">
        <f>SUM(Table2[[#This Row],[VB G]:[VB FE]])</f>
        <v>22</v>
      </c>
      <c r="Z25" s="11">
        <f>IF((Table2[[#This Row],[VB T]]/Table2[[#This Row],[Admission]]) = 0, "--", (Table2[[#This Row],[VB T]]/Table2[[#This Row],[Admission]]))</f>
        <v>0.24175824175824176</v>
      </c>
      <c r="AA25" s="11" t="str">
        <f>IF(Table2[[#This Row],[VB T]]=0,"--", IF(Table2[[#This Row],[VB HS]]/Table2[[#This Row],[VB T]]=0, "--", Table2[[#This Row],[VB HS]]/Table2[[#This Row],[VB T]]))</f>
        <v>--</v>
      </c>
      <c r="AB25" s="18">
        <f>IF(Table2[[#This Row],[VB T]]=0,"--", IF(Table2[[#This Row],[VB FE]]/Table2[[#This Row],[VB T]]=0, "--", Table2[[#This Row],[VB FE]]/Table2[[#This Row],[VB T]]))</f>
        <v>0.45454545454545453</v>
      </c>
      <c r="AC25" s="2">
        <v>17</v>
      </c>
      <c r="AD25" s="2">
        <v>2</v>
      </c>
      <c r="AE25" s="2">
        <v>0</v>
      </c>
      <c r="AF25" s="2">
        <v>15</v>
      </c>
      <c r="AG25" s="6">
        <f>SUM(Table2[[#This Row],[SC B]:[SC FE]])</f>
        <v>34</v>
      </c>
      <c r="AH25" s="11">
        <f>IF((Table2[[#This Row],[SC T]]/Table2[[#This Row],[Admission]]) = 0, "--", (Table2[[#This Row],[SC T]]/Table2[[#This Row],[Admission]]))</f>
        <v>0.37362637362637363</v>
      </c>
      <c r="AI25" s="11" t="str">
        <f>IF(Table2[[#This Row],[SC T]]=0,"--", IF(Table2[[#This Row],[SC HS]]/Table2[[#This Row],[SC T]]=0, "--", Table2[[#This Row],[SC HS]]/Table2[[#This Row],[SC T]]))</f>
        <v>--</v>
      </c>
      <c r="AJ25" s="18">
        <f>IF(Table2[[#This Row],[SC T]]=0,"--", IF(Table2[[#This Row],[SC FE]]/Table2[[#This Row],[SC T]]=0, "--", Table2[[#This Row],[SC FE]]/Table2[[#This Row],[SC T]]))</f>
        <v>0.44117647058823528</v>
      </c>
      <c r="AK25" s="15">
        <f>SUM(Table2[[#This Row],[FB T]],Table2[[#This Row],[XC T]],Table2[[#This Row],[VB T]],Table2[[#This Row],[SC T]])</f>
        <v>60</v>
      </c>
      <c r="AL25" s="2">
        <v>18</v>
      </c>
      <c r="AM25" s="2">
        <v>10</v>
      </c>
      <c r="AN25" s="2">
        <v>0</v>
      </c>
      <c r="AO25" s="2">
        <v>25</v>
      </c>
      <c r="AP25" s="6">
        <f>SUM(Table2[[#This Row],[BX B]:[BX FE]])</f>
        <v>53</v>
      </c>
      <c r="AQ25" s="11">
        <f>IF((Table2[[#This Row],[BX T]]/Table2[[#This Row],[Admission]]) = 0, "--", (Table2[[#This Row],[BX T]]/Table2[[#This Row],[Admission]]))</f>
        <v>0.58241758241758246</v>
      </c>
      <c r="AR25" s="11" t="str">
        <f>IF(Table2[[#This Row],[BX T]]=0,"--", IF(Table2[[#This Row],[BX HS]]/Table2[[#This Row],[BX T]]=0, "--", Table2[[#This Row],[BX HS]]/Table2[[#This Row],[BX T]]))</f>
        <v>--</v>
      </c>
      <c r="AS25" s="18">
        <f>IF(Table2[[#This Row],[BX T]]=0,"--", IF(Table2[[#This Row],[BX FE]]/Table2[[#This Row],[BX T]]=0, "--", Table2[[#This Row],[BX FE]]/Table2[[#This Row],[BX T]]))</f>
        <v>0.47169811320754718</v>
      </c>
      <c r="AT25" s="2">
        <v>0</v>
      </c>
      <c r="AU25" s="2">
        <v>0</v>
      </c>
      <c r="AV25" s="2">
        <v>0</v>
      </c>
      <c r="AW25" s="2">
        <v>0</v>
      </c>
      <c r="AX25" s="6">
        <f>SUM(Table2[[#This Row],[SW B]:[SW FE]])</f>
        <v>0</v>
      </c>
      <c r="AY25" s="11" t="str">
        <f>IF((Table2[[#This Row],[SW T]]/Table2[[#This Row],[Admission]]) = 0, "--", (Table2[[#This Row],[SW T]]/Table2[[#This Row],[Admission]]))</f>
        <v>--</v>
      </c>
      <c r="AZ25" s="11" t="str">
        <f>IF(Table2[[#This Row],[SW T]]=0,"--", IF(Table2[[#This Row],[SW HS]]/Table2[[#This Row],[SW T]]=0, "--", Table2[[#This Row],[SW HS]]/Table2[[#This Row],[SW T]]))</f>
        <v>--</v>
      </c>
      <c r="BA25" s="18" t="str">
        <f>IF(Table2[[#This Row],[SW T]]=0,"--", IF(Table2[[#This Row],[SW FE]]/Table2[[#This Row],[SW T]]=0, "--", Table2[[#This Row],[SW FE]]/Table2[[#This Row],[SW T]]))</f>
        <v>--</v>
      </c>
      <c r="BB25" s="2">
        <v>0</v>
      </c>
      <c r="BC25" s="2">
        <v>12</v>
      </c>
      <c r="BD25" s="2">
        <v>0</v>
      </c>
      <c r="BE25" s="2">
        <v>9</v>
      </c>
      <c r="BF25" s="6">
        <f>SUM(Table2[[#This Row],[CHE B]:[CHE FE]])</f>
        <v>21</v>
      </c>
      <c r="BG25" s="11">
        <f>IF((Table2[[#This Row],[CHE T]]/Table2[[#This Row],[Admission]]) = 0, "--", (Table2[[#This Row],[CHE T]]/Table2[[#This Row],[Admission]]))</f>
        <v>0.23076923076923078</v>
      </c>
      <c r="BH25" s="11" t="str">
        <f>IF(Table2[[#This Row],[CHE T]]=0,"--", IF(Table2[[#This Row],[CHE HS]]/Table2[[#This Row],[CHE T]]=0, "--", Table2[[#This Row],[CHE HS]]/Table2[[#This Row],[CHE T]]))</f>
        <v>--</v>
      </c>
      <c r="BI25" s="22">
        <f>IF(Table2[[#This Row],[CHE T]]=0,"--", IF(Table2[[#This Row],[CHE FE]]/Table2[[#This Row],[CHE T]]=0, "--", Table2[[#This Row],[CHE FE]]/Table2[[#This Row],[CHE T]]))</f>
        <v>0.42857142857142855</v>
      </c>
      <c r="BJ25" s="2">
        <v>0</v>
      </c>
      <c r="BK25" s="2">
        <v>0</v>
      </c>
      <c r="BL25" s="2">
        <v>0</v>
      </c>
      <c r="BM25" s="2">
        <v>0</v>
      </c>
      <c r="BN25" s="6">
        <f>SUM(Table2[[#This Row],[WR B]:[WR FE]])</f>
        <v>0</v>
      </c>
      <c r="BO25" s="11" t="str">
        <f>IF((Table2[[#This Row],[WR T]]/Table2[[#This Row],[Admission]]) = 0, "--", (Table2[[#This Row],[WR T]]/Table2[[#This Row],[Admission]]))</f>
        <v>--</v>
      </c>
      <c r="BP25" s="11" t="str">
        <f>IF(Table2[[#This Row],[WR T]]=0,"--", IF(Table2[[#This Row],[WR HS]]/Table2[[#This Row],[WR T]]=0, "--", Table2[[#This Row],[WR HS]]/Table2[[#This Row],[WR T]]))</f>
        <v>--</v>
      </c>
      <c r="BQ25" s="18" t="str">
        <f>IF(Table2[[#This Row],[WR T]]=0,"--", IF(Table2[[#This Row],[WR FE]]/Table2[[#This Row],[WR T]]=0, "--", Table2[[#This Row],[WR FE]]/Table2[[#This Row],[WR T]]))</f>
        <v>--</v>
      </c>
      <c r="BR25" s="2">
        <v>0</v>
      </c>
      <c r="BS25" s="2">
        <v>0</v>
      </c>
      <c r="BT25" s="2">
        <v>0</v>
      </c>
      <c r="BU25" s="2">
        <v>0</v>
      </c>
      <c r="BV25" s="6">
        <f>SUM(Table2[[#This Row],[DNC B]:[DNC FE]])</f>
        <v>0</v>
      </c>
      <c r="BW25" s="11" t="str">
        <f>IF((Table2[[#This Row],[DNC T]]/Table2[[#This Row],[Admission]]) = 0, "--", (Table2[[#This Row],[DNC T]]/Table2[[#This Row],[Admission]]))</f>
        <v>--</v>
      </c>
      <c r="BX25" s="11" t="str">
        <f>IF(Table2[[#This Row],[DNC T]]=0,"--", IF(Table2[[#This Row],[DNC HS]]/Table2[[#This Row],[DNC T]]=0, "--", Table2[[#This Row],[DNC HS]]/Table2[[#This Row],[DNC T]]))</f>
        <v>--</v>
      </c>
      <c r="BY25" s="18" t="str">
        <f>IF(Table2[[#This Row],[DNC T]]=0,"--", IF(Table2[[#This Row],[DNC FE]]/Table2[[#This Row],[DNC T]]=0, "--", Table2[[#This Row],[DNC FE]]/Table2[[#This Row],[DNC T]]))</f>
        <v>--</v>
      </c>
      <c r="BZ25" s="24">
        <f>SUM(Table2[[#This Row],[BX T]],Table2[[#This Row],[SW T]],Table2[[#This Row],[CHE T]],Table2[[#This Row],[WR T]],Table2[[#This Row],[DNC T]])</f>
        <v>74</v>
      </c>
      <c r="CA25" s="2">
        <v>21</v>
      </c>
      <c r="CB25" s="2">
        <v>7</v>
      </c>
      <c r="CC25" s="2">
        <v>0</v>
      </c>
      <c r="CD25" s="2">
        <v>0</v>
      </c>
      <c r="CE25" s="6">
        <f>SUM(Table2[[#This Row],[TF B]:[TF FE]])</f>
        <v>28</v>
      </c>
      <c r="CF25" s="11">
        <f>IF((Table2[[#This Row],[TF T]]/Table2[[#This Row],[Admission]]) = 0, "--", (Table2[[#This Row],[TF T]]/Table2[[#This Row],[Admission]]))</f>
        <v>0.30769230769230771</v>
      </c>
      <c r="CG25" s="11" t="str">
        <f>IF(Table2[[#This Row],[TF T]]=0,"--", IF(Table2[[#This Row],[TF HS]]/Table2[[#This Row],[TF T]]=0, "--", Table2[[#This Row],[TF HS]]/Table2[[#This Row],[TF T]]))</f>
        <v>--</v>
      </c>
      <c r="CH25" s="18" t="str">
        <f>IF(Table2[[#This Row],[TF T]]=0,"--", IF(Table2[[#This Row],[TF FE]]/Table2[[#This Row],[TF T]]=0, "--", Table2[[#This Row],[TF FE]]/Table2[[#This Row],[TF T]]))</f>
        <v>--</v>
      </c>
      <c r="CI25" s="2">
        <v>0</v>
      </c>
      <c r="CJ25" s="2">
        <v>0</v>
      </c>
      <c r="CK25" s="2">
        <v>0</v>
      </c>
      <c r="CL25" s="2">
        <v>0</v>
      </c>
      <c r="CM25" s="6">
        <f>SUM(Table2[[#This Row],[BB B]:[BB FE]])</f>
        <v>0</v>
      </c>
      <c r="CN25" s="11" t="str">
        <f>IF((Table2[[#This Row],[BB T]]/Table2[[#This Row],[Admission]]) = 0, "--", (Table2[[#This Row],[BB T]]/Table2[[#This Row],[Admission]]))</f>
        <v>--</v>
      </c>
      <c r="CO25" s="11" t="str">
        <f>IF(Table2[[#This Row],[BB T]]=0,"--", IF(Table2[[#This Row],[BB HS]]/Table2[[#This Row],[BB T]]=0, "--", Table2[[#This Row],[BB HS]]/Table2[[#This Row],[BB T]]))</f>
        <v>--</v>
      </c>
      <c r="CP25" s="18" t="str">
        <f>IF(Table2[[#This Row],[BB T]]=0,"--", IF(Table2[[#This Row],[BB FE]]/Table2[[#This Row],[BB T]]=0, "--", Table2[[#This Row],[BB FE]]/Table2[[#This Row],[BB T]]))</f>
        <v>--</v>
      </c>
      <c r="CQ25" s="2">
        <v>0</v>
      </c>
      <c r="CR25" s="2">
        <v>0</v>
      </c>
      <c r="CS25" s="2">
        <v>0</v>
      </c>
      <c r="CT25" s="2">
        <v>0</v>
      </c>
      <c r="CU25" s="6">
        <f>SUM(Table2[[#This Row],[SB B]:[SB FE]])</f>
        <v>0</v>
      </c>
      <c r="CV25" s="11" t="str">
        <f>IF((Table2[[#This Row],[SB T]]/Table2[[#This Row],[Admission]]) = 0, "--", (Table2[[#This Row],[SB T]]/Table2[[#This Row],[Admission]]))</f>
        <v>--</v>
      </c>
      <c r="CW25" s="11" t="str">
        <f>IF(Table2[[#This Row],[SB T]]=0,"--", IF(Table2[[#This Row],[SB HS]]/Table2[[#This Row],[SB T]]=0, "--", Table2[[#This Row],[SB HS]]/Table2[[#This Row],[SB T]]))</f>
        <v>--</v>
      </c>
      <c r="CX25" s="18" t="str">
        <f>IF(Table2[[#This Row],[SB T]]=0,"--", IF(Table2[[#This Row],[SB FE]]/Table2[[#This Row],[SB T]]=0, "--", Table2[[#This Row],[SB FE]]/Table2[[#This Row],[SB T]]))</f>
        <v>--</v>
      </c>
      <c r="CY25" s="2">
        <v>0</v>
      </c>
      <c r="CZ25" s="2">
        <v>0</v>
      </c>
      <c r="DA25" s="2">
        <v>0</v>
      </c>
      <c r="DB25" s="2">
        <v>0</v>
      </c>
      <c r="DC25" s="6">
        <f>SUM(Table2[[#This Row],[GF B]:[GF FE]])</f>
        <v>0</v>
      </c>
      <c r="DD25" s="11" t="str">
        <f>IF((Table2[[#This Row],[GF T]]/Table2[[#This Row],[Admission]]) = 0, "--", (Table2[[#This Row],[GF T]]/Table2[[#This Row],[Admission]]))</f>
        <v>--</v>
      </c>
      <c r="DE25" s="11" t="str">
        <f>IF(Table2[[#This Row],[GF T]]=0,"--", IF(Table2[[#This Row],[GF HS]]/Table2[[#This Row],[GF T]]=0, "--", Table2[[#This Row],[GF HS]]/Table2[[#This Row],[GF T]]))</f>
        <v>--</v>
      </c>
      <c r="DF25" s="18" t="str">
        <f>IF(Table2[[#This Row],[GF T]]=0,"--", IF(Table2[[#This Row],[GF FE]]/Table2[[#This Row],[GF T]]=0, "--", Table2[[#This Row],[GF FE]]/Table2[[#This Row],[GF T]]))</f>
        <v>--</v>
      </c>
      <c r="DG25" s="2">
        <v>0</v>
      </c>
      <c r="DH25" s="2">
        <v>0</v>
      </c>
      <c r="DI25" s="2">
        <v>0</v>
      </c>
      <c r="DJ25" s="2">
        <v>0</v>
      </c>
      <c r="DK25" s="6">
        <f>SUM(Table2[[#This Row],[TN B]:[TN FE]])</f>
        <v>0</v>
      </c>
      <c r="DL25" s="11" t="str">
        <f>IF((Table2[[#This Row],[TN T]]/Table2[[#This Row],[Admission]]) = 0, "--", (Table2[[#This Row],[TN T]]/Table2[[#This Row],[Admission]]))</f>
        <v>--</v>
      </c>
      <c r="DM25" s="11" t="str">
        <f>IF(Table2[[#This Row],[TN T]]=0,"--", IF(Table2[[#This Row],[TN HS]]/Table2[[#This Row],[TN T]]=0, "--", Table2[[#This Row],[TN HS]]/Table2[[#This Row],[TN T]]))</f>
        <v>--</v>
      </c>
      <c r="DN25" s="18" t="str">
        <f>IF(Table2[[#This Row],[TN T]]=0,"--", IF(Table2[[#This Row],[TN FE]]/Table2[[#This Row],[TN T]]=0, "--", Table2[[#This Row],[TN FE]]/Table2[[#This Row],[TN T]]))</f>
        <v>--</v>
      </c>
      <c r="DO25" s="2">
        <v>0</v>
      </c>
      <c r="DP25" s="2">
        <v>0</v>
      </c>
      <c r="DQ25" s="2">
        <v>0</v>
      </c>
      <c r="DR25" s="2">
        <v>0</v>
      </c>
      <c r="DS25" s="6">
        <f>SUM(Table2[[#This Row],[BND B]:[BND FE]])</f>
        <v>0</v>
      </c>
      <c r="DT25" s="11" t="str">
        <f>IF((Table2[[#This Row],[BND T]]/Table2[[#This Row],[Admission]]) = 0, "--", (Table2[[#This Row],[BND T]]/Table2[[#This Row],[Admission]]))</f>
        <v>--</v>
      </c>
      <c r="DU25" s="11" t="str">
        <f>IF(Table2[[#This Row],[BND T]]=0,"--", IF(Table2[[#This Row],[BND HS]]/Table2[[#This Row],[BND T]]=0, "--", Table2[[#This Row],[BND HS]]/Table2[[#This Row],[BND T]]))</f>
        <v>--</v>
      </c>
      <c r="DV25" s="18" t="str">
        <f>IF(Table2[[#This Row],[BND T]]=0,"--", IF(Table2[[#This Row],[BND FE]]/Table2[[#This Row],[BND T]]=0, "--", Table2[[#This Row],[BND FE]]/Table2[[#This Row],[BND T]]))</f>
        <v>--</v>
      </c>
      <c r="DW25" s="2">
        <v>0</v>
      </c>
      <c r="DX25" s="2">
        <v>0</v>
      </c>
      <c r="DY25" s="2">
        <v>0</v>
      </c>
      <c r="DZ25" s="2">
        <v>0</v>
      </c>
      <c r="EA25" s="6">
        <f>SUM(Table2[[#This Row],[SPE B]:[SPE FE]])</f>
        <v>0</v>
      </c>
      <c r="EB25" s="11" t="str">
        <f>IF((Table2[[#This Row],[SPE T]]/Table2[[#This Row],[Admission]]) = 0, "--", (Table2[[#This Row],[SPE T]]/Table2[[#This Row],[Admission]]))</f>
        <v>--</v>
      </c>
      <c r="EC25" s="11" t="str">
        <f>IF(Table2[[#This Row],[SPE T]]=0,"--", IF(Table2[[#This Row],[SPE HS]]/Table2[[#This Row],[SPE T]]=0, "--", Table2[[#This Row],[SPE HS]]/Table2[[#This Row],[SPE T]]))</f>
        <v>--</v>
      </c>
      <c r="ED25" s="18" t="str">
        <f>IF(Table2[[#This Row],[SPE T]]=0,"--", IF(Table2[[#This Row],[SPE FE]]/Table2[[#This Row],[SPE T]]=0, "--", Table2[[#This Row],[SPE FE]]/Table2[[#This Row],[SPE T]]))</f>
        <v>--</v>
      </c>
      <c r="EE25" s="2">
        <v>0</v>
      </c>
      <c r="EF25" s="2">
        <v>0</v>
      </c>
      <c r="EG25" s="2">
        <v>0</v>
      </c>
      <c r="EH25" s="2">
        <v>0</v>
      </c>
      <c r="EI25" s="6">
        <f>SUM(Table2[[#This Row],[ORC B]:[ORC FE]])</f>
        <v>0</v>
      </c>
      <c r="EJ25" s="11" t="str">
        <f>IF((Table2[[#This Row],[ORC T]]/Table2[[#This Row],[Admission]]) = 0, "--", (Table2[[#This Row],[ORC T]]/Table2[[#This Row],[Admission]]))</f>
        <v>--</v>
      </c>
      <c r="EK25" s="11" t="str">
        <f>IF(Table2[[#This Row],[ORC T]]=0,"--", IF(Table2[[#This Row],[ORC HS]]/Table2[[#This Row],[ORC T]]=0, "--", Table2[[#This Row],[ORC HS]]/Table2[[#This Row],[ORC T]]))</f>
        <v>--</v>
      </c>
      <c r="EL25" s="18" t="str">
        <f>IF(Table2[[#This Row],[ORC T]]=0,"--", IF(Table2[[#This Row],[ORC FE]]/Table2[[#This Row],[ORC T]]=0, "--", Table2[[#This Row],[ORC FE]]/Table2[[#This Row],[ORC T]]))</f>
        <v>--</v>
      </c>
      <c r="EM25" s="2">
        <v>0</v>
      </c>
      <c r="EN25" s="2">
        <v>0</v>
      </c>
      <c r="EO25" s="2">
        <v>0</v>
      </c>
      <c r="EP25" s="2">
        <v>0</v>
      </c>
      <c r="EQ25" s="6">
        <f>SUM(Table2[[#This Row],[SOL B]:[SOL FE]])</f>
        <v>0</v>
      </c>
      <c r="ER25" s="11" t="str">
        <f>IF((Table2[[#This Row],[SOL T]]/Table2[[#This Row],[Admission]]) = 0, "--", (Table2[[#This Row],[SOL T]]/Table2[[#This Row],[Admission]]))</f>
        <v>--</v>
      </c>
      <c r="ES25" s="11" t="str">
        <f>IF(Table2[[#This Row],[SOL T]]=0,"--", IF(Table2[[#This Row],[SOL HS]]/Table2[[#This Row],[SOL T]]=0, "--", Table2[[#This Row],[SOL HS]]/Table2[[#This Row],[SOL T]]))</f>
        <v>--</v>
      </c>
      <c r="ET25" s="18" t="str">
        <f>IF(Table2[[#This Row],[SOL T]]=0,"--", IF(Table2[[#This Row],[SOL FE]]/Table2[[#This Row],[SOL T]]=0, "--", Table2[[#This Row],[SOL FE]]/Table2[[#This Row],[SOL T]]))</f>
        <v>--</v>
      </c>
      <c r="EU25" s="2">
        <v>0</v>
      </c>
      <c r="EV25" s="2">
        <v>0</v>
      </c>
      <c r="EW25" s="2">
        <v>0</v>
      </c>
      <c r="EX25" s="2">
        <v>0</v>
      </c>
      <c r="EY25" s="6">
        <f>SUM(Table2[[#This Row],[CHO B]:[CHO FE]])</f>
        <v>0</v>
      </c>
      <c r="EZ25" s="11" t="str">
        <f>IF((Table2[[#This Row],[CHO T]]/Table2[[#This Row],[Admission]]) = 0, "--", (Table2[[#This Row],[CHO T]]/Table2[[#This Row],[Admission]]))</f>
        <v>--</v>
      </c>
      <c r="FA25" s="11" t="str">
        <f>IF(Table2[[#This Row],[CHO T]]=0,"--", IF(Table2[[#This Row],[CHO HS]]/Table2[[#This Row],[CHO T]]=0, "--", Table2[[#This Row],[CHO HS]]/Table2[[#This Row],[CHO T]]))</f>
        <v>--</v>
      </c>
      <c r="FB25" s="18" t="str">
        <f>IF(Table2[[#This Row],[CHO T]]=0,"--", IF(Table2[[#This Row],[CHO FE]]/Table2[[#This Row],[CHO T]]=0, "--", Table2[[#This Row],[CHO FE]]/Table2[[#This Row],[CHO T]]))</f>
        <v>--</v>
      </c>
      <c r="FC2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28</v>
      </c>
      <c r="FD25">
        <v>1</v>
      </c>
      <c r="FE25">
        <v>0</v>
      </c>
      <c r="FF25" s="1" t="s">
        <v>390</v>
      </c>
      <c r="FG25" s="1" t="s">
        <v>390</v>
      </c>
      <c r="FH25">
        <v>0</v>
      </c>
      <c r="FI25">
        <v>0</v>
      </c>
      <c r="FJ25" s="1" t="s">
        <v>390</v>
      </c>
      <c r="FK25" s="1" t="s">
        <v>390</v>
      </c>
      <c r="FL25">
        <v>28</v>
      </c>
      <c r="FM25">
        <v>0</v>
      </c>
      <c r="FN25" s="1" t="s">
        <v>390</v>
      </c>
      <c r="FO25" s="1" t="s">
        <v>390</v>
      </c>
    </row>
    <row r="26" spans="1:171">
      <c r="A26">
        <v>958</v>
      </c>
      <c r="B26">
        <v>78</v>
      </c>
      <c r="C26" t="s">
        <v>97</v>
      </c>
      <c r="D26" t="s">
        <v>121</v>
      </c>
      <c r="E26" s="20">
        <v>327</v>
      </c>
      <c r="F26" s="2">
        <v>63</v>
      </c>
      <c r="G26" s="2">
        <v>0</v>
      </c>
      <c r="H26" s="2">
        <v>0</v>
      </c>
      <c r="I26" s="2">
        <v>1</v>
      </c>
      <c r="J26" s="6">
        <f>SUM(Table2[[#This Row],[FB B]:[FB FE]])</f>
        <v>64</v>
      </c>
      <c r="K26" s="11">
        <f>IF((Table2[[#This Row],[FB T]]/Table2[[#This Row],[Admission]]) = 0, "--", (Table2[[#This Row],[FB T]]/Table2[[#This Row],[Admission]]))</f>
        <v>0.19571865443425077</v>
      </c>
      <c r="L26" s="11" t="str">
        <f>IF(Table2[[#This Row],[FB T]]=0,"--", IF(Table2[[#This Row],[FB HS]]/Table2[[#This Row],[FB T]]=0, "--", Table2[[#This Row],[FB HS]]/Table2[[#This Row],[FB T]]))</f>
        <v>--</v>
      </c>
      <c r="M26" s="18">
        <f>IF(Table2[[#This Row],[FB T]]=0,"--", IF(Table2[[#This Row],[FB FE]]/Table2[[#This Row],[FB T]]=0, "--", Table2[[#This Row],[FB FE]]/Table2[[#This Row],[FB T]]))</f>
        <v>1.5625E-2</v>
      </c>
      <c r="N26" s="2">
        <v>12</v>
      </c>
      <c r="O26" s="2">
        <v>6</v>
      </c>
      <c r="P26" s="2">
        <v>0</v>
      </c>
      <c r="Q26" s="2">
        <v>0</v>
      </c>
      <c r="R26" s="6">
        <f>SUM(Table2[[#This Row],[XC B]:[XC FE]])</f>
        <v>18</v>
      </c>
      <c r="S26" s="11">
        <f>IF((Table2[[#This Row],[XC T]]/Table2[[#This Row],[Admission]]) = 0, "--", (Table2[[#This Row],[XC T]]/Table2[[#This Row],[Admission]]))</f>
        <v>5.5045871559633031E-2</v>
      </c>
      <c r="T26" s="11" t="str">
        <f>IF(Table2[[#This Row],[XC T]]=0,"--", IF(Table2[[#This Row],[XC HS]]/Table2[[#This Row],[XC T]]=0, "--", Table2[[#This Row],[XC HS]]/Table2[[#This Row],[XC T]]))</f>
        <v>--</v>
      </c>
      <c r="U26" s="18" t="str">
        <f>IF(Table2[[#This Row],[XC T]]=0,"--", IF(Table2[[#This Row],[XC FE]]/Table2[[#This Row],[XC T]]=0, "--", Table2[[#This Row],[XC FE]]/Table2[[#This Row],[XC T]]))</f>
        <v>--</v>
      </c>
      <c r="V26" s="2">
        <v>34</v>
      </c>
      <c r="W26" s="2">
        <v>0</v>
      </c>
      <c r="X26" s="2">
        <v>0</v>
      </c>
      <c r="Y26" s="6">
        <f>SUM(Table2[[#This Row],[VB G]:[VB FE]])</f>
        <v>34</v>
      </c>
      <c r="Z26" s="11">
        <f>IF((Table2[[#This Row],[VB T]]/Table2[[#This Row],[Admission]]) = 0, "--", (Table2[[#This Row],[VB T]]/Table2[[#This Row],[Admission]]))</f>
        <v>0.10397553516819572</v>
      </c>
      <c r="AA26" s="11" t="str">
        <f>IF(Table2[[#This Row],[VB T]]=0,"--", IF(Table2[[#This Row],[VB HS]]/Table2[[#This Row],[VB T]]=0, "--", Table2[[#This Row],[VB HS]]/Table2[[#This Row],[VB T]]))</f>
        <v>--</v>
      </c>
      <c r="AB26" s="18" t="str">
        <f>IF(Table2[[#This Row],[VB T]]=0,"--", IF(Table2[[#This Row],[VB FE]]/Table2[[#This Row],[VB T]]=0, "--", Table2[[#This Row],[VB FE]]/Table2[[#This Row],[VB T]]))</f>
        <v>--</v>
      </c>
      <c r="AC26" s="2">
        <v>0</v>
      </c>
      <c r="AD26" s="2">
        <v>19</v>
      </c>
      <c r="AE26" s="2">
        <v>0</v>
      </c>
      <c r="AF26" s="2">
        <v>0</v>
      </c>
      <c r="AG26" s="6">
        <f>SUM(Table2[[#This Row],[SC B]:[SC FE]])</f>
        <v>19</v>
      </c>
      <c r="AH26" s="11">
        <f>IF((Table2[[#This Row],[SC T]]/Table2[[#This Row],[Admission]]) = 0, "--", (Table2[[#This Row],[SC T]]/Table2[[#This Row],[Admission]]))</f>
        <v>5.8103975535168197E-2</v>
      </c>
      <c r="AI26" s="11" t="str">
        <f>IF(Table2[[#This Row],[SC T]]=0,"--", IF(Table2[[#This Row],[SC HS]]/Table2[[#This Row],[SC T]]=0, "--", Table2[[#This Row],[SC HS]]/Table2[[#This Row],[SC T]]))</f>
        <v>--</v>
      </c>
      <c r="AJ26" s="18" t="str">
        <f>IF(Table2[[#This Row],[SC T]]=0,"--", IF(Table2[[#This Row],[SC FE]]/Table2[[#This Row],[SC T]]=0, "--", Table2[[#This Row],[SC FE]]/Table2[[#This Row],[SC T]]))</f>
        <v>--</v>
      </c>
      <c r="AK26" s="15">
        <f>SUM(Table2[[#This Row],[FB T]],Table2[[#This Row],[XC T]],Table2[[#This Row],[VB T]],Table2[[#This Row],[SC T]])</f>
        <v>135</v>
      </c>
      <c r="AL26" s="2">
        <v>35</v>
      </c>
      <c r="AM26" s="2">
        <v>18</v>
      </c>
      <c r="AN26" s="2">
        <v>0</v>
      </c>
      <c r="AO26" s="2">
        <v>0</v>
      </c>
      <c r="AP26" s="6">
        <f>SUM(Table2[[#This Row],[BX B]:[BX FE]])</f>
        <v>53</v>
      </c>
      <c r="AQ26" s="11">
        <f>IF((Table2[[#This Row],[BX T]]/Table2[[#This Row],[Admission]]) = 0, "--", (Table2[[#This Row],[BX T]]/Table2[[#This Row],[Admission]]))</f>
        <v>0.1620795107033639</v>
      </c>
      <c r="AR26" s="11" t="str">
        <f>IF(Table2[[#This Row],[BX T]]=0,"--", IF(Table2[[#This Row],[BX HS]]/Table2[[#This Row],[BX T]]=0, "--", Table2[[#This Row],[BX HS]]/Table2[[#This Row],[BX T]]))</f>
        <v>--</v>
      </c>
      <c r="AS26" s="18" t="str">
        <f>IF(Table2[[#This Row],[BX T]]=0,"--", IF(Table2[[#This Row],[BX FE]]/Table2[[#This Row],[BX T]]=0, "--", Table2[[#This Row],[BX FE]]/Table2[[#This Row],[BX T]]))</f>
        <v>--</v>
      </c>
      <c r="AT26" s="2">
        <v>3</v>
      </c>
      <c r="AU26" s="2">
        <v>1</v>
      </c>
      <c r="AV26" s="2">
        <v>0</v>
      </c>
      <c r="AW26" s="2">
        <v>0</v>
      </c>
      <c r="AX26" s="6">
        <f>SUM(Table2[[#This Row],[SW B]:[SW FE]])</f>
        <v>4</v>
      </c>
      <c r="AY26" s="11">
        <f>IF((Table2[[#This Row],[SW T]]/Table2[[#This Row],[Admission]]) = 0, "--", (Table2[[#This Row],[SW T]]/Table2[[#This Row],[Admission]]))</f>
        <v>1.2232415902140673E-2</v>
      </c>
      <c r="AZ26" s="11" t="str">
        <f>IF(Table2[[#This Row],[SW T]]=0,"--", IF(Table2[[#This Row],[SW HS]]/Table2[[#This Row],[SW T]]=0, "--", Table2[[#This Row],[SW HS]]/Table2[[#This Row],[SW T]]))</f>
        <v>--</v>
      </c>
      <c r="BA26" s="18" t="str">
        <f>IF(Table2[[#This Row],[SW T]]=0,"--", IF(Table2[[#This Row],[SW FE]]/Table2[[#This Row],[SW T]]=0, "--", Table2[[#This Row],[SW FE]]/Table2[[#This Row],[SW T]]))</f>
        <v>--</v>
      </c>
      <c r="BB26" s="2">
        <v>0</v>
      </c>
      <c r="BC26" s="2">
        <v>15</v>
      </c>
      <c r="BD26" s="2">
        <v>0</v>
      </c>
      <c r="BE26" s="2">
        <v>0</v>
      </c>
      <c r="BF26" s="6">
        <f>SUM(Table2[[#This Row],[CHE B]:[CHE FE]])</f>
        <v>15</v>
      </c>
      <c r="BG26" s="11">
        <f>IF((Table2[[#This Row],[CHE T]]/Table2[[#This Row],[Admission]]) = 0, "--", (Table2[[#This Row],[CHE T]]/Table2[[#This Row],[Admission]]))</f>
        <v>4.5871559633027525E-2</v>
      </c>
      <c r="BH26" s="11" t="str">
        <f>IF(Table2[[#This Row],[CHE T]]=0,"--", IF(Table2[[#This Row],[CHE HS]]/Table2[[#This Row],[CHE T]]=0, "--", Table2[[#This Row],[CHE HS]]/Table2[[#This Row],[CHE T]]))</f>
        <v>--</v>
      </c>
      <c r="BI26" s="22" t="str">
        <f>IF(Table2[[#This Row],[CHE T]]=0,"--", IF(Table2[[#This Row],[CHE FE]]/Table2[[#This Row],[CHE T]]=0, "--", Table2[[#This Row],[CHE FE]]/Table2[[#This Row],[CHE T]]))</f>
        <v>--</v>
      </c>
      <c r="BJ26" s="2">
        <v>0</v>
      </c>
      <c r="BK26" s="2">
        <v>0</v>
      </c>
      <c r="BL26" s="2">
        <v>0</v>
      </c>
      <c r="BM26" s="2">
        <v>0</v>
      </c>
      <c r="BN26" s="6">
        <f>SUM(Table2[[#This Row],[WR B]:[WR FE]])</f>
        <v>0</v>
      </c>
      <c r="BO26" s="11" t="str">
        <f>IF((Table2[[#This Row],[WR T]]/Table2[[#This Row],[Admission]]) = 0, "--", (Table2[[#This Row],[WR T]]/Table2[[#This Row],[Admission]]))</f>
        <v>--</v>
      </c>
      <c r="BP26" s="11" t="str">
        <f>IF(Table2[[#This Row],[WR T]]=0,"--", IF(Table2[[#This Row],[WR HS]]/Table2[[#This Row],[WR T]]=0, "--", Table2[[#This Row],[WR HS]]/Table2[[#This Row],[WR T]]))</f>
        <v>--</v>
      </c>
      <c r="BQ26" s="18" t="str">
        <f>IF(Table2[[#This Row],[WR T]]=0,"--", IF(Table2[[#This Row],[WR FE]]/Table2[[#This Row],[WR T]]=0, "--", Table2[[#This Row],[WR FE]]/Table2[[#This Row],[WR T]]))</f>
        <v>--</v>
      </c>
      <c r="BR26" s="2">
        <v>0</v>
      </c>
      <c r="BS26" s="2">
        <v>0</v>
      </c>
      <c r="BT26" s="2">
        <v>0</v>
      </c>
      <c r="BU26" s="2">
        <v>0</v>
      </c>
      <c r="BV26" s="6">
        <f>SUM(Table2[[#This Row],[DNC B]:[DNC FE]])</f>
        <v>0</v>
      </c>
      <c r="BW26" s="11" t="str">
        <f>IF((Table2[[#This Row],[DNC T]]/Table2[[#This Row],[Admission]]) = 0, "--", (Table2[[#This Row],[DNC T]]/Table2[[#This Row],[Admission]]))</f>
        <v>--</v>
      </c>
      <c r="BX26" s="11" t="str">
        <f>IF(Table2[[#This Row],[DNC T]]=0,"--", IF(Table2[[#This Row],[DNC HS]]/Table2[[#This Row],[DNC T]]=0, "--", Table2[[#This Row],[DNC HS]]/Table2[[#This Row],[DNC T]]))</f>
        <v>--</v>
      </c>
      <c r="BY26" s="18" t="str">
        <f>IF(Table2[[#This Row],[DNC T]]=0,"--", IF(Table2[[#This Row],[DNC FE]]/Table2[[#This Row],[DNC T]]=0, "--", Table2[[#This Row],[DNC FE]]/Table2[[#This Row],[DNC T]]))</f>
        <v>--</v>
      </c>
      <c r="BZ26" s="24">
        <f>SUM(Table2[[#This Row],[BX T]],Table2[[#This Row],[SW T]],Table2[[#This Row],[CHE T]],Table2[[#This Row],[WR T]],Table2[[#This Row],[DNC T]])</f>
        <v>72</v>
      </c>
      <c r="CA26" s="2">
        <v>15</v>
      </c>
      <c r="CB26" s="2">
        <v>21</v>
      </c>
      <c r="CC26" s="2">
        <v>0</v>
      </c>
      <c r="CD26" s="2">
        <v>0</v>
      </c>
      <c r="CE26" s="6">
        <f>SUM(Table2[[#This Row],[TF B]:[TF FE]])</f>
        <v>36</v>
      </c>
      <c r="CF26" s="11">
        <f>IF((Table2[[#This Row],[TF T]]/Table2[[#This Row],[Admission]]) = 0, "--", (Table2[[#This Row],[TF T]]/Table2[[#This Row],[Admission]]))</f>
        <v>0.11009174311926606</v>
      </c>
      <c r="CG26" s="11" t="str">
        <f>IF(Table2[[#This Row],[TF T]]=0,"--", IF(Table2[[#This Row],[TF HS]]/Table2[[#This Row],[TF T]]=0, "--", Table2[[#This Row],[TF HS]]/Table2[[#This Row],[TF T]]))</f>
        <v>--</v>
      </c>
      <c r="CH26" s="18" t="str">
        <f>IF(Table2[[#This Row],[TF T]]=0,"--", IF(Table2[[#This Row],[TF FE]]/Table2[[#This Row],[TF T]]=0, "--", Table2[[#This Row],[TF FE]]/Table2[[#This Row],[TF T]]))</f>
        <v>--</v>
      </c>
      <c r="CI26" s="2">
        <v>24</v>
      </c>
      <c r="CJ26" s="2">
        <v>0</v>
      </c>
      <c r="CK26" s="2">
        <v>0</v>
      </c>
      <c r="CL26" s="2">
        <v>0</v>
      </c>
      <c r="CM26" s="6">
        <f>SUM(Table2[[#This Row],[BB B]:[BB FE]])</f>
        <v>24</v>
      </c>
      <c r="CN26" s="11">
        <f>IF((Table2[[#This Row],[BB T]]/Table2[[#This Row],[Admission]]) = 0, "--", (Table2[[#This Row],[BB T]]/Table2[[#This Row],[Admission]]))</f>
        <v>7.3394495412844041E-2</v>
      </c>
      <c r="CO26" s="11" t="str">
        <f>IF(Table2[[#This Row],[BB T]]=0,"--", IF(Table2[[#This Row],[BB HS]]/Table2[[#This Row],[BB T]]=0, "--", Table2[[#This Row],[BB HS]]/Table2[[#This Row],[BB T]]))</f>
        <v>--</v>
      </c>
      <c r="CP26" s="18" t="str">
        <f>IF(Table2[[#This Row],[BB T]]=0,"--", IF(Table2[[#This Row],[BB FE]]/Table2[[#This Row],[BB T]]=0, "--", Table2[[#This Row],[BB FE]]/Table2[[#This Row],[BB T]]))</f>
        <v>--</v>
      </c>
      <c r="CQ26" s="2">
        <v>0</v>
      </c>
      <c r="CR26" s="2">
        <v>13</v>
      </c>
      <c r="CS26" s="2">
        <v>0</v>
      </c>
      <c r="CT26" s="2">
        <v>0</v>
      </c>
      <c r="CU26" s="6">
        <f>SUM(Table2[[#This Row],[SB B]:[SB FE]])</f>
        <v>13</v>
      </c>
      <c r="CV26" s="11">
        <f>IF((Table2[[#This Row],[SB T]]/Table2[[#This Row],[Admission]]) = 0, "--", (Table2[[#This Row],[SB T]]/Table2[[#This Row],[Admission]]))</f>
        <v>3.9755351681957186E-2</v>
      </c>
      <c r="CW26" s="11" t="str">
        <f>IF(Table2[[#This Row],[SB T]]=0,"--", IF(Table2[[#This Row],[SB HS]]/Table2[[#This Row],[SB T]]=0, "--", Table2[[#This Row],[SB HS]]/Table2[[#This Row],[SB T]]))</f>
        <v>--</v>
      </c>
      <c r="CX26" s="18" t="str">
        <f>IF(Table2[[#This Row],[SB T]]=0,"--", IF(Table2[[#This Row],[SB FE]]/Table2[[#This Row],[SB T]]=0, "--", Table2[[#This Row],[SB FE]]/Table2[[#This Row],[SB T]]))</f>
        <v>--</v>
      </c>
      <c r="CY26" s="2">
        <v>12</v>
      </c>
      <c r="CZ26" s="2">
        <v>3</v>
      </c>
      <c r="DA26" s="2">
        <v>0</v>
      </c>
      <c r="DB26" s="2">
        <v>0</v>
      </c>
      <c r="DC26" s="6">
        <f>SUM(Table2[[#This Row],[GF B]:[GF FE]])</f>
        <v>15</v>
      </c>
      <c r="DD26" s="11">
        <f>IF((Table2[[#This Row],[GF T]]/Table2[[#This Row],[Admission]]) = 0, "--", (Table2[[#This Row],[GF T]]/Table2[[#This Row],[Admission]]))</f>
        <v>4.5871559633027525E-2</v>
      </c>
      <c r="DE26" s="11" t="str">
        <f>IF(Table2[[#This Row],[GF T]]=0,"--", IF(Table2[[#This Row],[GF HS]]/Table2[[#This Row],[GF T]]=0, "--", Table2[[#This Row],[GF HS]]/Table2[[#This Row],[GF T]]))</f>
        <v>--</v>
      </c>
      <c r="DF26" s="18" t="str">
        <f>IF(Table2[[#This Row],[GF T]]=0,"--", IF(Table2[[#This Row],[GF FE]]/Table2[[#This Row],[GF T]]=0, "--", Table2[[#This Row],[GF FE]]/Table2[[#This Row],[GF T]]))</f>
        <v>--</v>
      </c>
      <c r="DG26" s="2">
        <v>8</v>
      </c>
      <c r="DH26" s="2">
        <v>4</v>
      </c>
      <c r="DI26" s="2">
        <v>0</v>
      </c>
      <c r="DJ26" s="2">
        <v>0</v>
      </c>
      <c r="DK26" s="6">
        <f>SUM(Table2[[#This Row],[TN B]:[TN FE]])</f>
        <v>12</v>
      </c>
      <c r="DL26" s="11">
        <f>IF((Table2[[#This Row],[TN T]]/Table2[[#This Row],[Admission]]) = 0, "--", (Table2[[#This Row],[TN T]]/Table2[[#This Row],[Admission]]))</f>
        <v>3.669724770642202E-2</v>
      </c>
      <c r="DM26" s="11" t="str">
        <f>IF(Table2[[#This Row],[TN T]]=0,"--", IF(Table2[[#This Row],[TN HS]]/Table2[[#This Row],[TN T]]=0, "--", Table2[[#This Row],[TN HS]]/Table2[[#This Row],[TN T]]))</f>
        <v>--</v>
      </c>
      <c r="DN26" s="18" t="str">
        <f>IF(Table2[[#This Row],[TN T]]=0,"--", IF(Table2[[#This Row],[TN FE]]/Table2[[#This Row],[TN T]]=0, "--", Table2[[#This Row],[TN FE]]/Table2[[#This Row],[TN T]]))</f>
        <v>--</v>
      </c>
      <c r="DO26" s="2">
        <v>22</v>
      </c>
      <c r="DP26" s="2">
        <v>18</v>
      </c>
      <c r="DQ26" s="2">
        <v>0</v>
      </c>
      <c r="DR26" s="2">
        <v>0</v>
      </c>
      <c r="DS26" s="6">
        <f>SUM(Table2[[#This Row],[BND B]:[BND FE]])</f>
        <v>40</v>
      </c>
      <c r="DT26" s="11">
        <f>IF((Table2[[#This Row],[BND T]]/Table2[[#This Row],[Admission]]) = 0, "--", (Table2[[#This Row],[BND T]]/Table2[[#This Row],[Admission]]))</f>
        <v>0.12232415902140673</v>
      </c>
      <c r="DU26" s="11" t="str">
        <f>IF(Table2[[#This Row],[BND T]]=0,"--", IF(Table2[[#This Row],[BND HS]]/Table2[[#This Row],[BND T]]=0, "--", Table2[[#This Row],[BND HS]]/Table2[[#This Row],[BND T]]))</f>
        <v>--</v>
      </c>
      <c r="DV26" s="18" t="str">
        <f>IF(Table2[[#This Row],[BND T]]=0,"--", IF(Table2[[#This Row],[BND FE]]/Table2[[#This Row],[BND T]]=0, "--", Table2[[#This Row],[BND FE]]/Table2[[#This Row],[BND T]]))</f>
        <v>--</v>
      </c>
      <c r="DW26" s="2">
        <v>0</v>
      </c>
      <c r="DX26" s="2">
        <v>0</v>
      </c>
      <c r="DY26" s="2">
        <v>0</v>
      </c>
      <c r="DZ26" s="2">
        <v>0</v>
      </c>
      <c r="EA26" s="6">
        <f>SUM(Table2[[#This Row],[SPE B]:[SPE FE]])</f>
        <v>0</v>
      </c>
      <c r="EB26" s="11" t="str">
        <f>IF((Table2[[#This Row],[SPE T]]/Table2[[#This Row],[Admission]]) = 0, "--", (Table2[[#This Row],[SPE T]]/Table2[[#This Row],[Admission]]))</f>
        <v>--</v>
      </c>
      <c r="EC26" s="11" t="str">
        <f>IF(Table2[[#This Row],[SPE T]]=0,"--", IF(Table2[[#This Row],[SPE HS]]/Table2[[#This Row],[SPE T]]=0, "--", Table2[[#This Row],[SPE HS]]/Table2[[#This Row],[SPE T]]))</f>
        <v>--</v>
      </c>
      <c r="ED26" s="18" t="str">
        <f>IF(Table2[[#This Row],[SPE T]]=0,"--", IF(Table2[[#This Row],[SPE FE]]/Table2[[#This Row],[SPE T]]=0, "--", Table2[[#This Row],[SPE FE]]/Table2[[#This Row],[SPE T]]))</f>
        <v>--</v>
      </c>
      <c r="EE26" s="2">
        <v>0</v>
      </c>
      <c r="EF26" s="2">
        <v>0</v>
      </c>
      <c r="EG26" s="2">
        <v>0</v>
      </c>
      <c r="EH26" s="2">
        <v>0</v>
      </c>
      <c r="EI26" s="6">
        <f>SUM(Table2[[#This Row],[ORC B]:[ORC FE]])</f>
        <v>0</v>
      </c>
      <c r="EJ26" s="11" t="str">
        <f>IF((Table2[[#This Row],[ORC T]]/Table2[[#This Row],[Admission]]) = 0, "--", (Table2[[#This Row],[ORC T]]/Table2[[#This Row],[Admission]]))</f>
        <v>--</v>
      </c>
      <c r="EK26" s="11" t="str">
        <f>IF(Table2[[#This Row],[ORC T]]=0,"--", IF(Table2[[#This Row],[ORC HS]]/Table2[[#This Row],[ORC T]]=0, "--", Table2[[#This Row],[ORC HS]]/Table2[[#This Row],[ORC T]]))</f>
        <v>--</v>
      </c>
      <c r="EL26" s="18" t="str">
        <f>IF(Table2[[#This Row],[ORC T]]=0,"--", IF(Table2[[#This Row],[ORC FE]]/Table2[[#This Row],[ORC T]]=0, "--", Table2[[#This Row],[ORC FE]]/Table2[[#This Row],[ORC T]]))</f>
        <v>--</v>
      </c>
      <c r="EM26" s="2">
        <v>0</v>
      </c>
      <c r="EN26" s="2">
        <v>0</v>
      </c>
      <c r="EO26" s="2">
        <v>0</v>
      </c>
      <c r="EP26" s="2">
        <v>0</v>
      </c>
      <c r="EQ26" s="6">
        <f>SUM(Table2[[#This Row],[SOL B]:[SOL FE]])</f>
        <v>0</v>
      </c>
      <c r="ER26" s="11" t="str">
        <f>IF((Table2[[#This Row],[SOL T]]/Table2[[#This Row],[Admission]]) = 0, "--", (Table2[[#This Row],[SOL T]]/Table2[[#This Row],[Admission]]))</f>
        <v>--</v>
      </c>
      <c r="ES26" s="11" t="str">
        <f>IF(Table2[[#This Row],[SOL T]]=0,"--", IF(Table2[[#This Row],[SOL HS]]/Table2[[#This Row],[SOL T]]=0, "--", Table2[[#This Row],[SOL HS]]/Table2[[#This Row],[SOL T]]))</f>
        <v>--</v>
      </c>
      <c r="ET26" s="18" t="str">
        <f>IF(Table2[[#This Row],[SOL T]]=0,"--", IF(Table2[[#This Row],[SOL FE]]/Table2[[#This Row],[SOL T]]=0, "--", Table2[[#This Row],[SOL FE]]/Table2[[#This Row],[SOL T]]))</f>
        <v>--</v>
      </c>
      <c r="EU26" s="2">
        <v>28</v>
      </c>
      <c r="EV26" s="2">
        <v>47</v>
      </c>
      <c r="EW26" s="2">
        <v>0</v>
      </c>
      <c r="EX26" s="2">
        <v>0</v>
      </c>
      <c r="EY26" s="6">
        <f>SUM(Table2[[#This Row],[CHO B]:[CHO FE]])</f>
        <v>75</v>
      </c>
      <c r="EZ26" s="11">
        <f>IF((Table2[[#This Row],[CHO T]]/Table2[[#This Row],[Admission]]) = 0, "--", (Table2[[#This Row],[CHO T]]/Table2[[#This Row],[Admission]]))</f>
        <v>0.22935779816513763</v>
      </c>
      <c r="FA26" s="11" t="str">
        <f>IF(Table2[[#This Row],[CHO T]]=0,"--", IF(Table2[[#This Row],[CHO HS]]/Table2[[#This Row],[CHO T]]=0, "--", Table2[[#This Row],[CHO HS]]/Table2[[#This Row],[CHO T]]))</f>
        <v>--</v>
      </c>
      <c r="FB26" s="18" t="str">
        <f>IF(Table2[[#This Row],[CHO T]]=0,"--", IF(Table2[[#This Row],[CHO FE]]/Table2[[#This Row],[CHO T]]=0, "--", Table2[[#This Row],[CHO FE]]/Table2[[#This Row],[CHO T]]))</f>
        <v>--</v>
      </c>
      <c r="FC2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215</v>
      </c>
      <c r="FD26">
        <v>308</v>
      </c>
      <c r="FE26">
        <v>0</v>
      </c>
      <c r="FF26">
        <v>0</v>
      </c>
      <c r="FG26">
        <v>0</v>
      </c>
      <c r="FH26">
        <v>309</v>
      </c>
      <c r="FI26">
        <v>0</v>
      </c>
      <c r="FJ26" s="1" t="s">
        <v>390</v>
      </c>
      <c r="FK26" s="1" t="s">
        <v>390</v>
      </c>
      <c r="FL26">
        <v>295</v>
      </c>
      <c r="FM26">
        <v>0</v>
      </c>
      <c r="FN26" s="1" t="s">
        <v>390</v>
      </c>
      <c r="FO26" s="1" t="s">
        <v>390</v>
      </c>
    </row>
    <row r="27" spans="1:171">
      <c r="A27">
        <v>1085</v>
      </c>
      <c r="B27">
        <v>121</v>
      </c>
      <c r="C27" t="s">
        <v>102</v>
      </c>
      <c r="D27" t="s">
        <v>122</v>
      </c>
      <c r="E27" s="20">
        <v>706</v>
      </c>
      <c r="F27" s="2">
        <v>79</v>
      </c>
      <c r="G27" s="2">
        <v>1</v>
      </c>
      <c r="H27" s="2">
        <v>0</v>
      </c>
      <c r="I27" s="2">
        <v>0</v>
      </c>
      <c r="J27" s="6">
        <f>SUM(Table2[[#This Row],[FB B]:[FB FE]])</f>
        <v>80</v>
      </c>
      <c r="K27" s="11">
        <f>IF((Table2[[#This Row],[FB T]]/Table2[[#This Row],[Admission]]) = 0, "--", (Table2[[#This Row],[FB T]]/Table2[[#This Row],[Admission]]))</f>
        <v>0.11331444759206799</v>
      </c>
      <c r="L27" s="11" t="str">
        <f>IF(Table2[[#This Row],[FB T]]=0,"--", IF(Table2[[#This Row],[FB HS]]/Table2[[#This Row],[FB T]]=0, "--", Table2[[#This Row],[FB HS]]/Table2[[#This Row],[FB T]]))</f>
        <v>--</v>
      </c>
      <c r="M27" s="18" t="str">
        <f>IF(Table2[[#This Row],[FB T]]=0,"--", IF(Table2[[#This Row],[FB FE]]/Table2[[#This Row],[FB T]]=0, "--", Table2[[#This Row],[FB FE]]/Table2[[#This Row],[FB T]]))</f>
        <v>--</v>
      </c>
      <c r="N27" s="2">
        <v>14</v>
      </c>
      <c r="O27" s="2">
        <v>13</v>
      </c>
      <c r="P27" s="2">
        <v>0</v>
      </c>
      <c r="Q27" s="2">
        <v>1</v>
      </c>
      <c r="R27" s="6">
        <f>SUM(Table2[[#This Row],[XC B]:[XC FE]])</f>
        <v>28</v>
      </c>
      <c r="S27" s="11">
        <f>IF((Table2[[#This Row],[XC T]]/Table2[[#This Row],[Admission]]) = 0, "--", (Table2[[#This Row],[XC T]]/Table2[[#This Row],[Admission]]))</f>
        <v>3.9660056657223795E-2</v>
      </c>
      <c r="T27" s="11" t="str">
        <f>IF(Table2[[#This Row],[XC T]]=0,"--", IF(Table2[[#This Row],[XC HS]]/Table2[[#This Row],[XC T]]=0, "--", Table2[[#This Row],[XC HS]]/Table2[[#This Row],[XC T]]))</f>
        <v>--</v>
      </c>
      <c r="U27" s="18">
        <f>IF(Table2[[#This Row],[XC T]]=0,"--", IF(Table2[[#This Row],[XC FE]]/Table2[[#This Row],[XC T]]=0, "--", Table2[[#This Row],[XC FE]]/Table2[[#This Row],[XC T]]))</f>
        <v>3.5714285714285712E-2</v>
      </c>
      <c r="V27" s="2">
        <v>32</v>
      </c>
      <c r="W27" s="2">
        <v>0</v>
      </c>
      <c r="X27" s="2">
        <v>0</v>
      </c>
      <c r="Y27" s="6">
        <f>SUM(Table2[[#This Row],[VB G]:[VB FE]])</f>
        <v>32</v>
      </c>
      <c r="Z27" s="11">
        <f>IF((Table2[[#This Row],[VB T]]/Table2[[#This Row],[Admission]]) = 0, "--", (Table2[[#This Row],[VB T]]/Table2[[#This Row],[Admission]]))</f>
        <v>4.5325779036827198E-2</v>
      </c>
      <c r="AA27" s="11" t="str">
        <f>IF(Table2[[#This Row],[VB T]]=0,"--", IF(Table2[[#This Row],[VB HS]]/Table2[[#This Row],[VB T]]=0, "--", Table2[[#This Row],[VB HS]]/Table2[[#This Row],[VB T]]))</f>
        <v>--</v>
      </c>
      <c r="AB27" s="18" t="str">
        <f>IF(Table2[[#This Row],[VB T]]=0,"--", IF(Table2[[#This Row],[VB FE]]/Table2[[#This Row],[VB T]]=0, "--", Table2[[#This Row],[VB FE]]/Table2[[#This Row],[VB T]]))</f>
        <v>--</v>
      </c>
      <c r="AC27" s="2">
        <v>58</v>
      </c>
      <c r="AD27" s="2">
        <v>26</v>
      </c>
      <c r="AE27" s="2">
        <v>31</v>
      </c>
      <c r="AF27" s="2">
        <v>1</v>
      </c>
      <c r="AG27" s="6">
        <f>SUM(Table2[[#This Row],[SC B]:[SC FE]])</f>
        <v>116</v>
      </c>
      <c r="AH27" s="11">
        <f>IF((Table2[[#This Row],[SC T]]/Table2[[#This Row],[Admission]]) = 0, "--", (Table2[[#This Row],[SC T]]/Table2[[#This Row],[Admission]]))</f>
        <v>0.1643059490084986</v>
      </c>
      <c r="AI27" s="11">
        <f>IF(Table2[[#This Row],[SC T]]=0,"--", IF(Table2[[#This Row],[SC HS]]/Table2[[#This Row],[SC T]]=0, "--", Table2[[#This Row],[SC HS]]/Table2[[#This Row],[SC T]]))</f>
        <v>0.26724137931034481</v>
      </c>
      <c r="AJ27" s="18">
        <f>IF(Table2[[#This Row],[SC T]]=0,"--", IF(Table2[[#This Row],[SC FE]]/Table2[[#This Row],[SC T]]=0, "--", Table2[[#This Row],[SC FE]]/Table2[[#This Row],[SC T]]))</f>
        <v>8.6206896551724137E-3</v>
      </c>
      <c r="AK27" s="15">
        <f>SUM(Table2[[#This Row],[FB T]],Table2[[#This Row],[XC T]],Table2[[#This Row],[VB T]],Table2[[#This Row],[SC T]])</f>
        <v>256</v>
      </c>
      <c r="AL27" s="2">
        <v>34</v>
      </c>
      <c r="AM27" s="2">
        <v>23</v>
      </c>
      <c r="AN27" s="2">
        <v>0</v>
      </c>
      <c r="AO27" s="2">
        <v>0</v>
      </c>
      <c r="AP27" s="6">
        <f>SUM(Table2[[#This Row],[BX B]:[BX FE]])</f>
        <v>57</v>
      </c>
      <c r="AQ27" s="11">
        <f>IF((Table2[[#This Row],[BX T]]/Table2[[#This Row],[Admission]]) = 0, "--", (Table2[[#This Row],[BX T]]/Table2[[#This Row],[Admission]]))</f>
        <v>8.0736543909348438E-2</v>
      </c>
      <c r="AR27" s="11" t="str">
        <f>IF(Table2[[#This Row],[BX T]]=0,"--", IF(Table2[[#This Row],[BX HS]]/Table2[[#This Row],[BX T]]=0, "--", Table2[[#This Row],[BX HS]]/Table2[[#This Row],[BX T]]))</f>
        <v>--</v>
      </c>
      <c r="AS27" s="18" t="str">
        <f>IF(Table2[[#This Row],[BX T]]=0,"--", IF(Table2[[#This Row],[BX FE]]/Table2[[#This Row],[BX T]]=0, "--", Table2[[#This Row],[BX FE]]/Table2[[#This Row],[BX T]]))</f>
        <v>--</v>
      </c>
      <c r="AT27" s="2">
        <v>5</v>
      </c>
      <c r="AU27" s="2">
        <v>15</v>
      </c>
      <c r="AV27" s="2">
        <v>0</v>
      </c>
      <c r="AW27" s="2">
        <v>0</v>
      </c>
      <c r="AX27" s="6">
        <f>SUM(Table2[[#This Row],[SW B]:[SW FE]])</f>
        <v>20</v>
      </c>
      <c r="AY27" s="11">
        <f>IF((Table2[[#This Row],[SW T]]/Table2[[#This Row],[Admission]]) = 0, "--", (Table2[[#This Row],[SW T]]/Table2[[#This Row],[Admission]]))</f>
        <v>2.8328611898016998E-2</v>
      </c>
      <c r="AZ27" s="11" t="str">
        <f>IF(Table2[[#This Row],[SW T]]=0,"--", IF(Table2[[#This Row],[SW HS]]/Table2[[#This Row],[SW T]]=0, "--", Table2[[#This Row],[SW HS]]/Table2[[#This Row],[SW T]]))</f>
        <v>--</v>
      </c>
      <c r="BA27" s="18" t="str">
        <f>IF(Table2[[#This Row],[SW T]]=0,"--", IF(Table2[[#This Row],[SW FE]]/Table2[[#This Row],[SW T]]=0, "--", Table2[[#This Row],[SW FE]]/Table2[[#This Row],[SW T]]))</f>
        <v>--</v>
      </c>
      <c r="BB27" s="2">
        <v>19</v>
      </c>
      <c r="BC27" s="2">
        <v>0</v>
      </c>
      <c r="BD27" s="2">
        <v>0</v>
      </c>
      <c r="BE27" s="2">
        <v>0</v>
      </c>
      <c r="BF27" s="6">
        <f>SUM(Table2[[#This Row],[CHE B]:[CHE FE]])</f>
        <v>19</v>
      </c>
      <c r="BG27" s="11">
        <f>IF((Table2[[#This Row],[CHE T]]/Table2[[#This Row],[Admission]]) = 0, "--", (Table2[[#This Row],[CHE T]]/Table2[[#This Row],[Admission]]))</f>
        <v>2.6912181303116147E-2</v>
      </c>
      <c r="BH27" s="11" t="str">
        <f>IF(Table2[[#This Row],[CHE T]]=0,"--", IF(Table2[[#This Row],[CHE HS]]/Table2[[#This Row],[CHE T]]=0, "--", Table2[[#This Row],[CHE HS]]/Table2[[#This Row],[CHE T]]))</f>
        <v>--</v>
      </c>
      <c r="BI27" s="22" t="str">
        <f>IF(Table2[[#This Row],[CHE T]]=0,"--", IF(Table2[[#This Row],[CHE FE]]/Table2[[#This Row],[CHE T]]=0, "--", Table2[[#This Row],[CHE FE]]/Table2[[#This Row],[CHE T]]))</f>
        <v>--</v>
      </c>
      <c r="BJ27" s="2">
        <v>32</v>
      </c>
      <c r="BK27" s="2">
        <v>1</v>
      </c>
      <c r="BL27" s="2">
        <v>0</v>
      </c>
      <c r="BM27" s="2">
        <v>0</v>
      </c>
      <c r="BN27" s="6">
        <f>SUM(Table2[[#This Row],[WR B]:[WR FE]])</f>
        <v>33</v>
      </c>
      <c r="BO27" s="11">
        <f>IF((Table2[[#This Row],[WR T]]/Table2[[#This Row],[Admission]]) = 0, "--", (Table2[[#This Row],[WR T]]/Table2[[#This Row],[Admission]]))</f>
        <v>4.6742209631728045E-2</v>
      </c>
      <c r="BP27" s="11" t="str">
        <f>IF(Table2[[#This Row],[WR T]]=0,"--", IF(Table2[[#This Row],[WR HS]]/Table2[[#This Row],[WR T]]=0, "--", Table2[[#This Row],[WR HS]]/Table2[[#This Row],[WR T]]))</f>
        <v>--</v>
      </c>
      <c r="BQ27" s="18" t="str">
        <f>IF(Table2[[#This Row],[WR T]]=0,"--", IF(Table2[[#This Row],[WR FE]]/Table2[[#This Row],[WR T]]=0, "--", Table2[[#This Row],[WR FE]]/Table2[[#This Row],[WR T]]))</f>
        <v>--</v>
      </c>
      <c r="BR27" s="2">
        <v>0</v>
      </c>
      <c r="BS27" s="2">
        <v>0</v>
      </c>
      <c r="BT27" s="2">
        <v>0</v>
      </c>
      <c r="BU27" s="2">
        <v>0</v>
      </c>
      <c r="BV27" s="6">
        <f>SUM(Table2[[#This Row],[DNC B]:[DNC FE]])</f>
        <v>0</v>
      </c>
      <c r="BW27" s="11" t="str">
        <f>IF((Table2[[#This Row],[DNC T]]/Table2[[#This Row],[Admission]]) = 0, "--", (Table2[[#This Row],[DNC T]]/Table2[[#This Row],[Admission]]))</f>
        <v>--</v>
      </c>
      <c r="BX27" s="11" t="str">
        <f>IF(Table2[[#This Row],[DNC T]]=0,"--", IF(Table2[[#This Row],[DNC HS]]/Table2[[#This Row],[DNC T]]=0, "--", Table2[[#This Row],[DNC HS]]/Table2[[#This Row],[DNC T]]))</f>
        <v>--</v>
      </c>
      <c r="BY27" s="18" t="str">
        <f>IF(Table2[[#This Row],[DNC T]]=0,"--", IF(Table2[[#This Row],[DNC FE]]/Table2[[#This Row],[DNC T]]=0, "--", Table2[[#This Row],[DNC FE]]/Table2[[#This Row],[DNC T]]))</f>
        <v>--</v>
      </c>
      <c r="BZ27" s="24">
        <f>SUM(Table2[[#This Row],[BX T]],Table2[[#This Row],[SW T]],Table2[[#This Row],[CHE T]],Table2[[#This Row],[WR T]],Table2[[#This Row],[DNC T]])</f>
        <v>129</v>
      </c>
      <c r="CA27" s="2">
        <v>46</v>
      </c>
      <c r="CB27" s="2">
        <v>29</v>
      </c>
      <c r="CC27" s="2">
        <v>1</v>
      </c>
      <c r="CD27" s="2">
        <v>3</v>
      </c>
      <c r="CE27" s="6">
        <f>SUM(Table2[[#This Row],[TF B]:[TF FE]])</f>
        <v>79</v>
      </c>
      <c r="CF27" s="11">
        <f>IF((Table2[[#This Row],[TF T]]/Table2[[#This Row],[Admission]]) = 0, "--", (Table2[[#This Row],[TF T]]/Table2[[#This Row],[Admission]]))</f>
        <v>0.11189801699716714</v>
      </c>
      <c r="CG27" s="11">
        <f>IF(Table2[[#This Row],[TF T]]=0,"--", IF(Table2[[#This Row],[TF HS]]/Table2[[#This Row],[TF T]]=0, "--", Table2[[#This Row],[TF HS]]/Table2[[#This Row],[TF T]]))</f>
        <v>1.2658227848101266E-2</v>
      </c>
      <c r="CH27" s="18">
        <f>IF(Table2[[#This Row],[TF T]]=0,"--", IF(Table2[[#This Row],[TF FE]]/Table2[[#This Row],[TF T]]=0, "--", Table2[[#This Row],[TF FE]]/Table2[[#This Row],[TF T]]))</f>
        <v>3.7974683544303799E-2</v>
      </c>
      <c r="CI27" s="2">
        <v>41</v>
      </c>
      <c r="CJ27" s="2">
        <v>0</v>
      </c>
      <c r="CK27" s="2">
        <v>3</v>
      </c>
      <c r="CL27" s="2">
        <v>0</v>
      </c>
      <c r="CM27" s="6">
        <f>SUM(Table2[[#This Row],[BB B]:[BB FE]])</f>
        <v>44</v>
      </c>
      <c r="CN27" s="11">
        <f>IF((Table2[[#This Row],[BB T]]/Table2[[#This Row],[Admission]]) = 0, "--", (Table2[[#This Row],[BB T]]/Table2[[#This Row],[Admission]]))</f>
        <v>6.2322946175637391E-2</v>
      </c>
      <c r="CO27" s="11">
        <f>IF(Table2[[#This Row],[BB T]]=0,"--", IF(Table2[[#This Row],[BB HS]]/Table2[[#This Row],[BB T]]=0, "--", Table2[[#This Row],[BB HS]]/Table2[[#This Row],[BB T]]))</f>
        <v>6.8181818181818177E-2</v>
      </c>
      <c r="CP27" s="18" t="str">
        <f>IF(Table2[[#This Row],[BB T]]=0,"--", IF(Table2[[#This Row],[BB FE]]/Table2[[#This Row],[BB T]]=0, "--", Table2[[#This Row],[BB FE]]/Table2[[#This Row],[BB T]]))</f>
        <v>--</v>
      </c>
      <c r="CQ27" s="2">
        <v>0</v>
      </c>
      <c r="CR27" s="2">
        <v>27</v>
      </c>
      <c r="CS27" s="2">
        <v>0</v>
      </c>
      <c r="CT27" s="2">
        <v>0</v>
      </c>
      <c r="CU27" s="6">
        <f>SUM(Table2[[#This Row],[SB B]:[SB FE]])</f>
        <v>27</v>
      </c>
      <c r="CV27" s="11">
        <f>IF((Table2[[#This Row],[SB T]]/Table2[[#This Row],[Admission]]) = 0, "--", (Table2[[#This Row],[SB T]]/Table2[[#This Row],[Admission]]))</f>
        <v>3.8243626062322948E-2</v>
      </c>
      <c r="CW27" s="11" t="str">
        <f>IF(Table2[[#This Row],[SB T]]=0,"--", IF(Table2[[#This Row],[SB HS]]/Table2[[#This Row],[SB T]]=0, "--", Table2[[#This Row],[SB HS]]/Table2[[#This Row],[SB T]]))</f>
        <v>--</v>
      </c>
      <c r="CX27" s="18" t="str">
        <f>IF(Table2[[#This Row],[SB T]]=0,"--", IF(Table2[[#This Row],[SB FE]]/Table2[[#This Row],[SB T]]=0, "--", Table2[[#This Row],[SB FE]]/Table2[[#This Row],[SB T]]))</f>
        <v>--</v>
      </c>
      <c r="CY27" s="2">
        <v>7</v>
      </c>
      <c r="CZ27" s="2">
        <v>0</v>
      </c>
      <c r="DA27" s="2">
        <v>0</v>
      </c>
      <c r="DB27" s="2">
        <v>0</v>
      </c>
      <c r="DC27" s="6">
        <f>SUM(Table2[[#This Row],[GF B]:[GF FE]])</f>
        <v>7</v>
      </c>
      <c r="DD27" s="11">
        <f>IF((Table2[[#This Row],[GF T]]/Table2[[#This Row],[Admission]]) = 0, "--", (Table2[[#This Row],[GF T]]/Table2[[#This Row],[Admission]]))</f>
        <v>9.9150141643059488E-3</v>
      </c>
      <c r="DE27" s="11" t="str">
        <f>IF(Table2[[#This Row],[GF T]]=0,"--", IF(Table2[[#This Row],[GF HS]]/Table2[[#This Row],[GF T]]=0, "--", Table2[[#This Row],[GF HS]]/Table2[[#This Row],[GF T]]))</f>
        <v>--</v>
      </c>
      <c r="DF27" s="18" t="str">
        <f>IF(Table2[[#This Row],[GF T]]=0,"--", IF(Table2[[#This Row],[GF FE]]/Table2[[#This Row],[GF T]]=0, "--", Table2[[#This Row],[GF FE]]/Table2[[#This Row],[GF T]]))</f>
        <v>--</v>
      </c>
      <c r="DG27" s="2">
        <v>24</v>
      </c>
      <c r="DH27" s="2">
        <v>30</v>
      </c>
      <c r="DI27" s="2">
        <v>1</v>
      </c>
      <c r="DJ27" s="2">
        <v>1</v>
      </c>
      <c r="DK27" s="6">
        <f>SUM(Table2[[#This Row],[TN B]:[TN FE]])</f>
        <v>56</v>
      </c>
      <c r="DL27" s="11">
        <f>IF((Table2[[#This Row],[TN T]]/Table2[[#This Row],[Admission]]) = 0, "--", (Table2[[#This Row],[TN T]]/Table2[[#This Row],[Admission]]))</f>
        <v>7.9320113314447591E-2</v>
      </c>
      <c r="DM27" s="11">
        <f>IF(Table2[[#This Row],[TN T]]=0,"--", IF(Table2[[#This Row],[TN HS]]/Table2[[#This Row],[TN T]]=0, "--", Table2[[#This Row],[TN HS]]/Table2[[#This Row],[TN T]]))</f>
        <v>1.7857142857142856E-2</v>
      </c>
      <c r="DN27" s="18">
        <f>IF(Table2[[#This Row],[TN T]]=0,"--", IF(Table2[[#This Row],[TN FE]]/Table2[[#This Row],[TN T]]=0, "--", Table2[[#This Row],[TN FE]]/Table2[[#This Row],[TN T]]))</f>
        <v>1.7857142857142856E-2</v>
      </c>
      <c r="DO27" s="2">
        <v>0</v>
      </c>
      <c r="DP27" s="2">
        <v>0</v>
      </c>
      <c r="DQ27" s="2">
        <v>0</v>
      </c>
      <c r="DR27" s="2">
        <v>0</v>
      </c>
      <c r="DS27" s="6">
        <f>SUM(Table2[[#This Row],[BND B]:[BND FE]])</f>
        <v>0</v>
      </c>
      <c r="DT27" s="11" t="str">
        <f>IF((Table2[[#This Row],[BND T]]/Table2[[#This Row],[Admission]]) = 0, "--", (Table2[[#This Row],[BND T]]/Table2[[#This Row],[Admission]]))</f>
        <v>--</v>
      </c>
      <c r="DU27" s="11" t="str">
        <f>IF(Table2[[#This Row],[BND T]]=0,"--", IF(Table2[[#This Row],[BND HS]]/Table2[[#This Row],[BND T]]=0, "--", Table2[[#This Row],[BND HS]]/Table2[[#This Row],[BND T]]))</f>
        <v>--</v>
      </c>
      <c r="DV27" s="18" t="str">
        <f>IF(Table2[[#This Row],[BND T]]=0,"--", IF(Table2[[#This Row],[BND FE]]/Table2[[#This Row],[BND T]]=0, "--", Table2[[#This Row],[BND FE]]/Table2[[#This Row],[BND T]]))</f>
        <v>--</v>
      </c>
      <c r="DW27" s="2">
        <v>0</v>
      </c>
      <c r="DX27" s="2">
        <v>0</v>
      </c>
      <c r="DY27" s="2">
        <v>0</v>
      </c>
      <c r="DZ27" s="2">
        <v>0</v>
      </c>
      <c r="EA27" s="6">
        <f>SUM(Table2[[#This Row],[SPE B]:[SPE FE]])</f>
        <v>0</v>
      </c>
      <c r="EB27" s="11" t="str">
        <f>IF((Table2[[#This Row],[SPE T]]/Table2[[#This Row],[Admission]]) = 0, "--", (Table2[[#This Row],[SPE T]]/Table2[[#This Row],[Admission]]))</f>
        <v>--</v>
      </c>
      <c r="EC27" s="11" t="str">
        <f>IF(Table2[[#This Row],[SPE T]]=0,"--", IF(Table2[[#This Row],[SPE HS]]/Table2[[#This Row],[SPE T]]=0, "--", Table2[[#This Row],[SPE HS]]/Table2[[#This Row],[SPE T]]))</f>
        <v>--</v>
      </c>
      <c r="ED27" s="18" t="str">
        <f>IF(Table2[[#This Row],[SPE T]]=0,"--", IF(Table2[[#This Row],[SPE FE]]/Table2[[#This Row],[SPE T]]=0, "--", Table2[[#This Row],[SPE FE]]/Table2[[#This Row],[SPE T]]))</f>
        <v>--</v>
      </c>
      <c r="EE27" s="2">
        <v>0</v>
      </c>
      <c r="EF27" s="2">
        <v>0</v>
      </c>
      <c r="EG27" s="2">
        <v>0</v>
      </c>
      <c r="EH27" s="2">
        <v>0</v>
      </c>
      <c r="EI27" s="6">
        <f>SUM(Table2[[#This Row],[ORC B]:[ORC FE]])</f>
        <v>0</v>
      </c>
      <c r="EJ27" s="11" t="str">
        <f>IF((Table2[[#This Row],[ORC T]]/Table2[[#This Row],[Admission]]) = 0, "--", (Table2[[#This Row],[ORC T]]/Table2[[#This Row],[Admission]]))</f>
        <v>--</v>
      </c>
      <c r="EK27" s="11" t="str">
        <f>IF(Table2[[#This Row],[ORC T]]=0,"--", IF(Table2[[#This Row],[ORC HS]]/Table2[[#This Row],[ORC T]]=0, "--", Table2[[#This Row],[ORC HS]]/Table2[[#This Row],[ORC T]]))</f>
        <v>--</v>
      </c>
      <c r="EL27" s="18" t="str">
        <f>IF(Table2[[#This Row],[ORC T]]=0,"--", IF(Table2[[#This Row],[ORC FE]]/Table2[[#This Row],[ORC T]]=0, "--", Table2[[#This Row],[ORC FE]]/Table2[[#This Row],[ORC T]]))</f>
        <v>--</v>
      </c>
      <c r="EM27" s="2">
        <v>0</v>
      </c>
      <c r="EN27" s="2">
        <v>0</v>
      </c>
      <c r="EO27" s="2">
        <v>0</v>
      </c>
      <c r="EP27" s="2">
        <v>0</v>
      </c>
      <c r="EQ27" s="6">
        <f>SUM(Table2[[#This Row],[SOL B]:[SOL FE]])</f>
        <v>0</v>
      </c>
      <c r="ER27" s="11" t="str">
        <f>IF((Table2[[#This Row],[SOL T]]/Table2[[#This Row],[Admission]]) = 0, "--", (Table2[[#This Row],[SOL T]]/Table2[[#This Row],[Admission]]))</f>
        <v>--</v>
      </c>
      <c r="ES27" s="11" t="str">
        <f>IF(Table2[[#This Row],[SOL T]]=0,"--", IF(Table2[[#This Row],[SOL HS]]/Table2[[#This Row],[SOL T]]=0, "--", Table2[[#This Row],[SOL HS]]/Table2[[#This Row],[SOL T]]))</f>
        <v>--</v>
      </c>
      <c r="ET27" s="18" t="str">
        <f>IF(Table2[[#This Row],[SOL T]]=0,"--", IF(Table2[[#This Row],[SOL FE]]/Table2[[#This Row],[SOL T]]=0, "--", Table2[[#This Row],[SOL FE]]/Table2[[#This Row],[SOL T]]))</f>
        <v>--</v>
      </c>
      <c r="EU27" s="2">
        <v>0</v>
      </c>
      <c r="EV27" s="2">
        <v>0</v>
      </c>
      <c r="EW27" s="2">
        <v>0</v>
      </c>
      <c r="EX27" s="2">
        <v>0</v>
      </c>
      <c r="EY27" s="6">
        <f>SUM(Table2[[#This Row],[CHO B]:[CHO FE]])</f>
        <v>0</v>
      </c>
      <c r="EZ27" s="11" t="str">
        <f>IF((Table2[[#This Row],[CHO T]]/Table2[[#This Row],[Admission]]) = 0, "--", (Table2[[#This Row],[CHO T]]/Table2[[#This Row],[Admission]]))</f>
        <v>--</v>
      </c>
      <c r="FA27" s="11" t="str">
        <f>IF(Table2[[#This Row],[CHO T]]=0,"--", IF(Table2[[#This Row],[CHO HS]]/Table2[[#This Row],[CHO T]]=0, "--", Table2[[#This Row],[CHO HS]]/Table2[[#This Row],[CHO T]]))</f>
        <v>--</v>
      </c>
      <c r="FB27" s="18" t="str">
        <f>IF(Table2[[#This Row],[CHO T]]=0,"--", IF(Table2[[#This Row],[CHO FE]]/Table2[[#This Row],[CHO T]]=0, "--", Table2[[#This Row],[CHO FE]]/Table2[[#This Row],[CHO T]]))</f>
        <v>--</v>
      </c>
      <c r="FC2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213</v>
      </c>
      <c r="FD27">
        <v>0</v>
      </c>
      <c r="FE27">
        <v>0</v>
      </c>
      <c r="FF27" s="1" t="s">
        <v>390</v>
      </c>
      <c r="FG27" s="1" t="s">
        <v>390</v>
      </c>
      <c r="FH27">
        <v>0</v>
      </c>
      <c r="FI27">
        <v>0</v>
      </c>
      <c r="FJ27" s="1" t="s">
        <v>390</v>
      </c>
      <c r="FK27" s="1" t="s">
        <v>390</v>
      </c>
      <c r="FL27">
        <v>0</v>
      </c>
      <c r="FM27" s="1" t="s">
        <v>390</v>
      </c>
      <c r="FN27" s="1" t="s">
        <v>390</v>
      </c>
      <c r="FO27" s="1" t="s">
        <v>390</v>
      </c>
    </row>
    <row r="28" spans="1:171">
      <c r="A28">
        <v>1026</v>
      </c>
      <c r="B28">
        <v>225</v>
      </c>
      <c r="C28" t="s">
        <v>97</v>
      </c>
      <c r="D28" t="s">
        <v>123</v>
      </c>
      <c r="E28" s="20">
        <v>285</v>
      </c>
      <c r="F28" s="2">
        <v>0</v>
      </c>
      <c r="G28" s="2">
        <v>0</v>
      </c>
      <c r="H28" s="2">
        <v>0</v>
      </c>
      <c r="I28" s="2">
        <v>0</v>
      </c>
      <c r="J28" s="6">
        <f>SUM(Table2[[#This Row],[FB B]:[FB FE]])</f>
        <v>0</v>
      </c>
      <c r="K28" s="11" t="str">
        <f>IF((Table2[[#This Row],[FB T]]/Table2[[#This Row],[Admission]]) = 0, "--", (Table2[[#This Row],[FB T]]/Table2[[#This Row],[Admission]]))</f>
        <v>--</v>
      </c>
      <c r="L28" s="11" t="str">
        <f>IF(Table2[[#This Row],[FB T]]=0,"--", IF(Table2[[#This Row],[FB HS]]/Table2[[#This Row],[FB T]]=0, "--", Table2[[#This Row],[FB HS]]/Table2[[#This Row],[FB T]]))</f>
        <v>--</v>
      </c>
      <c r="M28" s="18" t="str">
        <f>IF(Table2[[#This Row],[FB T]]=0,"--", IF(Table2[[#This Row],[FB FE]]/Table2[[#This Row],[FB T]]=0, "--", Table2[[#This Row],[FB FE]]/Table2[[#This Row],[FB T]]))</f>
        <v>--</v>
      </c>
      <c r="N28" s="2">
        <v>23</v>
      </c>
      <c r="O28" s="2">
        <v>12</v>
      </c>
      <c r="P28" s="2">
        <v>0</v>
      </c>
      <c r="Q28" s="2">
        <v>0</v>
      </c>
      <c r="R28" s="6">
        <f>SUM(Table2[[#This Row],[XC B]:[XC FE]])</f>
        <v>35</v>
      </c>
      <c r="S28" s="11">
        <f>IF((Table2[[#This Row],[XC T]]/Table2[[#This Row],[Admission]]) = 0, "--", (Table2[[#This Row],[XC T]]/Table2[[#This Row],[Admission]]))</f>
        <v>0.12280701754385964</v>
      </c>
      <c r="T28" s="11" t="str">
        <f>IF(Table2[[#This Row],[XC T]]=0,"--", IF(Table2[[#This Row],[XC HS]]/Table2[[#This Row],[XC T]]=0, "--", Table2[[#This Row],[XC HS]]/Table2[[#This Row],[XC T]]))</f>
        <v>--</v>
      </c>
      <c r="U28" s="18" t="str">
        <f>IF(Table2[[#This Row],[XC T]]=0,"--", IF(Table2[[#This Row],[XC FE]]/Table2[[#This Row],[XC T]]=0, "--", Table2[[#This Row],[XC FE]]/Table2[[#This Row],[XC T]]))</f>
        <v>--</v>
      </c>
      <c r="V28" s="2">
        <v>20</v>
      </c>
      <c r="W28" s="2">
        <v>0</v>
      </c>
      <c r="X28" s="2">
        <v>0</v>
      </c>
      <c r="Y28" s="6">
        <f>SUM(Table2[[#This Row],[VB G]:[VB FE]])</f>
        <v>20</v>
      </c>
      <c r="Z28" s="11">
        <f>IF((Table2[[#This Row],[VB T]]/Table2[[#This Row],[Admission]]) = 0, "--", (Table2[[#This Row],[VB T]]/Table2[[#This Row],[Admission]]))</f>
        <v>7.0175438596491224E-2</v>
      </c>
      <c r="AA28" s="11" t="str">
        <f>IF(Table2[[#This Row],[VB T]]=0,"--", IF(Table2[[#This Row],[VB HS]]/Table2[[#This Row],[VB T]]=0, "--", Table2[[#This Row],[VB HS]]/Table2[[#This Row],[VB T]]))</f>
        <v>--</v>
      </c>
      <c r="AB28" s="18" t="str">
        <f>IF(Table2[[#This Row],[VB T]]=0,"--", IF(Table2[[#This Row],[VB FE]]/Table2[[#This Row],[VB T]]=0, "--", Table2[[#This Row],[VB FE]]/Table2[[#This Row],[VB T]]))</f>
        <v>--</v>
      </c>
      <c r="AC28" s="2">
        <v>31</v>
      </c>
      <c r="AD28" s="2">
        <v>41</v>
      </c>
      <c r="AE28" s="2">
        <v>0</v>
      </c>
      <c r="AF28" s="2">
        <v>0</v>
      </c>
      <c r="AG28" s="6">
        <f>SUM(Table2[[#This Row],[SC B]:[SC FE]])</f>
        <v>72</v>
      </c>
      <c r="AH28" s="11">
        <f>IF((Table2[[#This Row],[SC T]]/Table2[[#This Row],[Admission]]) = 0, "--", (Table2[[#This Row],[SC T]]/Table2[[#This Row],[Admission]]))</f>
        <v>0.25263157894736843</v>
      </c>
      <c r="AI28" s="11" t="str">
        <f>IF(Table2[[#This Row],[SC T]]=0,"--", IF(Table2[[#This Row],[SC HS]]/Table2[[#This Row],[SC T]]=0, "--", Table2[[#This Row],[SC HS]]/Table2[[#This Row],[SC T]]))</f>
        <v>--</v>
      </c>
      <c r="AJ28" s="18" t="str">
        <f>IF(Table2[[#This Row],[SC T]]=0,"--", IF(Table2[[#This Row],[SC FE]]/Table2[[#This Row],[SC T]]=0, "--", Table2[[#This Row],[SC FE]]/Table2[[#This Row],[SC T]]))</f>
        <v>--</v>
      </c>
      <c r="AK28" s="15">
        <f>SUM(Table2[[#This Row],[FB T]],Table2[[#This Row],[XC T]],Table2[[#This Row],[VB T]],Table2[[#This Row],[SC T]])</f>
        <v>127</v>
      </c>
      <c r="AL28" s="2">
        <v>25</v>
      </c>
      <c r="AM28" s="2">
        <v>9</v>
      </c>
      <c r="AN28" s="2">
        <v>0</v>
      </c>
      <c r="AO28" s="2">
        <v>0</v>
      </c>
      <c r="AP28" s="6">
        <f>SUM(Table2[[#This Row],[BX B]:[BX FE]])</f>
        <v>34</v>
      </c>
      <c r="AQ28" s="11">
        <f>IF((Table2[[#This Row],[BX T]]/Table2[[#This Row],[Admission]]) = 0, "--", (Table2[[#This Row],[BX T]]/Table2[[#This Row],[Admission]]))</f>
        <v>0.11929824561403508</v>
      </c>
      <c r="AR28" s="11" t="str">
        <f>IF(Table2[[#This Row],[BX T]]=0,"--", IF(Table2[[#This Row],[BX HS]]/Table2[[#This Row],[BX T]]=0, "--", Table2[[#This Row],[BX HS]]/Table2[[#This Row],[BX T]]))</f>
        <v>--</v>
      </c>
      <c r="AS28" s="18" t="str">
        <f>IF(Table2[[#This Row],[BX T]]=0,"--", IF(Table2[[#This Row],[BX FE]]/Table2[[#This Row],[BX T]]=0, "--", Table2[[#This Row],[BX FE]]/Table2[[#This Row],[BX T]]))</f>
        <v>--</v>
      </c>
      <c r="AT28" s="2">
        <v>0</v>
      </c>
      <c r="AU28" s="2">
        <v>0</v>
      </c>
      <c r="AV28" s="2">
        <v>0</v>
      </c>
      <c r="AW28" s="2">
        <v>0</v>
      </c>
      <c r="AX28" s="6">
        <f>SUM(Table2[[#This Row],[SW B]:[SW FE]])</f>
        <v>0</v>
      </c>
      <c r="AY28" s="11" t="str">
        <f>IF((Table2[[#This Row],[SW T]]/Table2[[#This Row],[Admission]]) = 0, "--", (Table2[[#This Row],[SW T]]/Table2[[#This Row],[Admission]]))</f>
        <v>--</v>
      </c>
      <c r="AZ28" s="11" t="str">
        <f>IF(Table2[[#This Row],[SW T]]=0,"--", IF(Table2[[#This Row],[SW HS]]/Table2[[#This Row],[SW T]]=0, "--", Table2[[#This Row],[SW HS]]/Table2[[#This Row],[SW T]]))</f>
        <v>--</v>
      </c>
      <c r="BA28" s="18" t="str">
        <f>IF(Table2[[#This Row],[SW T]]=0,"--", IF(Table2[[#This Row],[SW FE]]/Table2[[#This Row],[SW T]]=0, "--", Table2[[#This Row],[SW FE]]/Table2[[#This Row],[SW T]]))</f>
        <v>--</v>
      </c>
      <c r="BB28" s="2">
        <v>0</v>
      </c>
      <c r="BC28" s="2">
        <v>0</v>
      </c>
      <c r="BD28" s="2">
        <v>0</v>
      </c>
      <c r="BE28" s="2">
        <v>0</v>
      </c>
      <c r="BF28" s="6">
        <f>SUM(Table2[[#This Row],[CHE B]:[CHE FE]])</f>
        <v>0</v>
      </c>
      <c r="BG28" s="11" t="str">
        <f>IF((Table2[[#This Row],[CHE T]]/Table2[[#This Row],[Admission]]) = 0, "--", (Table2[[#This Row],[CHE T]]/Table2[[#This Row],[Admission]]))</f>
        <v>--</v>
      </c>
      <c r="BH28" s="11" t="str">
        <f>IF(Table2[[#This Row],[CHE T]]=0,"--", IF(Table2[[#This Row],[CHE HS]]/Table2[[#This Row],[CHE T]]=0, "--", Table2[[#This Row],[CHE HS]]/Table2[[#This Row],[CHE T]]))</f>
        <v>--</v>
      </c>
      <c r="BI28" s="22" t="str">
        <f>IF(Table2[[#This Row],[CHE T]]=0,"--", IF(Table2[[#This Row],[CHE FE]]/Table2[[#This Row],[CHE T]]=0, "--", Table2[[#This Row],[CHE FE]]/Table2[[#This Row],[CHE T]]))</f>
        <v>--</v>
      </c>
      <c r="BJ28" s="2">
        <v>0</v>
      </c>
      <c r="BK28" s="2">
        <v>0</v>
      </c>
      <c r="BL28" s="2">
        <v>0</v>
      </c>
      <c r="BM28" s="2">
        <v>0</v>
      </c>
      <c r="BN28" s="6">
        <f>SUM(Table2[[#This Row],[WR B]:[WR FE]])</f>
        <v>0</v>
      </c>
      <c r="BO28" s="11" t="str">
        <f>IF((Table2[[#This Row],[WR T]]/Table2[[#This Row],[Admission]]) = 0, "--", (Table2[[#This Row],[WR T]]/Table2[[#This Row],[Admission]]))</f>
        <v>--</v>
      </c>
      <c r="BP28" s="11" t="str">
        <f>IF(Table2[[#This Row],[WR T]]=0,"--", IF(Table2[[#This Row],[WR HS]]/Table2[[#This Row],[WR T]]=0, "--", Table2[[#This Row],[WR HS]]/Table2[[#This Row],[WR T]]))</f>
        <v>--</v>
      </c>
      <c r="BQ28" s="18" t="str">
        <f>IF(Table2[[#This Row],[WR T]]=0,"--", IF(Table2[[#This Row],[WR FE]]/Table2[[#This Row],[WR T]]=0, "--", Table2[[#This Row],[WR FE]]/Table2[[#This Row],[WR T]]))</f>
        <v>--</v>
      </c>
      <c r="BR28" s="2">
        <v>0</v>
      </c>
      <c r="BS28" s="2">
        <v>0</v>
      </c>
      <c r="BT28" s="2">
        <v>0</v>
      </c>
      <c r="BU28" s="2">
        <v>0</v>
      </c>
      <c r="BV28" s="6">
        <f>SUM(Table2[[#This Row],[DNC B]:[DNC FE]])</f>
        <v>0</v>
      </c>
      <c r="BW28" s="11" t="str">
        <f>IF((Table2[[#This Row],[DNC T]]/Table2[[#This Row],[Admission]]) = 0, "--", (Table2[[#This Row],[DNC T]]/Table2[[#This Row],[Admission]]))</f>
        <v>--</v>
      </c>
      <c r="BX28" s="11" t="str">
        <f>IF(Table2[[#This Row],[DNC T]]=0,"--", IF(Table2[[#This Row],[DNC HS]]/Table2[[#This Row],[DNC T]]=0, "--", Table2[[#This Row],[DNC HS]]/Table2[[#This Row],[DNC T]]))</f>
        <v>--</v>
      </c>
      <c r="BY28" s="18" t="str">
        <f>IF(Table2[[#This Row],[DNC T]]=0,"--", IF(Table2[[#This Row],[DNC FE]]/Table2[[#This Row],[DNC T]]=0, "--", Table2[[#This Row],[DNC FE]]/Table2[[#This Row],[DNC T]]))</f>
        <v>--</v>
      </c>
      <c r="BZ28" s="24">
        <f>SUM(Table2[[#This Row],[BX T]],Table2[[#This Row],[SW T]],Table2[[#This Row],[CHE T]],Table2[[#This Row],[WR T]],Table2[[#This Row],[DNC T]])</f>
        <v>34</v>
      </c>
      <c r="CA28" s="2">
        <v>23</v>
      </c>
      <c r="CB28" s="2">
        <v>21</v>
      </c>
      <c r="CC28" s="3" t="s">
        <v>390</v>
      </c>
      <c r="CD28" s="3" t="s">
        <v>390</v>
      </c>
      <c r="CE28" s="7">
        <f>SUM(Table2[[#This Row],[TF B]:[TF FE]])</f>
        <v>44</v>
      </c>
      <c r="CF28" s="12">
        <f>IF((Table2[[#This Row],[TF T]]/Table2[[#This Row],[Admission]]) = 0, "--", (Table2[[#This Row],[TF T]]/Table2[[#This Row],[Admission]]))</f>
        <v>0.15438596491228071</v>
      </c>
      <c r="CG28" s="12" t="s">
        <v>390</v>
      </c>
      <c r="CH28" s="19" t="s">
        <v>390</v>
      </c>
      <c r="CI28" s="2">
        <v>13</v>
      </c>
      <c r="CJ28" s="3" t="s">
        <v>390</v>
      </c>
      <c r="CK28" s="3" t="s">
        <v>390</v>
      </c>
      <c r="CL28" s="3" t="s">
        <v>390</v>
      </c>
      <c r="CM28" s="7">
        <f>SUM(Table2[[#This Row],[BB B]:[BB FE]])</f>
        <v>13</v>
      </c>
      <c r="CN28" s="12">
        <f>IF((Table2[[#This Row],[BB T]]/Table2[[#This Row],[Admission]]) = 0, "--", (Table2[[#This Row],[BB T]]/Table2[[#This Row],[Admission]]))</f>
        <v>4.5614035087719301E-2</v>
      </c>
      <c r="CO28" s="12" t="s">
        <v>390</v>
      </c>
      <c r="CP28" s="19" t="s">
        <v>390</v>
      </c>
      <c r="CQ28" s="2">
        <v>0</v>
      </c>
      <c r="CR28" s="3" t="s">
        <v>390</v>
      </c>
      <c r="CS28" s="3" t="s">
        <v>390</v>
      </c>
      <c r="CT28" s="3" t="s">
        <v>390</v>
      </c>
      <c r="CU28" s="7">
        <f>SUM(Table2[[#This Row],[SB B]:[SB FE]])</f>
        <v>0</v>
      </c>
      <c r="CV28" s="12" t="str">
        <f>IF((Table2[[#This Row],[SB T]]/Table2[[#This Row],[Admission]]) = 0, "--", (Table2[[#This Row],[SB T]]/Table2[[#This Row],[Admission]]))</f>
        <v>--</v>
      </c>
      <c r="CW28" s="12" t="str">
        <f>IF(Table2[[#This Row],[SB T]]=0,"--", IF(Table2[[#This Row],[SB HS]]/Table2[[#This Row],[SB T]]=0, "--", Table2[[#This Row],[SB HS]]/Table2[[#This Row],[SB T]]))</f>
        <v>--</v>
      </c>
      <c r="CX28" s="19" t="str">
        <f>IF(Table2[[#This Row],[SB T]]=0,"--", IF(Table2[[#This Row],[SB FE]]/Table2[[#This Row],[SB T]]=0, "--", Table2[[#This Row],[SB FE]]/Table2[[#This Row],[SB T]]))</f>
        <v>--</v>
      </c>
      <c r="CY28" s="2">
        <v>8</v>
      </c>
      <c r="CZ28" s="2">
        <v>6</v>
      </c>
      <c r="DA28" s="3" t="s">
        <v>390</v>
      </c>
      <c r="DB28" s="3" t="s">
        <v>390</v>
      </c>
      <c r="DC28" s="7">
        <f>SUM(Table2[[#This Row],[GF B]:[GF FE]])</f>
        <v>14</v>
      </c>
      <c r="DD28" s="12">
        <f>IF((Table2[[#This Row],[GF T]]/Table2[[#This Row],[Admission]]) = 0, "--", (Table2[[#This Row],[GF T]]/Table2[[#This Row],[Admission]]))</f>
        <v>4.912280701754386E-2</v>
      </c>
      <c r="DE28" s="12" t="s">
        <v>390</v>
      </c>
      <c r="DF28" s="19" t="s">
        <v>390</v>
      </c>
      <c r="DG28" s="2">
        <v>37</v>
      </c>
      <c r="DH28" s="2">
        <v>28</v>
      </c>
      <c r="DI28" s="3" t="s">
        <v>390</v>
      </c>
      <c r="DJ28" s="3" t="s">
        <v>390</v>
      </c>
      <c r="DK28" s="7">
        <f>SUM(Table2[[#This Row],[TN B]:[TN FE]])</f>
        <v>65</v>
      </c>
      <c r="DL28" s="12">
        <f>IF((Table2[[#This Row],[TN T]]/Table2[[#This Row],[Admission]]) = 0, "--", (Table2[[#This Row],[TN T]]/Table2[[#This Row],[Admission]]))</f>
        <v>0.22807017543859648</v>
      </c>
      <c r="DM28" s="12" t="s">
        <v>390</v>
      </c>
      <c r="DN28" s="19" t="s">
        <v>390</v>
      </c>
      <c r="DO28" s="3" t="s">
        <v>390</v>
      </c>
      <c r="DP28" s="3" t="s">
        <v>390</v>
      </c>
      <c r="DQ28" s="3" t="s">
        <v>390</v>
      </c>
      <c r="DR28" s="3" t="s">
        <v>390</v>
      </c>
      <c r="DS28" s="7">
        <f>SUM(Table2[[#This Row],[BND B]:[BND FE]])</f>
        <v>0</v>
      </c>
      <c r="DT28" s="12" t="str">
        <f>IF((Table2[[#This Row],[BND T]]/Table2[[#This Row],[Admission]]) = 0, "--", (Table2[[#This Row],[BND T]]/Table2[[#This Row],[Admission]]))</f>
        <v>--</v>
      </c>
      <c r="DU28" s="12" t="str">
        <f>IF(Table2[[#This Row],[BND T]]=0,"--", IF(Table2[[#This Row],[BND HS]]/Table2[[#This Row],[BND T]]=0, "--", Table2[[#This Row],[BND HS]]/Table2[[#This Row],[BND T]]))</f>
        <v>--</v>
      </c>
      <c r="DV28" s="19" t="str">
        <f>IF(Table2[[#This Row],[BND T]]=0,"--", IF(Table2[[#This Row],[BND FE]]/Table2[[#This Row],[BND T]]=0, "--", Table2[[#This Row],[BND FE]]/Table2[[#This Row],[BND T]]))</f>
        <v>--</v>
      </c>
      <c r="DW28" s="3" t="s">
        <v>390</v>
      </c>
      <c r="DX28" s="3" t="s">
        <v>390</v>
      </c>
      <c r="DY28" s="3" t="s">
        <v>390</v>
      </c>
      <c r="DZ28" s="3" t="s">
        <v>390</v>
      </c>
      <c r="EA28" s="7">
        <f>SUM(Table2[[#This Row],[SPE B]:[SPE FE]])</f>
        <v>0</v>
      </c>
      <c r="EB28" s="12" t="str">
        <f>IF((Table2[[#This Row],[SPE T]]/Table2[[#This Row],[Admission]]) = 0, "--", (Table2[[#This Row],[SPE T]]/Table2[[#This Row],[Admission]]))</f>
        <v>--</v>
      </c>
      <c r="EC28" s="12" t="str">
        <f>IF(Table2[[#This Row],[SPE T]]=0,"--", IF(Table2[[#This Row],[SPE HS]]/Table2[[#This Row],[SPE T]]=0, "--", Table2[[#This Row],[SPE HS]]/Table2[[#This Row],[SPE T]]))</f>
        <v>--</v>
      </c>
      <c r="ED28" s="19" t="str">
        <f>IF(Table2[[#This Row],[SPE T]]=0,"--", IF(Table2[[#This Row],[SPE FE]]/Table2[[#This Row],[SPE T]]=0, "--", Table2[[#This Row],[SPE FE]]/Table2[[#This Row],[SPE T]]))</f>
        <v>--</v>
      </c>
      <c r="EE28" s="3" t="s">
        <v>390</v>
      </c>
      <c r="EF28" s="3" t="s">
        <v>390</v>
      </c>
      <c r="EG28" s="3" t="s">
        <v>390</v>
      </c>
      <c r="EH28" s="3" t="s">
        <v>390</v>
      </c>
      <c r="EI28" s="7">
        <f>SUM(Table2[[#This Row],[ORC B]:[ORC FE]])</f>
        <v>0</v>
      </c>
      <c r="EJ28" s="12" t="str">
        <f>IF((Table2[[#This Row],[ORC T]]/Table2[[#This Row],[Admission]]) = 0, "--", (Table2[[#This Row],[ORC T]]/Table2[[#This Row],[Admission]]))</f>
        <v>--</v>
      </c>
      <c r="EK28" s="12" t="str">
        <f>IF(Table2[[#This Row],[ORC T]]=0,"--", IF(Table2[[#This Row],[ORC HS]]/Table2[[#This Row],[ORC T]]=0, "--", Table2[[#This Row],[ORC HS]]/Table2[[#This Row],[ORC T]]))</f>
        <v>--</v>
      </c>
      <c r="EL28" s="19" t="str">
        <f>IF(Table2[[#This Row],[ORC T]]=0,"--", IF(Table2[[#This Row],[ORC FE]]/Table2[[#This Row],[ORC T]]=0, "--", Table2[[#This Row],[ORC FE]]/Table2[[#This Row],[ORC T]]))</f>
        <v>--</v>
      </c>
      <c r="EM28" s="3" t="s">
        <v>390</v>
      </c>
      <c r="EN28" s="3" t="s">
        <v>390</v>
      </c>
      <c r="EO28" s="3" t="s">
        <v>390</v>
      </c>
      <c r="EP28" s="3" t="s">
        <v>390</v>
      </c>
      <c r="EQ28" s="7">
        <f>SUM(Table2[[#This Row],[SOL B]:[SOL FE]])</f>
        <v>0</v>
      </c>
      <c r="ER28" s="12" t="str">
        <f>IF((Table2[[#This Row],[SOL T]]/Table2[[#This Row],[Admission]]) = 0, "--", (Table2[[#This Row],[SOL T]]/Table2[[#This Row],[Admission]]))</f>
        <v>--</v>
      </c>
      <c r="ES28" s="12" t="str">
        <f>IF(Table2[[#This Row],[SOL T]]=0,"--", IF(Table2[[#This Row],[SOL HS]]/Table2[[#This Row],[SOL T]]=0, "--", Table2[[#This Row],[SOL HS]]/Table2[[#This Row],[SOL T]]))</f>
        <v>--</v>
      </c>
      <c r="ET28" s="19" t="str">
        <f>IF(Table2[[#This Row],[SOL T]]=0,"--", IF(Table2[[#This Row],[SOL FE]]/Table2[[#This Row],[SOL T]]=0, "--", Table2[[#This Row],[SOL FE]]/Table2[[#This Row],[SOL T]]))</f>
        <v>--</v>
      </c>
      <c r="EU28" s="3" t="s">
        <v>390</v>
      </c>
      <c r="EV28" s="3" t="s">
        <v>390</v>
      </c>
      <c r="EW28" s="3" t="s">
        <v>390</v>
      </c>
      <c r="EX28" s="3" t="s">
        <v>390</v>
      </c>
      <c r="EY28" s="7">
        <f>SUM(Table2[[#This Row],[CHO B]:[CHO FE]])</f>
        <v>0</v>
      </c>
      <c r="EZ28" s="12" t="str">
        <f>IF((Table2[[#This Row],[CHO T]]/Table2[[#This Row],[Admission]]) = 0, "--", (Table2[[#This Row],[CHO T]]/Table2[[#This Row],[Admission]]))</f>
        <v>--</v>
      </c>
      <c r="FA28" s="12" t="str">
        <f>IF(Table2[[#This Row],[CHO T]]=0,"--", IF(Table2[[#This Row],[CHO HS]]/Table2[[#This Row],[CHO T]]=0, "--", Table2[[#This Row],[CHO HS]]/Table2[[#This Row],[CHO T]]))</f>
        <v>--</v>
      </c>
      <c r="FB28" s="19" t="str">
        <f>IF(Table2[[#This Row],[CHO T]]=0,"--", IF(Table2[[#This Row],[CHO FE]]/Table2[[#This Row],[CHO T]]=0, "--", Table2[[#This Row],[CHO FE]]/Table2[[#This Row],[CHO T]]))</f>
        <v>--</v>
      </c>
      <c r="FC28" s="25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136</v>
      </c>
      <c r="FD28">
        <v>0</v>
      </c>
      <c r="FE28">
        <v>0</v>
      </c>
      <c r="FF28" s="1" t="s">
        <v>390</v>
      </c>
      <c r="FG28" s="1" t="s">
        <v>390</v>
      </c>
      <c r="FH28">
        <v>34</v>
      </c>
      <c r="FI28">
        <v>0</v>
      </c>
      <c r="FJ28" s="1" t="s">
        <v>390</v>
      </c>
      <c r="FK28" s="1" t="s">
        <v>390</v>
      </c>
      <c r="FL28">
        <v>136</v>
      </c>
      <c r="FM28">
        <v>0</v>
      </c>
      <c r="FN28" s="1" t="s">
        <v>390</v>
      </c>
      <c r="FO28" s="1" t="s">
        <v>390</v>
      </c>
    </row>
    <row r="29" spans="1:171">
      <c r="A29">
        <v>996</v>
      </c>
      <c r="B29">
        <v>126</v>
      </c>
      <c r="C29" t="s">
        <v>94</v>
      </c>
      <c r="D29" t="s">
        <v>124</v>
      </c>
      <c r="E29" s="20">
        <v>1817</v>
      </c>
      <c r="F29" s="2">
        <v>103</v>
      </c>
      <c r="G29" s="2">
        <v>0</v>
      </c>
      <c r="H29" s="2">
        <v>1</v>
      </c>
      <c r="I29" s="2">
        <v>0</v>
      </c>
      <c r="J29" s="6">
        <f>SUM(Table2[[#This Row],[FB B]:[FB FE]])</f>
        <v>104</v>
      </c>
      <c r="K29" s="11">
        <f>IF((Table2[[#This Row],[FB T]]/Table2[[#This Row],[Admission]]) = 0, "--", (Table2[[#This Row],[FB T]]/Table2[[#This Row],[Admission]]))</f>
        <v>5.7237204182718771E-2</v>
      </c>
      <c r="L29" s="11">
        <f>IF(Table2[[#This Row],[FB T]]=0,"--", IF(Table2[[#This Row],[FB HS]]/Table2[[#This Row],[FB T]]=0, "--", Table2[[#This Row],[FB HS]]/Table2[[#This Row],[FB T]]))</f>
        <v>9.6153846153846159E-3</v>
      </c>
      <c r="M29" s="18" t="str">
        <f>IF(Table2[[#This Row],[FB T]]=0,"--", IF(Table2[[#This Row],[FB FE]]/Table2[[#This Row],[FB T]]=0, "--", Table2[[#This Row],[FB FE]]/Table2[[#This Row],[FB T]]))</f>
        <v>--</v>
      </c>
      <c r="N29" s="2">
        <v>11</v>
      </c>
      <c r="O29" s="2">
        <v>9</v>
      </c>
      <c r="P29" s="2">
        <v>1</v>
      </c>
      <c r="Q29" s="2">
        <v>0</v>
      </c>
      <c r="R29" s="6">
        <f>SUM(Table2[[#This Row],[XC B]:[XC FE]])</f>
        <v>21</v>
      </c>
      <c r="S29" s="11">
        <f>IF((Table2[[#This Row],[XC T]]/Table2[[#This Row],[Admission]]) = 0, "--", (Table2[[#This Row],[XC T]]/Table2[[#This Row],[Admission]]))</f>
        <v>1.1557512383048982E-2</v>
      </c>
      <c r="T29" s="11">
        <f>IF(Table2[[#This Row],[XC T]]=0,"--", IF(Table2[[#This Row],[XC HS]]/Table2[[#This Row],[XC T]]=0, "--", Table2[[#This Row],[XC HS]]/Table2[[#This Row],[XC T]]))</f>
        <v>4.7619047619047616E-2</v>
      </c>
      <c r="U29" s="18" t="str">
        <f>IF(Table2[[#This Row],[XC T]]=0,"--", IF(Table2[[#This Row],[XC FE]]/Table2[[#This Row],[XC T]]=0, "--", Table2[[#This Row],[XC FE]]/Table2[[#This Row],[XC T]]))</f>
        <v>--</v>
      </c>
      <c r="V29" s="2">
        <v>33</v>
      </c>
      <c r="W29" s="2">
        <v>0</v>
      </c>
      <c r="X29" s="2">
        <v>0</v>
      </c>
      <c r="Y29" s="6">
        <f>SUM(Table2[[#This Row],[VB G]:[VB FE]])</f>
        <v>33</v>
      </c>
      <c r="Z29" s="11">
        <f>IF((Table2[[#This Row],[VB T]]/Table2[[#This Row],[Admission]]) = 0, "--", (Table2[[#This Row],[VB T]]/Table2[[#This Row],[Admission]]))</f>
        <v>1.8161805173362685E-2</v>
      </c>
      <c r="AA29" s="11" t="str">
        <f>IF(Table2[[#This Row],[VB T]]=0,"--", IF(Table2[[#This Row],[VB HS]]/Table2[[#This Row],[VB T]]=0, "--", Table2[[#This Row],[VB HS]]/Table2[[#This Row],[VB T]]))</f>
        <v>--</v>
      </c>
      <c r="AB29" s="18" t="str">
        <f>IF(Table2[[#This Row],[VB T]]=0,"--", IF(Table2[[#This Row],[VB FE]]/Table2[[#This Row],[VB T]]=0, "--", Table2[[#This Row],[VB FE]]/Table2[[#This Row],[VB T]]))</f>
        <v>--</v>
      </c>
      <c r="AC29" s="2">
        <v>43</v>
      </c>
      <c r="AD29" s="2">
        <v>35</v>
      </c>
      <c r="AE29" s="2">
        <v>11</v>
      </c>
      <c r="AF29" s="2">
        <v>0</v>
      </c>
      <c r="AG29" s="6">
        <f>SUM(Table2[[#This Row],[SC B]:[SC FE]])</f>
        <v>89</v>
      </c>
      <c r="AH29" s="11">
        <f>IF((Table2[[#This Row],[SC T]]/Table2[[#This Row],[Admission]]) = 0, "--", (Table2[[#This Row],[SC T]]/Table2[[#This Row],[Admission]]))</f>
        <v>4.8981838194826641E-2</v>
      </c>
      <c r="AI29" s="11">
        <f>IF(Table2[[#This Row],[SC T]]=0,"--", IF(Table2[[#This Row],[SC HS]]/Table2[[#This Row],[SC T]]=0, "--", Table2[[#This Row],[SC HS]]/Table2[[#This Row],[SC T]]))</f>
        <v>0.12359550561797752</v>
      </c>
      <c r="AJ29" s="18" t="str">
        <f>IF(Table2[[#This Row],[SC T]]=0,"--", IF(Table2[[#This Row],[SC FE]]/Table2[[#This Row],[SC T]]=0, "--", Table2[[#This Row],[SC FE]]/Table2[[#This Row],[SC T]]))</f>
        <v>--</v>
      </c>
      <c r="AK29" s="15">
        <f>SUM(Table2[[#This Row],[FB T]],Table2[[#This Row],[XC T]],Table2[[#This Row],[VB T]],Table2[[#This Row],[SC T]])</f>
        <v>247</v>
      </c>
      <c r="AL29" s="2">
        <v>35</v>
      </c>
      <c r="AM29" s="2">
        <v>17</v>
      </c>
      <c r="AN29" s="2">
        <v>0</v>
      </c>
      <c r="AO29" s="2">
        <v>0</v>
      </c>
      <c r="AP29" s="6">
        <f>SUM(Table2[[#This Row],[BX B]:[BX FE]])</f>
        <v>52</v>
      </c>
      <c r="AQ29" s="11">
        <f>IF((Table2[[#This Row],[BX T]]/Table2[[#This Row],[Admission]]) = 0, "--", (Table2[[#This Row],[BX T]]/Table2[[#This Row],[Admission]]))</f>
        <v>2.8618602091359385E-2</v>
      </c>
      <c r="AR29" s="11" t="str">
        <f>IF(Table2[[#This Row],[BX T]]=0,"--", IF(Table2[[#This Row],[BX HS]]/Table2[[#This Row],[BX T]]=0, "--", Table2[[#This Row],[BX HS]]/Table2[[#This Row],[BX T]]))</f>
        <v>--</v>
      </c>
      <c r="AS29" s="18" t="str">
        <f>IF(Table2[[#This Row],[BX T]]=0,"--", IF(Table2[[#This Row],[BX FE]]/Table2[[#This Row],[BX T]]=0, "--", Table2[[#This Row],[BX FE]]/Table2[[#This Row],[BX T]]))</f>
        <v>--</v>
      </c>
      <c r="AT29" s="2">
        <v>20</v>
      </c>
      <c r="AU29" s="2">
        <v>15</v>
      </c>
      <c r="AV29" s="2">
        <v>0</v>
      </c>
      <c r="AW29" s="2">
        <v>0</v>
      </c>
      <c r="AX29" s="6">
        <f>SUM(Table2[[#This Row],[SW B]:[SW FE]])</f>
        <v>35</v>
      </c>
      <c r="AY29" s="11">
        <f>IF((Table2[[#This Row],[SW T]]/Table2[[#This Row],[Admission]]) = 0, "--", (Table2[[#This Row],[SW T]]/Table2[[#This Row],[Admission]]))</f>
        <v>1.9262520638414968E-2</v>
      </c>
      <c r="AZ29" s="11" t="str">
        <f>IF(Table2[[#This Row],[SW T]]=0,"--", IF(Table2[[#This Row],[SW HS]]/Table2[[#This Row],[SW T]]=0, "--", Table2[[#This Row],[SW HS]]/Table2[[#This Row],[SW T]]))</f>
        <v>--</v>
      </c>
      <c r="BA29" s="18" t="str">
        <f>IF(Table2[[#This Row],[SW T]]=0,"--", IF(Table2[[#This Row],[SW FE]]/Table2[[#This Row],[SW T]]=0, "--", Table2[[#This Row],[SW FE]]/Table2[[#This Row],[SW T]]))</f>
        <v>--</v>
      </c>
      <c r="BB29" s="2">
        <v>0</v>
      </c>
      <c r="BC29" s="2">
        <v>24</v>
      </c>
      <c r="BD29" s="2">
        <v>0</v>
      </c>
      <c r="BE29" s="2">
        <v>0</v>
      </c>
      <c r="BF29" s="6">
        <f>SUM(Table2[[#This Row],[CHE B]:[CHE FE]])</f>
        <v>24</v>
      </c>
      <c r="BG29" s="11">
        <f>IF((Table2[[#This Row],[CHE T]]/Table2[[#This Row],[Admission]]) = 0, "--", (Table2[[#This Row],[CHE T]]/Table2[[#This Row],[Admission]]))</f>
        <v>1.3208585580627407E-2</v>
      </c>
      <c r="BH29" s="11" t="str">
        <f>IF(Table2[[#This Row],[CHE T]]=0,"--", IF(Table2[[#This Row],[CHE HS]]/Table2[[#This Row],[CHE T]]=0, "--", Table2[[#This Row],[CHE HS]]/Table2[[#This Row],[CHE T]]))</f>
        <v>--</v>
      </c>
      <c r="BI29" s="22" t="str">
        <f>IF(Table2[[#This Row],[CHE T]]=0,"--", IF(Table2[[#This Row],[CHE FE]]/Table2[[#This Row],[CHE T]]=0, "--", Table2[[#This Row],[CHE FE]]/Table2[[#This Row],[CHE T]]))</f>
        <v>--</v>
      </c>
      <c r="BJ29" s="2">
        <v>34</v>
      </c>
      <c r="BK29" s="2">
        <v>0</v>
      </c>
      <c r="BL29" s="2">
        <v>0</v>
      </c>
      <c r="BM29" s="2">
        <v>0</v>
      </c>
      <c r="BN29" s="6">
        <f>SUM(Table2[[#This Row],[WR B]:[WR FE]])</f>
        <v>34</v>
      </c>
      <c r="BO29" s="11">
        <f>IF((Table2[[#This Row],[WR T]]/Table2[[#This Row],[Admission]]) = 0, "--", (Table2[[#This Row],[WR T]]/Table2[[#This Row],[Admission]]))</f>
        <v>1.8712162905888827E-2</v>
      </c>
      <c r="BP29" s="11" t="str">
        <f>IF(Table2[[#This Row],[WR T]]=0,"--", IF(Table2[[#This Row],[WR HS]]/Table2[[#This Row],[WR T]]=0, "--", Table2[[#This Row],[WR HS]]/Table2[[#This Row],[WR T]]))</f>
        <v>--</v>
      </c>
      <c r="BQ29" s="18" t="str">
        <f>IF(Table2[[#This Row],[WR T]]=0,"--", IF(Table2[[#This Row],[WR FE]]/Table2[[#This Row],[WR T]]=0, "--", Table2[[#This Row],[WR FE]]/Table2[[#This Row],[WR T]]))</f>
        <v>--</v>
      </c>
      <c r="BR29" s="2">
        <v>0</v>
      </c>
      <c r="BS29" s="2">
        <v>19</v>
      </c>
      <c r="BT29" s="2">
        <v>0</v>
      </c>
      <c r="BU29" s="2">
        <v>0</v>
      </c>
      <c r="BV29" s="6">
        <f>SUM(Table2[[#This Row],[DNC B]:[DNC FE]])</f>
        <v>19</v>
      </c>
      <c r="BW29" s="11">
        <f>IF((Table2[[#This Row],[DNC T]]/Table2[[#This Row],[Admission]]) = 0, "--", (Table2[[#This Row],[DNC T]]/Table2[[#This Row],[Admission]]))</f>
        <v>1.0456796917996699E-2</v>
      </c>
      <c r="BX29" s="11" t="str">
        <f>IF(Table2[[#This Row],[DNC T]]=0,"--", IF(Table2[[#This Row],[DNC HS]]/Table2[[#This Row],[DNC T]]=0, "--", Table2[[#This Row],[DNC HS]]/Table2[[#This Row],[DNC T]]))</f>
        <v>--</v>
      </c>
      <c r="BY29" s="18" t="str">
        <f>IF(Table2[[#This Row],[DNC T]]=0,"--", IF(Table2[[#This Row],[DNC FE]]/Table2[[#This Row],[DNC T]]=0, "--", Table2[[#This Row],[DNC FE]]/Table2[[#This Row],[DNC T]]))</f>
        <v>--</v>
      </c>
      <c r="BZ29" s="24">
        <f>SUM(Table2[[#This Row],[BX T]],Table2[[#This Row],[SW T]],Table2[[#This Row],[CHE T]],Table2[[#This Row],[WR T]],Table2[[#This Row],[DNC T]])</f>
        <v>164</v>
      </c>
      <c r="CA29" s="2">
        <v>43</v>
      </c>
      <c r="CB29" s="2">
        <v>26</v>
      </c>
      <c r="CC29" s="2">
        <v>0</v>
      </c>
      <c r="CD29" s="2">
        <v>0</v>
      </c>
      <c r="CE29" s="6">
        <f>SUM(Table2[[#This Row],[TF B]:[TF FE]])</f>
        <v>69</v>
      </c>
      <c r="CF29" s="11">
        <f>IF((Table2[[#This Row],[TF T]]/Table2[[#This Row],[Admission]]) = 0, "--", (Table2[[#This Row],[TF T]]/Table2[[#This Row],[Admission]]))</f>
        <v>3.7974683544303799E-2</v>
      </c>
      <c r="CG29" s="11" t="str">
        <f>IF(Table2[[#This Row],[TF T]]=0,"--", IF(Table2[[#This Row],[TF HS]]/Table2[[#This Row],[TF T]]=0, "--", Table2[[#This Row],[TF HS]]/Table2[[#This Row],[TF T]]))</f>
        <v>--</v>
      </c>
      <c r="CH29" s="18" t="str">
        <f>IF(Table2[[#This Row],[TF T]]=0,"--", IF(Table2[[#This Row],[TF FE]]/Table2[[#This Row],[TF T]]=0, "--", Table2[[#This Row],[TF FE]]/Table2[[#This Row],[TF T]]))</f>
        <v>--</v>
      </c>
      <c r="CI29" s="2">
        <v>28</v>
      </c>
      <c r="CJ29" s="2">
        <v>0</v>
      </c>
      <c r="CK29" s="2">
        <v>0</v>
      </c>
      <c r="CL29" s="2">
        <v>0</v>
      </c>
      <c r="CM29" s="6">
        <f>SUM(Table2[[#This Row],[BB B]:[BB FE]])</f>
        <v>28</v>
      </c>
      <c r="CN29" s="11">
        <f>IF((Table2[[#This Row],[BB T]]/Table2[[#This Row],[Admission]]) = 0, "--", (Table2[[#This Row],[BB T]]/Table2[[#This Row],[Admission]]))</f>
        <v>1.5410016510731976E-2</v>
      </c>
      <c r="CO29" s="11" t="str">
        <f>IF(Table2[[#This Row],[BB T]]=0,"--", IF(Table2[[#This Row],[BB HS]]/Table2[[#This Row],[BB T]]=0, "--", Table2[[#This Row],[BB HS]]/Table2[[#This Row],[BB T]]))</f>
        <v>--</v>
      </c>
      <c r="CP29" s="18" t="str">
        <f>IF(Table2[[#This Row],[BB T]]=0,"--", IF(Table2[[#This Row],[BB FE]]/Table2[[#This Row],[BB T]]=0, "--", Table2[[#This Row],[BB FE]]/Table2[[#This Row],[BB T]]))</f>
        <v>--</v>
      </c>
      <c r="CQ29" s="2">
        <v>0</v>
      </c>
      <c r="CR29" s="2">
        <v>22</v>
      </c>
      <c r="CS29" s="2">
        <v>0</v>
      </c>
      <c r="CT29" s="2">
        <v>0</v>
      </c>
      <c r="CU29" s="6">
        <f>SUM(Table2[[#This Row],[SB B]:[SB FE]])</f>
        <v>22</v>
      </c>
      <c r="CV29" s="11">
        <f>IF((Table2[[#This Row],[SB T]]/Table2[[#This Row],[Admission]]) = 0, "--", (Table2[[#This Row],[SB T]]/Table2[[#This Row],[Admission]]))</f>
        <v>1.2107870115575124E-2</v>
      </c>
      <c r="CW29" s="11" t="str">
        <f>IF(Table2[[#This Row],[SB T]]=0,"--", IF(Table2[[#This Row],[SB HS]]/Table2[[#This Row],[SB T]]=0, "--", Table2[[#This Row],[SB HS]]/Table2[[#This Row],[SB T]]))</f>
        <v>--</v>
      </c>
      <c r="CX29" s="18" t="str">
        <f>IF(Table2[[#This Row],[SB T]]=0,"--", IF(Table2[[#This Row],[SB FE]]/Table2[[#This Row],[SB T]]=0, "--", Table2[[#This Row],[SB FE]]/Table2[[#This Row],[SB T]]))</f>
        <v>--</v>
      </c>
      <c r="CY29" s="2">
        <v>4</v>
      </c>
      <c r="CZ29" s="2">
        <v>1</v>
      </c>
      <c r="DA29" s="2">
        <v>0</v>
      </c>
      <c r="DB29" s="2">
        <v>0</v>
      </c>
      <c r="DC29" s="6">
        <f>SUM(Table2[[#This Row],[GF B]:[GF FE]])</f>
        <v>5</v>
      </c>
      <c r="DD29" s="11">
        <f>IF((Table2[[#This Row],[GF T]]/Table2[[#This Row],[Admission]]) = 0, "--", (Table2[[#This Row],[GF T]]/Table2[[#This Row],[Admission]]))</f>
        <v>2.7517886626307101E-3</v>
      </c>
      <c r="DE29" s="11" t="str">
        <f>IF(Table2[[#This Row],[GF T]]=0,"--", IF(Table2[[#This Row],[GF HS]]/Table2[[#This Row],[GF T]]=0, "--", Table2[[#This Row],[GF HS]]/Table2[[#This Row],[GF T]]))</f>
        <v>--</v>
      </c>
      <c r="DF29" s="18" t="str">
        <f>IF(Table2[[#This Row],[GF T]]=0,"--", IF(Table2[[#This Row],[GF FE]]/Table2[[#This Row],[GF T]]=0, "--", Table2[[#This Row],[GF FE]]/Table2[[#This Row],[GF T]]))</f>
        <v>--</v>
      </c>
      <c r="DG29" s="2">
        <v>18</v>
      </c>
      <c r="DH29" s="2">
        <v>18</v>
      </c>
      <c r="DI29" s="2">
        <v>0</v>
      </c>
      <c r="DJ29" s="2">
        <v>0</v>
      </c>
      <c r="DK29" s="6">
        <f>SUM(Table2[[#This Row],[TN B]:[TN FE]])</f>
        <v>36</v>
      </c>
      <c r="DL29" s="11">
        <f>IF((Table2[[#This Row],[TN T]]/Table2[[#This Row],[Admission]]) = 0, "--", (Table2[[#This Row],[TN T]]/Table2[[#This Row],[Admission]]))</f>
        <v>1.981287837094111E-2</v>
      </c>
      <c r="DM29" s="11" t="str">
        <f>IF(Table2[[#This Row],[TN T]]=0,"--", IF(Table2[[#This Row],[TN HS]]/Table2[[#This Row],[TN T]]=0, "--", Table2[[#This Row],[TN HS]]/Table2[[#This Row],[TN T]]))</f>
        <v>--</v>
      </c>
      <c r="DN29" s="18" t="str">
        <f>IF(Table2[[#This Row],[TN T]]=0,"--", IF(Table2[[#This Row],[TN FE]]/Table2[[#This Row],[TN T]]=0, "--", Table2[[#This Row],[TN FE]]/Table2[[#This Row],[TN T]]))</f>
        <v>--</v>
      </c>
      <c r="DO29" s="2">
        <v>23</v>
      </c>
      <c r="DP29" s="2">
        <v>7</v>
      </c>
      <c r="DQ29" s="2">
        <v>3</v>
      </c>
      <c r="DR29" s="2">
        <v>0</v>
      </c>
      <c r="DS29" s="6">
        <f>SUM(Table2[[#This Row],[BND B]:[BND FE]])</f>
        <v>33</v>
      </c>
      <c r="DT29" s="11">
        <f>IF((Table2[[#This Row],[BND T]]/Table2[[#This Row],[Admission]]) = 0, "--", (Table2[[#This Row],[BND T]]/Table2[[#This Row],[Admission]]))</f>
        <v>1.8161805173362685E-2</v>
      </c>
      <c r="DU29" s="11">
        <f>IF(Table2[[#This Row],[BND T]]=0,"--", IF(Table2[[#This Row],[BND HS]]/Table2[[#This Row],[BND T]]=0, "--", Table2[[#This Row],[BND HS]]/Table2[[#This Row],[BND T]]))</f>
        <v>9.0909090909090912E-2</v>
      </c>
      <c r="DV29" s="18" t="str">
        <f>IF(Table2[[#This Row],[BND T]]=0,"--", IF(Table2[[#This Row],[BND FE]]/Table2[[#This Row],[BND T]]=0, "--", Table2[[#This Row],[BND FE]]/Table2[[#This Row],[BND T]]))</f>
        <v>--</v>
      </c>
      <c r="DW29" s="2">
        <v>9</v>
      </c>
      <c r="DX29" s="2">
        <v>15</v>
      </c>
      <c r="DY29" s="2">
        <v>0</v>
      </c>
      <c r="DZ29" s="2">
        <v>0</v>
      </c>
      <c r="EA29" s="6">
        <f>SUM(Table2[[#This Row],[SPE B]:[SPE FE]])</f>
        <v>24</v>
      </c>
      <c r="EB29" s="11">
        <f>IF((Table2[[#This Row],[SPE T]]/Table2[[#This Row],[Admission]]) = 0, "--", (Table2[[#This Row],[SPE T]]/Table2[[#This Row],[Admission]]))</f>
        <v>1.3208585580627407E-2</v>
      </c>
      <c r="EC29" s="11" t="str">
        <f>IF(Table2[[#This Row],[SPE T]]=0,"--", IF(Table2[[#This Row],[SPE HS]]/Table2[[#This Row],[SPE T]]=0, "--", Table2[[#This Row],[SPE HS]]/Table2[[#This Row],[SPE T]]))</f>
        <v>--</v>
      </c>
      <c r="ED29" s="18" t="str">
        <f>IF(Table2[[#This Row],[SPE T]]=0,"--", IF(Table2[[#This Row],[SPE FE]]/Table2[[#This Row],[SPE T]]=0, "--", Table2[[#This Row],[SPE FE]]/Table2[[#This Row],[SPE T]]))</f>
        <v>--</v>
      </c>
      <c r="EE29" s="2">
        <v>0</v>
      </c>
      <c r="EF29" s="2">
        <v>0</v>
      </c>
      <c r="EG29" s="2">
        <v>0</v>
      </c>
      <c r="EH29" s="2">
        <v>0</v>
      </c>
      <c r="EI29" s="6">
        <f>SUM(Table2[[#This Row],[ORC B]:[ORC FE]])</f>
        <v>0</v>
      </c>
      <c r="EJ29" s="11" t="str">
        <f>IF((Table2[[#This Row],[ORC T]]/Table2[[#This Row],[Admission]]) = 0, "--", (Table2[[#This Row],[ORC T]]/Table2[[#This Row],[Admission]]))</f>
        <v>--</v>
      </c>
      <c r="EK29" s="11" t="str">
        <f>IF(Table2[[#This Row],[ORC T]]=0,"--", IF(Table2[[#This Row],[ORC HS]]/Table2[[#This Row],[ORC T]]=0, "--", Table2[[#This Row],[ORC HS]]/Table2[[#This Row],[ORC T]]))</f>
        <v>--</v>
      </c>
      <c r="EL29" s="18" t="str">
        <f>IF(Table2[[#This Row],[ORC T]]=0,"--", IF(Table2[[#This Row],[ORC FE]]/Table2[[#This Row],[ORC T]]=0, "--", Table2[[#This Row],[ORC FE]]/Table2[[#This Row],[ORC T]]))</f>
        <v>--</v>
      </c>
      <c r="EM29" s="2">
        <v>0</v>
      </c>
      <c r="EN29" s="2">
        <v>0</v>
      </c>
      <c r="EO29" s="2">
        <v>0</v>
      </c>
      <c r="EP29" s="2">
        <v>0</v>
      </c>
      <c r="EQ29" s="6">
        <f>SUM(Table2[[#This Row],[SOL B]:[SOL FE]])</f>
        <v>0</v>
      </c>
      <c r="ER29" s="11" t="str">
        <f>IF((Table2[[#This Row],[SOL T]]/Table2[[#This Row],[Admission]]) = 0, "--", (Table2[[#This Row],[SOL T]]/Table2[[#This Row],[Admission]]))</f>
        <v>--</v>
      </c>
      <c r="ES29" s="11" t="str">
        <f>IF(Table2[[#This Row],[SOL T]]=0,"--", IF(Table2[[#This Row],[SOL HS]]/Table2[[#This Row],[SOL T]]=0, "--", Table2[[#This Row],[SOL HS]]/Table2[[#This Row],[SOL T]]))</f>
        <v>--</v>
      </c>
      <c r="ET29" s="18" t="str">
        <f>IF(Table2[[#This Row],[SOL T]]=0,"--", IF(Table2[[#This Row],[SOL FE]]/Table2[[#This Row],[SOL T]]=0, "--", Table2[[#This Row],[SOL FE]]/Table2[[#This Row],[SOL T]]))</f>
        <v>--</v>
      </c>
      <c r="EU29" s="2">
        <v>13</v>
      </c>
      <c r="EV29" s="2">
        <v>14</v>
      </c>
      <c r="EW29" s="2">
        <v>0</v>
      </c>
      <c r="EX29" s="2">
        <v>0</v>
      </c>
      <c r="EY29" s="6">
        <f>SUM(Table2[[#This Row],[CHO B]:[CHO FE]])</f>
        <v>27</v>
      </c>
      <c r="EZ29" s="11">
        <f>IF((Table2[[#This Row],[CHO T]]/Table2[[#This Row],[Admission]]) = 0, "--", (Table2[[#This Row],[CHO T]]/Table2[[#This Row],[Admission]]))</f>
        <v>1.4859658778205834E-2</v>
      </c>
      <c r="FA29" s="11" t="str">
        <f>IF(Table2[[#This Row],[CHO T]]=0,"--", IF(Table2[[#This Row],[CHO HS]]/Table2[[#This Row],[CHO T]]=0, "--", Table2[[#This Row],[CHO HS]]/Table2[[#This Row],[CHO T]]))</f>
        <v>--</v>
      </c>
      <c r="FB29" s="18" t="str">
        <f>IF(Table2[[#This Row],[CHO T]]=0,"--", IF(Table2[[#This Row],[CHO FE]]/Table2[[#This Row],[CHO T]]=0, "--", Table2[[#This Row],[CHO FE]]/Table2[[#This Row],[CHO T]]))</f>
        <v>--</v>
      </c>
      <c r="FC2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244</v>
      </c>
      <c r="FD29">
        <v>1</v>
      </c>
      <c r="FE29">
        <v>0</v>
      </c>
      <c r="FF29" s="1" t="s">
        <v>390</v>
      </c>
      <c r="FG29" s="1" t="s">
        <v>390</v>
      </c>
      <c r="FH29">
        <v>0</v>
      </c>
      <c r="FI29">
        <v>4</v>
      </c>
      <c r="FJ29" s="1" t="s">
        <v>390</v>
      </c>
      <c r="FK29" s="1" t="s">
        <v>390</v>
      </c>
      <c r="FL29">
        <v>0</v>
      </c>
      <c r="FM29">
        <v>0</v>
      </c>
      <c r="FN29" s="1" t="s">
        <v>390</v>
      </c>
      <c r="FO29" s="1" t="s">
        <v>390</v>
      </c>
    </row>
    <row r="30" spans="1:171">
      <c r="A30">
        <v>1040</v>
      </c>
      <c r="B30">
        <v>226</v>
      </c>
      <c r="C30" t="s">
        <v>94</v>
      </c>
      <c r="D30" t="s">
        <v>125</v>
      </c>
      <c r="E30" s="20">
        <v>791</v>
      </c>
      <c r="F30" s="2">
        <v>165</v>
      </c>
      <c r="G30" s="2">
        <v>0</v>
      </c>
      <c r="H30" s="2">
        <v>0</v>
      </c>
      <c r="I30" s="2">
        <v>0</v>
      </c>
      <c r="J30" s="6">
        <f>SUM(Table2[[#This Row],[FB B]:[FB FE]])</f>
        <v>165</v>
      </c>
      <c r="K30" s="11">
        <f>IF((Table2[[#This Row],[FB T]]/Table2[[#This Row],[Admission]]) = 0, "--", (Table2[[#This Row],[FB T]]/Table2[[#This Row],[Admission]]))</f>
        <v>0.20859671302149177</v>
      </c>
      <c r="L30" s="11" t="str">
        <f>IF(Table2[[#This Row],[FB T]]=0,"--", IF(Table2[[#This Row],[FB HS]]/Table2[[#This Row],[FB T]]=0, "--", Table2[[#This Row],[FB HS]]/Table2[[#This Row],[FB T]]))</f>
        <v>--</v>
      </c>
      <c r="M30" s="18" t="str">
        <f>IF(Table2[[#This Row],[FB T]]=0,"--", IF(Table2[[#This Row],[FB FE]]/Table2[[#This Row],[FB T]]=0, "--", Table2[[#This Row],[FB FE]]/Table2[[#This Row],[FB T]]))</f>
        <v>--</v>
      </c>
      <c r="N30" s="2">
        <v>36</v>
      </c>
      <c r="O30" s="2">
        <v>23</v>
      </c>
      <c r="P30" s="2">
        <v>0</v>
      </c>
      <c r="Q30" s="2">
        <v>0</v>
      </c>
      <c r="R30" s="6">
        <f>SUM(Table2[[#This Row],[XC B]:[XC FE]])</f>
        <v>59</v>
      </c>
      <c r="S30" s="11">
        <f>IF((Table2[[#This Row],[XC T]]/Table2[[#This Row],[Admission]]) = 0, "--", (Table2[[#This Row],[XC T]]/Table2[[#This Row],[Admission]]))</f>
        <v>7.4589127686472814E-2</v>
      </c>
      <c r="T30" s="11" t="str">
        <f>IF(Table2[[#This Row],[XC T]]=0,"--", IF(Table2[[#This Row],[XC HS]]/Table2[[#This Row],[XC T]]=0, "--", Table2[[#This Row],[XC HS]]/Table2[[#This Row],[XC T]]))</f>
        <v>--</v>
      </c>
      <c r="U30" s="18" t="str">
        <f>IF(Table2[[#This Row],[XC T]]=0,"--", IF(Table2[[#This Row],[XC FE]]/Table2[[#This Row],[XC T]]=0, "--", Table2[[#This Row],[XC FE]]/Table2[[#This Row],[XC T]]))</f>
        <v>--</v>
      </c>
      <c r="V30" s="2">
        <v>38</v>
      </c>
      <c r="W30" s="2">
        <v>0</v>
      </c>
      <c r="X30" s="2">
        <v>0</v>
      </c>
      <c r="Y30" s="6">
        <f>SUM(Table2[[#This Row],[VB G]:[VB FE]])</f>
        <v>38</v>
      </c>
      <c r="Z30" s="11">
        <f>IF((Table2[[#This Row],[VB T]]/Table2[[#This Row],[Admission]]) = 0, "--", (Table2[[#This Row],[VB T]]/Table2[[#This Row],[Admission]]))</f>
        <v>4.804045512010114E-2</v>
      </c>
      <c r="AA30" s="11" t="str">
        <f>IF(Table2[[#This Row],[VB T]]=0,"--", IF(Table2[[#This Row],[VB HS]]/Table2[[#This Row],[VB T]]=0, "--", Table2[[#This Row],[VB HS]]/Table2[[#This Row],[VB T]]))</f>
        <v>--</v>
      </c>
      <c r="AB30" s="18" t="str">
        <f>IF(Table2[[#This Row],[VB T]]=0,"--", IF(Table2[[#This Row],[VB FE]]/Table2[[#This Row],[VB T]]=0, "--", Table2[[#This Row],[VB FE]]/Table2[[#This Row],[VB T]]))</f>
        <v>--</v>
      </c>
      <c r="AC30" s="2">
        <v>60</v>
      </c>
      <c r="AD30" s="2">
        <v>57</v>
      </c>
      <c r="AE30" s="2">
        <v>0</v>
      </c>
      <c r="AF30" s="2">
        <v>0</v>
      </c>
      <c r="AG30" s="6">
        <f>SUM(Table2[[#This Row],[SC B]:[SC FE]])</f>
        <v>117</v>
      </c>
      <c r="AH30" s="11">
        <f>IF((Table2[[#This Row],[SC T]]/Table2[[#This Row],[Admission]]) = 0, "--", (Table2[[#This Row],[SC T]]/Table2[[#This Row],[Admission]]))</f>
        <v>0.14791403286978508</v>
      </c>
      <c r="AI30" s="11" t="str">
        <f>IF(Table2[[#This Row],[SC T]]=0,"--", IF(Table2[[#This Row],[SC HS]]/Table2[[#This Row],[SC T]]=0, "--", Table2[[#This Row],[SC HS]]/Table2[[#This Row],[SC T]]))</f>
        <v>--</v>
      </c>
      <c r="AJ30" s="18" t="str">
        <f>IF(Table2[[#This Row],[SC T]]=0,"--", IF(Table2[[#This Row],[SC FE]]/Table2[[#This Row],[SC T]]=0, "--", Table2[[#This Row],[SC FE]]/Table2[[#This Row],[SC T]]))</f>
        <v>--</v>
      </c>
      <c r="AK30" s="15">
        <f>SUM(Table2[[#This Row],[FB T]],Table2[[#This Row],[XC T]],Table2[[#This Row],[VB T]],Table2[[#This Row],[SC T]])</f>
        <v>379</v>
      </c>
      <c r="AL30" s="2">
        <v>63</v>
      </c>
      <c r="AM30" s="2">
        <v>37</v>
      </c>
      <c r="AN30" s="2">
        <v>0</v>
      </c>
      <c r="AO30" s="2">
        <v>0</v>
      </c>
      <c r="AP30" s="6">
        <f>SUM(Table2[[#This Row],[BX B]:[BX FE]])</f>
        <v>100</v>
      </c>
      <c r="AQ30" s="11">
        <f>IF((Table2[[#This Row],[BX T]]/Table2[[#This Row],[Admission]]) = 0, "--", (Table2[[#This Row],[BX T]]/Table2[[#This Row],[Admission]]))</f>
        <v>0.12642225031605561</v>
      </c>
      <c r="AR30" s="11" t="str">
        <f>IF(Table2[[#This Row],[BX T]]=0,"--", IF(Table2[[#This Row],[BX HS]]/Table2[[#This Row],[BX T]]=0, "--", Table2[[#This Row],[BX HS]]/Table2[[#This Row],[BX T]]))</f>
        <v>--</v>
      </c>
      <c r="AS30" s="18" t="str">
        <f>IF(Table2[[#This Row],[BX T]]=0,"--", IF(Table2[[#This Row],[BX FE]]/Table2[[#This Row],[BX T]]=0, "--", Table2[[#This Row],[BX FE]]/Table2[[#This Row],[BX T]]))</f>
        <v>--</v>
      </c>
      <c r="AT30" s="2">
        <v>33</v>
      </c>
      <c r="AU30" s="2">
        <v>27</v>
      </c>
      <c r="AV30" s="2">
        <v>0</v>
      </c>
      <c r="AW30" s="2">
        <v>0</v>
      </c>
      <c r="AX30" s="6">
        <f>SUM(Table2[[#This Row],[SW B]:[SW FE]])</f>
        <v>60</v>
      </c>
      <c r="AY30" s="11">
        <f>IF((Table2[[#This Row],[SW T]]/Table2[[#This Row],[Admission]]) = 0, "--", (Table2[[#This Row],[SW T]]/Table2[[#This Row],[Admission]]))</f>
        <v>7.5853350189633378E-2</v>
      </c>
      <c r="AZ30" s="11" t="str">
        <f>IF(Table2[[#This Row],[SW T]]=0,"--", IF(Table2[[#This Row],[SW HS]]/Table2[[#This Row],[SW T]]=0, "--", Table2[[#This Row],[SW HS]]/Table2[[#This Row],[SW T]]))</f>
        <v>--</v>
      </c>
      <c r="BA30" s="18" t="str">
        <f>IF(Table2[[#This Row],[SW T]]=0,"--", IF(Table2[[#This Row],[SW FE]]/Table2[[#This Row],[SW T]]=0, "--", Table2[[#This Row],[SW FE]]/Table2[[#This Row],[SW T]]))</f>
        <v>--</v>
      </c>
      <c r="BB30" s="2">
        <v>3</v>
      </c>
      <c r="BC30" s="2">
        <v>23</v>
      </c>
      <c r="BD30" s="2">
        <v>0</v>
      </c>
      <c r="BE30" s="2">
        <v>0</v>
      </c>
      <c r="BF30" s="6">
        <f>SUM(Table2[[#This Row],[CHE B]:[CHE FE]])</f>
        <v>26</v>
      </c>
      <c r="BG30" s="11">
        <f>IF((Table2[[#This Row],[CHE T]]/Table2[[#This Row],[Admission]]) = 0, "--", (Table2[[#This Row],[CHE T]]/Table2[[#This Row],[Admission]]))</f>
        <v>3.286978508217446E-2</v>
      </c>
      <c r="BH30" s="11" t="str">
        <f>IF(Table2[[#This Row],[CHE T]]=0,"--", IF(Table2[[#This Row],[CHE HS]]/Table2[[#This Row],[CHE T]]=0, "--", Table2[[#This Row],[CHE HS]]/Table2[[#This Row],[CHE T]]))</f>
        <v>--</v>
      </c>
      <c r="BI30" s="22" t="str">
        <f>IF(Table2[[#This Row],[CHE T]]=0,"--", IF(Table2[[#This Row],[CHE FE]]/Table2[[#This Row],[CHE T]]=0, "--", Table2[[#This Row],[CHE FE]]/Table2[[#This Row],[CHE T]]))</f>
        <v>--</v>
      </c>
      <c r="BJ30" s="2">
        <v>0</v>
      </c>
      <c r="BK30" s="2">
        <v>0</v>
      </c>
      <c r="BL30" s="2">
        <v>0</v>
      </c>
      <c r="BM30" s="2">
        <v>0</v>
      </c>
      <c r="BN30" s="6">
        <f>SUM(Table2[[#This Row],[WR B]:[WR FE]])</f>
        <v>0</v>
      </c>
      <c r="BO30" s="11" t="str">
        <f>IF((Table2[[#This Row],[WR T]]/Table2[[#This Row],[Admission]]) = 0, "--", (Table2[[#This Row],[WR T]]/Table2[[#This Row],[Admission]]))</f>
        <v>--</v>
      </c>
      <c r="BP30" s="11" t="str">
        <f>IF(Table2[[#This Row],[WR T]]=0,"--", IF(Table2[[#This Row],[WR HS]]/Table2[[#This Row],[WR T]]=0, "--", Table2[[#This Row],[WR HS]]/Table2[[#This Row],[WR T]]))</f>
        <v>--</v>
      </c>
      <c r="BQ30" s="18" t="str">
        <f>IF(Table2[[#This Row],[WR T]]=0,"--", IF(Table2[[#This Row],[WR FE]]/Table2[[#This Row],[WR T]]=0, "--", Table2[[#This Row],[WR FE]]/Table2[[#This Row],[WR T]]))</f>
        <v>--</v>
      </c>
      <c r="BR30" s="2">
        <v>0</v>
      </c>
      <c r="BS30" s="2">
        <v>0</v>
      </c>
      <c r="BT30" s="2">
        <v>0</v>
      </c>
      <c r="BU30" s="2">
        <v>0</v>
      </c>
      <c r="BV30" s="6">
        <f>SUM(Table2[[#This Row],[DNC B]:[DNC FE]])</f>
        <v>0</v>
      </c>
      <c r="BW30" s="11" t="str">
        <f>IF((Table2[[#This Row],[DNC T]]/Table2[[#This Row],[Admission]]) = 0, "--", (Table2[[#This Row],[DNC T]]/Table2[[#This Row],[Admission]]))</f>
        <v>--</v>
      </c>
      <c r="BX30" s="11" t="str">
        <f>IF(Table2[[#This Row],[DNC T]]=0,"--", IF(Table2[[#This Row],[DNC HS]]/Table2[[#This Row],[DNC T]]=0, "--", Table2[[#This Row],[DNC HS]]/Table2[[#This Row],[DNC T]]))</f>
        <v>--</v>
      </c>
      <c r="BY30" s="18" t="str">
        <f>IF(Table2[[#This Row],[DNC T]]=0,"--", IF(Table2[[#This Row],[DNC FE]]/Table2[[#This Row],[DNC T]]=0, "--", Table2[[#This Row],[DNC FE]]/Table2[[#This Row],[DNC T]]))</f>
        <v>--</v>
      </c>
      <c r="BZ30" s="24">
        <f>SUM(Table2[[#This Row],[BX T]],Table2[[#This Row],[SW T]],Table2[[#This Row],[CHE T]],Table2[[#This Row],[WR T]],Table2[[#This Row],[DNC T]])</f>
        <v>186</v>
      </c>
      <c r="CA30" s="2">
        <v>80</v>
      </c>
      <c r="CB30" s="2">
        <v>60</v>
      </c>
      <c r="CC30" s="2">
        <v>0</v>
      </c>
      <c r="CD30" s="2">
        <v>0</v>
      </c>
      <c r="CE30" s="6">
        <f>SUM(Table2[[#This Row],[TF B]:[TF FE]])</f>
        <v>140</v>
      </c>
      <c r="CF30" s="11">
        <f>IF((Table2[[#This Row],[TF T]]/Table2[[#This Row],[Admission]]) = 0, "--", (Table2[[#This Row],[TF T]]/Table2[[#This Row],[Admission]]))</f>
        <v>0.17699115044247787</v>
      </c>
      <c r="CG30" s="11" t="str">
        <f>IF(Table2[[#This Row],[TF T]]=0,"--", IF(Table2[[#This Row],[TF HS]]/Table2[[#This Row],[TF T]]=0, "--", Table2[[#This Row],[TF HS]]/Table2[[#This Row],[TF T]]))</f>
        <v>--</v>
      </c>
      <c r="CH30" s="18" t="str">
        <f>IF(Table2[[#This Row],[TF T]]=0,"--", IF(Table2[[#This Row],[TF FE]]/Table2[[#This Row],[TF T]]=0, "--", Table2[[#This Row],[TF FE]]/Table2[[#This Row],[TF T]]))</f>
        <v>--</v>
      </c>
      <c r="CI30" s="2">
        <v>43</v>
      </c>
      <c r="CJ30" s="2">
        <v>0</v>
      </c>
      <c r="CK30" s="2">
        <v>0</v>
      </c>
      <c r="CL30" s="2">
        <v>0</v>
      </c>
      <c r="CM30" s="6">
        <f>SUM(Table2[[#This Row],[BB B]:[BB FE]])</f>
        <v>43</v>
      </c>
      <c r="CN30" s="11">
        <f>IF((Table2[[#This Row],[BB T]]/Table2[[#This Row],[Admission]]) = 0, "--", (Table2[[#This Row],[BB T]]/Table2[[#This Row],[Admission]]))</f>
        <v>5.4361567635903919E-2</v>
      </c>
      <c r="CO30" s="11" t="str">
        <f>IF(Table2[[#This Row],[BB T]]=0,"--", IF(Table2[[#This Row],[BB HS]]/Table2[[#This Row],[BB T]]=0, "--", Table2[[#This Row],[BB HS]]/Table2[[#This Row],[BB T]]))</f>
        <v>--</v>
      </c>
      <c r="CP30" s="18" t="str">
        <f>IF(Table2[[#This Row],[BB T]]=0,"--", IF(Table2[[#This Row],[BB FE]]/Table2[[#This Row],[BB T]]=0, "--", Table2[[#This Row],[BB FE]]/Table2[[#This Row],[BB T]]))</f>
        <v>--</v>
      </c>
      <c r="CQ30" s="2">
        <v>0</v>
      </c>
      <c r="CR30" s="2">
        <v>25</v>
      </c>
      <c r="CS30" s="2">
        <v>0</v>
      </c>
      <c r="CT30" s="2">
        <v>0</v>
      </c>
      <c r="CU30" s="6">
        <f>SUM(Table2[[#This Row],[SB B]:[SB FE]])</f>
        <v>25</v>
      </c>
      <c r="CV30" s="11">
        <f>IF((Table2[[#This Row],[SB T]]/Table2[[#This Row],[Admission]]) = 0, "--", (Table2[[#This Row],[SB T]]/Table2[[#This Row],[Admission]]))</f>
        <v>3.1605562579013903E-2</v>
      </c>
      <c r="CW30" s="11" t="str">
        <f>IF(Table2[[#This Row],[SB T]]=0,"--", IF(Table2[[#This Row],[SB HS]]/Table2[[#This Row],[SB T]]=0, "--", Table2[[#This Row],[SB HS]]/Table2[[#This Row],[SB T]]))</f>
        <v>--</v>
      </c>
      <c r="CX30" s="18" t="str">
        <f>IF(Table2[[#This Row],[SB T]]=0,"--", IF(Table2[[#This Row],[SB FE]]/Table2[[#This Row],[SB T]]=0, "--", Table2[[#This Row],[SB FE]]/Table2[[#This Row],[SB T]]))</f>
        <v>--</v>
      </c>
      <c r="CY30" s="2">
        <v>15</v>
      </c>
      <c r="CZ30" s="2">
        <v>6</v>
      </c>
      <c r="DA30" s="2">
        <v>0</v>
      </c>
      <c r="DB30" s="2">
        <v>0</v>
      </c>
      <c r="DC30" s="6">
        <f>SUM(Table2[[#This Row],[GF B]:[GF FE]])</f>
        <v>21</v>
      </c>
      <c r="DD30" s="11">
        <f>IF((Table2[[#This Row],[GF T]]/Table2[[#This Row],[Admission]]) = 0, "--", (Table2[[#This Row],[GF T]]/Table2[[#This Row],[Admission]]))</f>
        <v>2.6548672566371681E-2</v>
      </c>
      <c r="DE30" s="11" t="str">
        <f>IF(Table2[[#This Row],[GF T]]=0,"--", IF(Table2[[#This Row],[GF HS]]/Table2[[#This Row],[GF T]]=0, "--", Table2[[#This Row],[GF HS]]/Table2[[#This Row],[GF T]]))</f>
        <v>--</v>
      </c>
      <c r="DF30" s="18" t="str">
        <f>IF(Table2[[#This Row],[GF T]]=0,"--", IF(Table2[[#This Row],[GF FE]]/Table2[[#This Row],[GF T]]=0, "--", Table2[[#This Row],[GF FE]]/Table2[[#This Row],[GF T]]))</f>
        <v>--</v>
      </c>
      <c r="DG30" s="2">
        <v>22</v>
      </c>
      <c r="DH30" s="2">
        <v>21</v>
      </c>
      <c r="DI30" s="2">
        <v>0</v>
      </c>
      <c r="DJ30" s="2">
        <v>0</v>
      </c>
      <c r="DK30" s="6">
        <f>SUM(Table2[[#This Row],[TN B]:[TN FE]])</f>
        <v>43</v>
      </c>
      <c r="DL30" s="11">
        <f>IF((Table2[[#This Row],[TN T]]/Table2[[#This Row],[Admission]]) = 0, "--", (Table2[[#This Row],[TN T]]/Table2[[#This Row],[Admission]]))</f>
        <v>5.4361567635903919E-2</v>
      </c>
      <c r="DM30" s="11" t="str">
        <f>IF(Table2[[#This Row],[TN T]]=0,"--", IF(Table2[[#This Row],[TN HS]]/Table2[[#This Row],[TN T]]=0, "--", Table2[[#This Row],[TN HS]]/Table2[[#This Row],[TN T]]))</f>
        <v>--</v>
      </c>
      <c r="DN30" s="18" t="str">
        <f>IF(Table2[[#This Row],[TN T]]=0,"--", IF(Table2[[#This Row],[TN FE]]/Table2[[#This Row],[TN T]]=0, "--", Table2[[#This Row],[TN FE]]/Table2[[#This Row],[TN T]]))</f>
        <v>--</v>
      </c>
      <c r="DO30" s="2">
        <v>0</v>
      </c>
      <c r="DP30" s="2">
        <v>0</v>
      </c>
      <c r="DQ30" s="2">
        <v>0</v>
      </c>
      <c r="DR30" s="2">
        <v>0</v>
      </c>
      <c r="DS30" s="6">
        <f>SUM(Table2[[#This Row],[BND B]:[BND FE]])</f>
        <v>0</v>
      </c>
      <c r="DT30" s="11" t="str">
        <f>IF((Table2[[#This Row],[BND T]]/Table2[[#This Row],[Admission]]) = 0, "--", (Table2[[#This Row],[BND T]]/Table2[[#This Row],[Admission]]))</f>
        <v>--</v>
      </c>
      <c r="DU30" s="11" t="str">
        <f>IF(Table2[[#This Row],[BND T]]=0,"--", IF(Table2[[#This Row],[BND HS]]/Table2[[#This Row],[BND T]]=0, "--", Table2[[#This Row],[BND HS]]/Table2[[#This Row],[BND T]]))</f>
        <v>--</v>
      </c>
      <c r="DV30" s="18" t="str">
        <f>IF(Table2[[#This Row],[BND T]]=0,"--", IF(Table2[[#This Row],[BND FE]]/Table2[[#This Row],[BND T]]=0, "--", Table2[[#This Row],[BND FE]]/Table2[[#This Row],[BND T]]))</f>
        <v>--</v>
      </c>
      <c r="DW30" s="2">
        <v>0</v>
      </c>
      <c r="DX30" s="2">
        <v>0</v>
      </c>
      <c r="DY30" s="2">
        <v>0</v>
      </c>
      <c r="DZ30" s="2">
        <v>0</v>
      </c>
      <c r="EA30" s="6">
        <f>SUM(Table2[[#This Row],[SPE B]:[SPE FE]])</f>
        <v>0</v>
      </c>
      <c r="EB30" s="11" t="str">
        <f>IF((Table2[[#This Row],[SPE T]]/Table2[[#This Row],[Admission]]) = 0, "--", (Table2[[#This Row],[SPE T]]/Table2[[#This Row],[Admission]]))</f>
        <v>--</v>
      </c>
      <c r="EC30" s="11" t="str">
        <f>IF(Table2[[#This Row],[SPE T]]=0,"--", IF(Table2[[#This Row],[SPE HS]]/Table2[[#This Row],[SPE T]]=0, "--", Table2[[#This Row],[SPE HS]]/Table2[[#This Row],[SPE T]]))</f>
        <v>--</v>
      </c>
      <c r="ED30" s="18" t="str">
        <f>IF(Table2[[#This Row],[SPE T]]=0,"--", IF(Table2[[#This Row],[SPE FE]]/Table2[[#This Row],[SPE T]]=0, "--", Table2[[#This Row],[SPE FE]]/Table2[[#This Row],[SPE T]]))</f>
        <v>--</v>
      </c>
      <c r="EE30" s="2">
        <v>0</v>
      </c>
      <c r="EF30" s="2">
        <v>0</v>
      </c>
      <c r="EG30" s="2">
        <v>0</v>
      </c>
      <c r="EH30" s="2">
        <v>0</v>
      </c>
      <c r="EI30" s="6">
        <f>SUM(Table2[[#This Row],[ORC B]:[ORC FE]])</f>
        <v>0</v>
      </c>
      <c r="EJ30" s="11" t="str">
        <f>IF((Table2[[#This Row],[ORC T]]/Table2[[#This Row],[Admission]]) = 0, "--", (Table2[[#This Row],[ORC T]]/Table2[[#This Row],[Admission]]))</f>
        <v>--</v>
      </c>
      <c r="EK30" s="11" t="str">
        <f>IF(Table2[[#This Row],[ORC T]]=0,"--", IF(Table2[[#This Row],[ORC HS]]/Table2[[#This Row],[ORC T]]=0, "--", Table2[[#This Row],[ORC HS]]/Table2[[#This Row],[ORC T]]))</f>
        <v>--</v>
      </c>
      <c r="EL30" s="18" t="str">
        <f>IF(Table2[[#This Row],[ORC T]]=0,"--", IF(Table2[[#This Row],[ORC FE]]/Table2[[#This Row],[ORC T]]=0, "--", Table2[[#This Row],[ORC FE]]/Table2[[#This Row],[ORC T]]))</f>
        <v>--</v>
      </c>
      <c r="EM30" s="2">
        <v>0</v>
      </c>
      <c r="EN30" s="2">
        <v>0</v>
      </c>
      <c r="EO30" s="2">
        <v>0</v>
      </c>
      <c r="EP30" s="2">
        <v>0</v>
      </c>
      <c r="EQ30" s="6">
        <f>SUM(Table2[[#This Row],[SOL B]:[SOL FE]])</f>
        <v>0</v>
      </c>
      <c r="ER30" s="11" t="str">
        <f>IF((Table2[[#This Row],[SOL T]]/Table2[[#This Row],[Admission]]) = 0, "--", (Table2[[#This Row],[SOL T]]/Table2[[#This Row],[Admission]]))</f>
        <v>--</v>
      </c>
      <c r="ES30" s="11" t="str">
        <f>IF(Table2[[#This Row],[SOL T]]=0,"--", IF(Table2[[#This Row],[SOL HS]]/Table2[[#This Row],[SOL T]]=0, "--", Table2[[#This Row],[SOL HS]]/Table2[[#This Row],[SOL T]]))</f>
        <v>--</v>
      </c>
      <c r="ET30" s="18" t="str">
        <f>IF(Table2[[#This Row],[SOL T]]=0,"--", IF(Table2[[#This Row],[SOL FE]]/Table2[[#This Row],[SOL T]]=0, "--", Table2[[#This Row],[SOL FE]]/Table2[[#This Row],[SOL T]]))</f>
        <v>--</v>
      </c>
      <c r="EU30" s="2">
        <v>5</v>
      </c>
      <c r="EV30" s="2">
        <v>10</v>
      </c>
      <c r="EW30" s="2">
        <v>0</v>
      </c>
      <c r="EX30" s="2">
        <v>0</v>
      </c>
      <c r="EY30" s="6">
        <f>SUM(Table2[[#This Row],[CHO B]:[CHO FE]])</f>
        <v>15</v>
      </c>
      <c r="EZ30" s="11">
        <f>IF((Table2[[#This Row],[CHO T]]/Table2[[#This Row],[Admission]]) = 0, "--", (Table2[[#This Row],[CHO T]]/Table2[[#This Row],[Admission]]))</f>
        <v>1.8963337547408345E-2</v>
      </c>
      <c r="FA30" s="11" t="str">
        <f>IF(Table2[[#This Row],[CHO T]]=0,"--", IF(Table2[[#This Row],[CHO HS]]/Table2[[#This Row],[CHO T]]=0, "--", Table2[[#This Row],[CHO HS]]/Table2[[#This Row],[CHO T]]))</f>
        <v>--</v>
      </c>
      <c r="FB30" s="18" t="str">
        <f>IF(Table2[[#This Row],[CHO T]]=0,"--", IF(Table2[[#This Row],[CHO FE]]/Table2[[#This Row],[CHO T]]=0, "--", Table2[[#This Row],[CHO FE]]/Table2[[#This Row],[CHO T]]))</f>
        <v>--</v>
      </c>
      <c r="FC3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287</v>
      </c>
      <c r="FD30">
        <v>0</v>
      </c>
      <c r="FE30">
        <v>0</v>
      </c>
      <c r="FF30" s="1" t="s">
        <v>390</v>
      </c>
      <c r="FG30" s="1" t="s">
        <v>390</v>
      </c>
      <c r="FH30">
        <v>0</v>
      </c>
      <c r="FI30">
        <v>0</v>
      </c>
      <c r="FJ30" s="1" t="s">
        <v>390</v>
      </c>
      <c r="FK30" s="1" t="s">
        <v>390</v>
      </c>
      <c r="FL30">
        <v>0</v>
      </c>
      <c r="FM30">
        <v>0</v>
      </c>
      <c r="FN30" s="1" t="s">
        <v>390</v>
      </c>
      <c r="FO30" s="1" t="s">
        <v>390</v>
      </c>
    </row>
    <row r="31" spans="1:171">
      <c r="A31">
        <v>907</v>
      </c>
      <c r="B31">
        <v>142</v>
      </c>
      <c r="C31" t="s">
        <v>92</v>
      </c>
      <c r="D31" t="s">
        <v>126</v>
      </c>
      <c r="E31" s="20">
        <v>56</v>
      </c>
      <c r="F31" s="2">
        <v>0</v>
      </c>
      <c r="G31" s="2">
        <v>0</v>
      </c>
      <c r="H31" s="2">
        <v>0</v>
      </c>
      <c r="I31" s="2">
        <v>0</v>
      </c>
      <c r="J31" s="6">
        <f>SUM(Table2[[#This Row],[FB B]:[FB FE]])</f>
        <v>0</v>
      </c>
      <c r="K31" s="11" t="str">
        <f>IF((Table2[[#This Row],[FB T]]/Table2[[#This Row],[Admission]]) = 0, "--", (Table2[[#This Row],[FB T]]/Table2[[#This Row],[Admission]]))</f>
        <v>--</v>
      </c>
      <c r="L31" s="11" t="str">
        <f>IF(Table2[[#This Row],[FB T]]=0,"--", IF(Table2[[#This Row],[FB HS]]/Table2[[#This Row],[FB T]]=0, "--", Table2[[#This Row],[FB HS]]/Table2[[#This Row],[FB T]]))</f>
        <v>--</v>
      </c>
      <c r="M31" s="18" t="str">
        <f>IF(Table2[[#This Row],[FB T]]=0,"--", IF(Table2[[#This Row],[FB FE]]/Table2[[#This Row],[FB T]]=0, "--", Table2[[#This Row],[FB FE]]/Table2[[#This Row],[FB T]]))</f>
        <v>--</v>
      </c>
      <c r="N31" s="2">
        <v>0</v>
      </c>
      <c r="O31" s="2">
        <v>0</v>
      </c>
      <c r="P31" s="2">
        <v>0</v>
      </c>
      <c r="Q31" s="2">
        <v>0</v>
      </c>
      <c r="R31" s="6">
        <f>SUM(Table2[[#This Row],[XC B]:[XC FE]])</f>
        <v>0</v>
      </c>
      <c r="S31" s="11" t="str">
        <f>IF((Table2[[#This Row],[XC T]]/Table2[[#This Row],[Admission]]) = 0, "--", (Table2[[#This Row],[XC T]]/Table2[[#This Row],[Admission]]))</f>
        <v>--</v>
      </c>
      <c r="T31" s="11" t="str">
        <f>IF(Table2[[#This Row],[XC T]]=0,"--", IF(Table2[[#This Row],[XC HS]]/Table2[[#This Row],[XC T]]=0, "--", Table2[[#This Row],[XC HS]]/Table2[[#This Row],[XC T]]))</f>
        <v>--</v>
      </c>
      <c r="U31" s="18" t="str">
        <f>IF(Table2[[#This Row],[XC T]]=0,"--", IF(Table2[[#This Row],[XC FE]]/Table2[[#This Row],[XC T]]=0, "--", Table2[[#This Row],[XC FE]]/Table2[[#This Row],[XC T]]))</f>
        <v>--</v>
      </c>
      <c r="V31" s="2">
        <v>15</v>
      </c>
      <c r="W31" s="2">
        <v>2</v>
      </c>
      <c r="X31" s="2">
        <v>0</v>
      </c>
      <c r="Y31" s="6">
        <f>SUM(Table2[[#This Row],[VB G]:[VB FE]])</f>
        <v>17</v>
      </c>
      <c r="Z31" s="11">
        <f>IF((Table2[[#This Row],[VB T]]/Table2[[#This Row],[Admission]]) = 0, "--", (Table2[[#This Row],[VB T]]/Table2[[#This Row],[Admission]]))</f>
        <v>0.30357142857142855</v>
      </c>
      <c r="AA31" s="11">
        <f>IF(Table2[[#This Row],[VB T]]=0,"--", IF(Table2[[#This Row],[VB HS]]/Table2[[#This Row],[VB T]]=0, "--", Table2[[#This Row],[VB HS]]/Table2[[#This Row],[VB T]]))</f>
        <v>0.11764705882352941</v>
      </c>
      <c r="AB31" s="18" t="str">
        <f>IF(Table2[[#This Row],[VB T]]=0,"--", IF(Table2[[#This Row],[VB FE]]/Table2[[#This Row],[VB T]]=0, "--", Table2[[#This Row],[VB FE]]/Table2[[#This Row],[VB T]]))</f>
        <v>--</v>
      </c>
      <c r="AC31" s="2">
        <v>15</v>
      </c>
      <c r="AD31" s="2">
        <v>0</v>
      </c>
      <c r="AE31" s="2">
        <v>0</v>
      </c>
      <c r="AF31" s="2">
        <v>0</v>
      </c>
      <c r="AG31" s="6">
        <f>SUM(Table2[[#This Row],[SC B]:[SC FE]])</f>
        <v>15</v>
      </c>
      <c r="AH31" s="11">
        <f>IF((Table2[[#This Row],[SC T]]/Table2[[#This Row],[Admission]]) = 0, "--", (Table2[[#This Row],[SC T]]/Table2[[#This Row],[Admission]]))</f>
        <v>0.26785714285714285</v>
      </c>
      <c r="AI31" s="11" t="str">
        <f>IF(Table2[[#This Row],[SC T]]=0,"--", IF(Table2[[#This Row],[SC HS]]/Table2[[#This Row],[SC T]]=0, "--", Table2[[#This Row],[SC HS]]/Table2[[#This Row],[SC T]]))</f>
        <v>--</v>
      </c>
      <c r="AJ31" s="18" t="str">
        <f>IF(Table2[[#This Row],[SC T]]=0,"--", IF(Table2[[#This Row],[SC FE]]/Table2[[#This Row],[SC T]]=0, "--", Table2[[#This Row],[SC FE]]/Table2[[#This Row],[SC T]]))</f>
        <v>--</v>
      </c>
      <c r="AK31" s="15">
        <f>SUM(Table2[[#This Row],[FB T]],Table2[[#This Row],[XC T]],Table2[[#This Row],[VB T]],Table2[[#This Row],[SC T]])</f>
        <v>32</v>
      </c>
      <c r="AL31" s="2">
        <v>11</v>
      </c>
      <c r="AM31" s="2">
        <v>8</v>
      </c>
      <c r="AN31" s="2">
        <v>1</v>
      </c>
      <c r="AO31" s="2">
        <v>3</v>
      </c>
      <c r="AP31" s="6">
        <f>SUM(Table2[[#This Row],[BX B]:[BX FE]])</f>
        <v>23</v>
      </c>
      <c r="AQ31" s="11">
        <f>IF((Table2[[#This Row],[BX T]]/Table2[[#This Row],[Admission]]) = 0, "--", (Table2[[#This Row],[BX T]]/Table2[[#This Row],[Admission]]))</f>
        <v>0.4107142857142857</v>
      </c>
      <c r="AR31" s="11">
        <f>IF(Table2[[#This Row],[BX T]]=0,"--", IF(Table2[[#This Row],[BX HS]]/Table2[[#This Row],[BX T]]=0, "--", Table2[[#This Row],[BX HS]]/Table2[[#This Row],[BX T]]))</f>
        <v>4.3478260869565216E-2</v>
      </c>
      <c r="AS31" s="18">
        <f>IF(Table2[[#This Row],[BX T]]=0,"--", IF(Table2[[#This Row],[BX FE]]/Table2[[#This Row],[BX T]]=0, "--", Table2[[#This Row],[BX FE]]/Table2[[#This Row],[BX T]]))</f>
        <v>0.13043478260869565</v>
      </c>
      <c r="AT31" s="2">
        <v>0</v>
      </c>
      <c r="AU31" s="2">
        <v>0</v>
      </c>
      <c r="AV31" s="2">
        <v>0</v>
      </c>
      <c r="AW31" s="2">
        <v>0</v>
      </c>
      <c r="AX31" s="6">
        <f>SUM(Table2[[#This Row],[SW B]:[SW FE]])</f>
        <v>0</v>
      </c>
      <c r="AY31" s="11" t="str">
        <f>IF((Table2[[#This Row],[SW T]]/Table2[[#This Row],[Admission]]) = 0, "--", (Table2[[#This Row],[SW T]]/Table2[[#This Row],[Admission]]))</f>
        <v>--</v>
      </c>
      <c r="AZ31" s="11" t="str">
        <f>IF(Table2[[#This Row],[SW T]]=0,"--", IF(Table2[[#This Row],[SW HS]]/Table2[[#This Row],[SW T]]=0, "--", Table2[[#This Row],[SW HS]]/Table2[[#This Row],[SW T]]))</f>
        <v>--</v>
      </c>
      <c r="BA31" s="18" t="str">
        <f>IF(Table2[[#This Row],[SW T]]=0,"--", IF(Table2[[#This Row],[SW FE]]/Table2[[#This Row],[SW T]]=0, "--", Table2[[#This Row],[SW FE]]/Table2[[#This Row],[SW T]]))</f>
        <v>--</v>
      </c>
      <c r="BB31" s="2">
        <v>0</v>
      </c>
      <c r="BC31" s="2">
        <v>0</v>
      </c>
      <c r="BD31" s="2">
        <v>0</v>
      </c>
      <c r="BE31" s="2">
        <v>0</v>
      </c>
      <c r="BF31" s="6">
        <f>SUM(Table2[[#This Row],[CHE B]:[CHE FE]])</f>
        <v>0</v>
      </c>
      <c r="BG31" s="11" t="str">
        <f>IF((Table2[[#This Row],[CHE T]]/Table2[[#This Row],[Admission]]) = 0, "--", (Table2[[#This Row],[CHE T]]/Table2[[#This Row],[Admission]]))</f>
        <v>--</v>
      </c>
      <c r="BH31" s="11" t="str">
        <f>IF(Table2[[#This Row],[CHE T]]=0,"--", IF(Table2[[#This Row],[CHE HS]]/Table2[[#This Row],[CHE T]]=0, "--", Table2[[#This Row],[CHE HS]]/Table2[[#This Row],[CHE T]]))</f>
        <v>--</v>
      </c>
      <c r="BI31" s="22" t="str">
        <f>IF(Table2[[#This Row],[CHE T]]=0,"--", IF(Table2[[#This Row],[CHE FE]]/Table2[[#This Row],[CHE T]]=0, "--", Table2[[#This Row],[CHE FE]]/Table2[[#This Row],[CHE T]]))</f>
        <v>--</v>
      </c>
      <c r="BJ31" s="2">
        <v>0</v>
      </c>
      <c r="BK31" s="2">
        <v>0</v>
      </c>
      <c r="BL31" s="2">
        <v>0</v>
      </c>
      <c r="BM31" s="2">
        <v>0</v>
      </c>
      <c r="BN31" s="6">
        <f>SUM(Table2[[#This Row],[WR B]:[WR FE]])</f>
        <v>0</v>
      </c>
      <c r="BO31" s="11" t="str">
        <f>IF((Table2[[#This Row],[WR T]]/Table2[[#This Row],[Admission]]) = 0, "--", (Table2[[#This Row],[WR T]]/Table2[[#This Row],[Admission]]))</f>
        <v>--</v>
      </c>
      <c r="BP31" s="11" t="str">
        <f>IF(Table2[[#This Row],[WR T]]=0,"--", IF(Table2[[#This Row],[WR HS]]/Table2[[#This Row],[WR T]]=0, "--", Table2[[#This Row],[WR HS]]/Table2[[#This Row],[WR T]]))</f>
        <v>--</v>
      </c>
      <c r="BQ31" s="18" t="str">
        <f>IF(Table2[[#This Row],[WR T]]=0,"--", IF(Table2[[#This Row],[WR FE]]/Table2[[#This Row],[WR T]]=0, "--", Table2[[#This Row],[WR FE]]/Table2[[#This Row],[WR T]]))</f>
        <v>--</v>
      </c>
      <c r="BR31" s="2">
        <v>0</v>
      </c>
      <c r="BS31" s="2">
        <v>0</v>
      </c>
      <c r="BT31" s="2">
        <v>0</v>
      </c>
      <c r="BU31" s="2">
        <v>0</v>
      </c>
      <c r="BV31" s="6">
        <f>SUM(Table2[[#This Row],[DNC B]:[DNC FE]])</f>
        <v>0</v>
      </c>
      <c r="BW31" s="11" t="str">
        <f>IF((Table2[[#This Row],[DNC T]]/Table2[[#This Row],[Admission]]) = 0, "--", (Table2[[#This Row],[DNC T]]/Table2[[#This Row],[Admission]]))</f>
        <v>--</v>
      </c>
      <c r="BX31" s="11" t="str">
        <f>IF(Table2[[#This Row],[DNC T]]=0,"--", IF(Table2[[#This Row],[DNC HS]]/Table2[[#This Row],[DNC T]]=0, "--", Table2[[#This Row],[DNC HS]]/Table2[[#This Row],[DNC T]]))</f>
        <v>--</v>
      </c>
      <c r="BY31" s="18" t="str">
        <f>IF(Table2[[#This Row],[DNC T]]=0,"--", IF(Table2[[#This Row],[DNC FE]]/Table2[[#This Row],[DNC T]]=0, "--", Table2[[#This Row],[DNC FE]]/Table2[[#This Row],[DNC T]]))</f>
        <v>--</v>
      </c>
      <c r="BZ31" s="24">
        <f>SUM(Table2[[#This Row],[BX T]],Table2[[#This Row],[SW T]],Table2[[#This Row],[CHE T]],Table2[[#This Row],[WR T]],Table2[[#This Row],[DNC T]])</f>
        <v>23</v>
      </c>
      <c r="CA31" s="2">
        <v>0</v>
      </c>
      <c r="CB31" s="2">
        <v>0</v>
      </c>
      <c r="CC31" s="2">
        <v>0</v>
      </c>
      <c r="CD31" s="2">
        <v>0</v>
      </c>
      <c r="CE31" s="6">
        <f>SUM(Table2[[#This Row],[TF B]:[TF FE]])</f>
        <v>0</v>
      </c>
      <c r="CF31" s="11" t="str">
        <f>IF((Table2[[#This Row],[TF T]]/Table2[[#This Row],[Admission]]) = 0, "--", (Table2[[#This Row],[TF T]]/Table2[[#This Row],[Admission]]))</f>
        <v>--</v>
      </c>
      <c r="CG31" s="11" t="str">
        <f>IF(Table2[[#This Row],[TF T]]=0,"--", IF(Table2[[#This Row],[TF HS]]/Table2[[#This Row],[TF T]]=0, "--", Table2[[#This Row],[TF HS]]/Table2[[#This Row],[TF T]]))</f>
        <v>--</v>
      </c>
      <c r="CH31" s="18" t="str">
        <f>IF(Table2[[#This Row],[TF T]]=0,"--", IF(Table2[[#This Row],[TF FE]]/Table2[[#This Row],[TF T]]=0, "--", Table2[[#This Row],[TF FE]]/Table2[[#This Row],[TF T]]))</f>
        <v>--</v>
      </c>
      <c r="CI31" s="2">
        <v>0</v>
      </c>
      <c r="CJ31" s="2">
        <v>0</v>
      </c>
      <c r="CK31" s="2">
        <v>0</v>
      </c>
      <c r="CL31" s="2">
        <v>0</v>
      </c>
      <c r="CM31" s="6">
        <f>SUM(Table2[[#This Row],[BB B]:[BB FE]])</f>
        <v>0</v>
      </c>
      <c r="CN31" s="11" t="str">
        <f>IF((Table2[[#This Row],[BB T]]/Table2[[#This Row],[Admission]]) = 0, "--", (Table2[[#This Row],[BB T]]/Table2[[#This Row],[Admission]]))</f>
        <v>--</v>
      </c>
      <c r="CO31" s="11" t="str">
        <f>IF(Table2[[#This Row],[BB T]]=0,"--", IF(Table2[[#This Row],[BB HS]]/Table2[[#This Row],[BB T]]=0, "--", Table2[[#This Row],[BB HS]]/Table2[[#This Row],[BB T]]))</f>
        <v>--</v>
      </c>
      <c r="CP31" s="18" t="str">
        <f>IF(Table2[[#This Row],[BB T]]=0,"--", IF(Table2[[#This Row],[BB FE]]/Table2[[#This Row],[BB T]]=0, "--", Table2[[#This Row],[BB FE]]/Table2[[#This Row],[BB T]]))</f>
        <v>--</v>
      </c>
      <c r="CQ31" s="2">
        <v>0</v>
      </c>
      <c r="CR31" s="2">
        <v>0</v>
      </c>
      <c r="CS31" s="2">
        <v>0</v>
      </c>
      <c r="CT31" s="2">
        <v>0</v>
      </c>
      <c r="CU31" s="6">
        <f>SUM(Table2[[#This Row],[SB B]:[SB FE]])</f>
        <v>0</v>
      </c>
      <c r="CV31" s="11" t="str">
        <f>IF((Table2[[#This Row],[SB T]]/Table2[[#This Row],[Admission]]) = 0, "--", (Table2[[#This Row],[SB T]]/Table2[[#This Row],[Admission]]))</f>
        <v>--</v>
      </c>
      <c r="CW31" s="11" t="str">
        <f>IF(Table2[[#This Row],[SB T]]=0,"--", IF(Table2[[#This Row],[SB HS]]/Table2[[#This Row],[SB T]]=0, "--", Table2[[#This Row],[SB HS]]/Table2[[#This Row],[SB T]]))</f>
        <v>--</v>
      </c>
      <c r="CX31" s="18" t="str">
        <f>IF(Table2[[#This Row],[SB T]]=0,"--", IF(Table2[[#This Row],[SB FE]]/Table2[[#This Row],[SB T]]=0, "--", Table2[[#This Row],[SB FE]]/Table2[[#This Row],[SB T]]))</f>
        <v>--</v>
      </c>
      <c r="CY31" s="2">
        <v>0</v>
      </c>
      <c r="CZ31" s="2">
        <v>0</v>
      </c>
      <c r="DA31" s="2">
        <v>0</v>
      </c>
      <c r="DB31" s="2">
        <v>0</v>
      </c>
      <c r="DC31" s="6">
        <f>SUM(Table2[[#This Row],[GF B]:[GF FE]])</f>
        <v>0</v>
      </c>
      <c r="DD31" s="11" t="str">
        <f>IF((Table2[[#This Row],[GF T]]/Table2[[#This Row],[Admission]]) = 0, "--", (Table2[[#This Row],[GF T]]/Table2[[#This Row],[Admission]]))</f>
        <v>--</v>
      </c>
      <c r="DE31" s="11" t="str">
        <f>IF(Table2[[#This Row],[GF T]]=0,"--", IF(Table2[[#This Row],[GF HS]]/Table2[[#This Row],[GF T]]=0, "--", Table2[[#This Row],[GF HS]]/Table2[[#This Row],[GF T]]))</f>
        <v>--</v>
      </c>
      <c r="DF31" s="18" t="str">
        <f>IF(Table2[[#This Row],[GF T]]=0,"--", IF(Table2[[#This Row],[GF FE]]/Table2[[#This Row],[GF T]]=0, "--", Table2[[#This Row],[GF FE]]/Table2[[#This Row],[GF T]]))</f>
        <v>--</v>
      </c>
      <c r="DG31" s="2">
        <v>0</v>
      </c>
      <c r="DH31" s="2">
        <v>0</v>
      </c>
      <c r="DI31" s="2">
        <v>0</v>
      </c>
      <c r="DJ31" s="2">
        <v>0</v>
      </c>
      <c r="DK31" s="6">
        <f>SUM(Table2[[#This Row],[TN B]:[TN FE]])</f>
        <v>0</v>
      </c>
      <c r="DL31" s="11" t="str">
        <f>IF((Table2[[#This Row],[TN T]]/Table2[[#This Row],[Admission]]) = 0, "--", (Table2[[#This Row],[TN T]]/Table2[[#This Row],[Admission]]))</f>
        <v>--</v>
      </c>
      <c r="DM31" s="11" t="str">
        <f>IF(Table2[[#This Row],[TN T]]=0,"--", IF(Table2[[#This Row],[TN HS]]/Table2[[#This Row],[TN T]]=0, "--", Table2[[#This Row],[TN HS]]/Table2[[#This Row],[TN T]]))</f>
        <v>--</v>
      </c>
      <c r="DN31" s="18" t="str">
        <f>IF(Table2[[#This Row],[TN T]]=0,"--", IF(Table2[[#This Row],[TN FE]]/Table2[[#This Row],[TN T]]=0, "--", Table2[[#This Row],[TN FE]]/Table2[[#This Row],[TN T]]))</f>
        <v>--</v>
      </c>
      <c r="DO31" s="2">
        <v>0</v>
      </c>
      <c r="DP31" s="2">
        <v>0</v>
      </c>
      <c r="DQ31" s="2">
        <v>0</v>
      </c>
      <c r="DR31" s="2">
        <v>0</v>
      </c>
      <c r="DS31" s="6">
        <f>SUM(Table2[[#This Row],[BND B]:[BND FE]])</f>
        <v>0</v>
      </c>
      <c r="DT31" s="11" t="str">
        <f>IF((Table2[[#This Row],[BND T]]/Table2[[#This Row],[Admission]]) = 0, "--", (Table2[[#This Row],[BND T]]/Table2[[#This Row],[Admission]]))</f>
        <v>--</v>
      </c>
      <c r="DU31" s="11" t="str">
        <f>IF(Table2[[#This Row],[BND T]]=0,"--", IF(Table2[[#This Row],[BND HS]]/Table2[[#This Row],[BND T]]=0, "--", Table2[[#This Row],[BND HS]]/Table2[[#This Row],[BND T]]))</f>
        <v>--</v>
      </c>
      <c r="DV31" s="18" t="str">
        <f>IF(Table2[[#This Row],[BND T]]=0,"--", IF(Table2[[#This Row],[BND FE]]/Table2[[#This Row],[BND T]]=0, "--", Table2[[#This Row],[BND FE]]/Table2[[#This Row],[BND T]]))</f>
        <v>--</v>
      </c>
      <c r="DW31" s="2">
        <v>0</v>
      </c>
      <c r="DX31" s="2">
        <v>0</v>
      </c>
      <c r="DY31" s="2">
        <v>0</v>
      </c>
      <c r="DZ31" s="2">
        <v>0</v>
      </c>
      <c r="EA31" s="6">
        <f>SUM(Table2[[#This Row],[SPE B]:[SPE FE]])</f>
        <v>0</v>
      </c>
      <c r="EB31" s="11" t="str">
        <f>IF((Table2[[#This Row],[SPE T]]/Table2[[#This Row],[Admission]]) = 0, "--", (Table2[[#This Row],[SPE T]]/Table2[[#This Row],[Admission]]))</f>
        <v>--</v>
      </c>
      <c r="EC31" s="11" t="str">
        <f>IF(Table2[[#This Row],[SPE T]]=0,"--", IF(Table2[[#This Row],[SPE HS]]/Table2[[#This Row],[SPE T]]=0, "--", Table2[[#This Row],[SPE HS]]/Table2[[#This Row],[SPE T]]))</f>
        <v>--</v>
      </c>
      <c r="ED31" s="18" t="str">
        <f>IF(Table2[[#This Row],[SPE T]]=0,"--", IF(Table2[[#This Row],[SPE FE]]/Table2[[#This Row],[SPE T]]=0, "--", Table2[[#This Row],[SPE FE]]/Table2[[#This Row],[SPE T]]))</f>
        <v>--</v>
      </c>
      <c r="EE31" s="2">
        <v>0</v>
      </c>
      <c r="EF31" s="2">
        <v>0</v>
      </c>
      <c r="EG31" s="2">
        <v>0</v>
      </c>
      <c r="EH31" s="2">
        <v>0</v>
      </c>
      <c r="EI31" s="6">
        <f>SUM(Table2[[#This Row],[ORC B]:[ORC FE]])</f>
        <v>0</v>
      </c>
      <c r="EJ31" s="11" t="str">
        <f>IF((Table2[[#This Row],[ORC T]]/Table2[[#This Row],[Admission]]) = 0, "--", (Table2[[#This Row],[ORC T]]/Table2[[#This Row],[Admission]]))</f>
        <v>--</v>
      </c>
      <c r="EK31" s="11" t="str">
        <f>IF(Table2[[#This Row],[ORC T]]=0,"--", IF(Table2[[#This Row],[ORC HS]]/Table2[[#This Row],[ORC T]]=0, "--", Table2[[#This Row],[ORC HS]]/Table2[[#This Row],[ORC T]]))</f>
        <v>--</v>
      </c>
      <c r="EL31" s="18" t="str">
        <f>IF(Table2[[#This Row],[ORC T]]=0,"--", IF(Table2[[#This Row],[ORC FE]]/Table2[[#This Row],[ORC T]]=0, "--", Table2[[#This Row],[ORC FE]]/Table2[[#This Row],[ORC T]]))</f>
        <v>--</v>
      </c>
      <c r="EM31" s="2">
        <v>0</v>
      </c>
      <c r="EN31" s="2">
        <v>0</v>
      </c>
      <c r="EO31" s="2">
        <v>0</v>
      </c>
      <c r="EP31" s="2">
        <v>0</v>
      </c>
      <c r="EQ31" s="6">
        <f>SUM(Table2[[#This Row],[SOL B]:[SOL FE]])</f>
        <v>0</v>
      </c>
      <c r="ER31" s="11" t="str">
        <f>IF((Table2[[#This Row],[SOL T]]/Table2[[#This Row],[Admission]]) = 0, "--", (Table2[[#This Row],[SOL T]]/Table2[[#This Row],[Admission]]))</f>
        <v>--</v>
      </c>
      <c r="ES31" s="11" t="str">
        <f>IF(Table2[[#This Row],[SOL T]]=0,"--", IF(Table2[[#This Row],[SOL HS]]/Table2[[#This Row],[SOL T]]=0, "--", Table2[[#This Row],[SOL HS]]/Table2[[#This Row],[SOL T]]))</f>
        <v>--</v>
      </c>
      <c r="ET31" s="18" t="str">
        <f>IF(Table2[[#This Row],[SOL T]]=0,"--", IF(Table2[[#This Row],[SOL FE]]/Table2[[#This Row],[SOL T]]=0, "--", Table2[[#This Row],[SOL FE]]/Table2[[#This Row],[SOL T]]))</f>
        <v>--</v>
      </c>
      <c r="EU31" s="2">
        <v>0</v>
      </c>
      <c r="EV31" s="2">
        <v>0</v>
      </c>
      <c r="EW31" s="2">
        <v>0</v>
      </c>
      <c r="EX31" s="2">
        <v>0</v>
      </c>
      <c r="EY31" s="6">
        <f>SUM(Table2[[#This Row],[CHO B]:[CHO FE]])</f>
        <v>0</v>
      </c>
      <c r="EZ31" s="11" t="str">
        <f>IF((Table2[[#This Row],[CHO T]]/Table2[[#This Row],[Admission]]) = 0, "--", (Table2[[#This Row],[CHO T]]/Table2[[#This Row],[Admission]]))</f>
        <v>--</v>
      </c>
      <c r="FA31" s="11" t="str">
        <f>IF(Table2[[#This Row],[CHO T]]=0,"--", IF(Table2[[#This Row],[CHO HS]]/Table2[[#This Row],[CHO T]]=0, "--", Table2[[#This Row],[CHO HS]]/Table2[[#This Row],[CHO T]]))</f>
        <v>--</v>
      </c>
      <c r="FB31" s="18" t="str">
        <f>IF(Table2[[#This Row],[CHO T]]=0,"--", IF(Table2[[#This Row],[CHO FE]]/Table2[[#This Row],[CHO T]]=0, "--", Table2[[#This Row],[CHO FE]]/Table2[[#This Row],[CHO T]]))</f>
        <v>--</v>
      </c>
      <c r="FC3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 s="1" t="s">
        <v>390</v>
      </c>
      <c r="FK31" s="1" t="s">
        <v>390</v>
      </c>
      <c r="FL31">
        <v>0</v>
      </c>
      <c r="FM31">
        <v>0</v>
      </c>
      <c r="FN31" s="1" t="s">
        <v>390</v>
      </c>
      <c r="FO31" s="1" t="s">
        <v>390</v>
      </c>
    </row>
    <row r="32" spans="1:171">
      <c r="A32">
        <v>912</v>
      </c>
      <c r="B32">
        <v>155</v>
      </c>
      <c r="C32" t="s">
        <v>102</v>
      </c>
      <c r="D32" t="s">
        <v>127</v>
      </c>
      <c r="E32" s="20">
        <v>830</v>
      </c>
      <c r="F32" s="2">
        <v>1</v>
      </c>
      <c r="G32" s="2">
        <v>0</v>
      </c>
      <c r="H32" s="2">
        <v>1</v>
      </c>
      <c r="I32" s="2">
        <v>0</v>
      </c>
      <c r="J32" s="6">
        <f>SUM(Table2[[#This Row],[FB B]:[FB FE]])</f>
        <v>2</v>
      </c>
      <c r="K32" s="11">
        <f>IF((Table2[[#This Row],[FB T]]/Table2[[#This Row],[Admission]]) = 0, "--", (Table2[[#This Row],[FB T]]/Table2[[#This Row],[Admission]]))</f>
        <v>2.4096385542168677E-3</v>
      </c>
      <c r="L32" s="11">
        <f>IF(Table2[[#This Row],[FB T]]=0,"--", IF(Table2[[#This Row],[FB HS]]/Table2[[#This Row],[FB T]]=0, "--", Table2[[#This Row],[FB HS]]/Table2[[#This Row],[FB T]]))</f>
        <v>0.5</v>
      </c>
      <c r="M32" s="18" t="str">
        <f>IF(Table2[[#This Row],[FB T]]=0,"--", IF(Table2[[#This Row],[FB FE]]/Table2[[#This Row],[FB T]]=0, "--", Table2[[#This Row],[FB FE]]/Table2[[#This Row],[FB T]]))</f>
        <v>--</v>
      </c>
      <c r="N32" s="2">
        <v>1</v>
      </c>
      <c r="O32" s="2">
        <v>1</v>
      </c>
      <c r="P32" s="2">
        <v>0</v>
      </c>
      <c r="Q32" s="2">
        <v>2</v>
      </c>
      <c r="R32" s="6">
        <f>SUM(Table2[[#This Row],[XC B]:[XC FE]])</f>
        <v>4</v>
      </c>
      <c r="S32" s="11">
        <f>IF((Table2[[#This Row],[XC T]]/Table2[[#This Row],[Admission]]) = 0, "--", (Table2[[#This Row],[XC T]]/Table2[[#This Row],[Admission]]))</f>
        <v>4.8192771084337354E-3</v>
      </c>
      <c r="T32" s="11" t="str">
        <f>IF(Table2[[#This Row],[XC T]]=0,"--", IF(Table2[[#This Row],[XC HS]]/Table2[[#This Row],[XC T]]=0, "--", Table2[[#This Row],[XC HS]]/Table2[[#This Row],[XC T]]))</f>
        <v>--</v>
      </c>
      <c r="U32" s="18">
        <f>IF(Table2[[#This Row],[XC T]]=0,"--", IF(Table2[[#This Row],[XC FE]]/Table2[[#This Row],[XC T]]=0, "--", Table2[[#This Row],[XC FE]]/Table2[[#This Row],[XC T]]))</f>
        <v>0.5</v>
      </c>
      <c r="V32" s="2">
        <v>3</v>
      </c>
      <c r="W32" s="2">
        <v>3</v>
      </c>
      <c r="X32" s="2">
        <v>0</v>
      </c>
      <c r="Y32" s="6">
        <f>SUM(Table2[[#This Row],[VB G]:[VB FE]])</f>
        <v>6</v>
      </c>
      <c r="Z32" s="11">
        <f>IF((Table2[[#This Row],[VB T]]/Table2[[#This Row],[Admission]]) = 0, "--", (Table2[[#This Row],[VB T]]/Table2[[#This Row],[Admission]]))</f>
        <v>7.2289156626506026E-3</v>
      </c>
      <c r="AA32" s="11">
        <f>IF(Table2[[#This Row],[VB T]]=0,"--", IF(Table2[[#This Row],[VB HS]]/Table2[[#This Row],[VB T]]=0, "--", Table2[[#This Row],[VB HS]]/Table2[[#This Row],[VB T]]))</f>
        <v>0.5</v>
      </c>
      <c r="AB32" s="18" t="str">
        <f>IF(Table2[[#This Row],[VB T]]=0,"--", IF(Table2[[#This Row],[VB FE]]/Table2[[#This Row],[VB T]]=0, "--", Table2[[#This Row],[VB FE]]/Table2[[#This Row],[VB T]]))</f>
        <v>--</v>
      </c>
      <c r="AC32" s="2">
        <v>0</v>
      </c>
      <c r="AD32" s="2">
        <v>0</v>
      </c>
      <c r="AE32" s="2">
        <v>0</v>
      </c>
      <c r="AF32" s="2">
        <v>0</v>
      </c>
      <c r="AG32" s="6">
        <f>SUM(Table2[[#This Row],[SC B]:[SC FE]])</f>
        <v>0</v>
      </c>
      <c r="AH32" s="11" t="str">
        <f>IF((Table2[[#This Row],[SC T]]/Table2[[#This Row],[Admission]]) = 0, "--", (Table2[[#This Row],[SC T]]/Table2[[#This Row],[Admission]]))</f>
        <v>--</v>
      </c>
      <c r="AI32" s="11" t="str">
        <f>IF(Table2[[#This Row],[SC T]]=0,"--", IF(Table2[[#This Row],[SC HS]]/Table2[[#This Row],[SC T]]=0, "--", Table2[[#This Row],[SC HS]]/Table2[[#This Row],[SC T]]))</f>
        <v>--</v>
      </c>
      <c r="AJ32" s="18" t="str">
        <f>IF(Table2[[#This Row],[SC T]]=0,"--", IF(Table2[[#This Row],[SC FE]]/Table2[[#This Row],[SC T]]=0, "--", Table2[[#This Row],[SC FE]]/Table2[[#This Row],[SC T]]))</f>
        <v>--</v>
      </c>
      <c r="AK32" s="15">
        <f>SUM(Table2[[#This Row],[FB T]],Table2[[#This Row],[XC T]],Table2[[#This Row],[VB T]],Table2[[#This Row],[SC T]])</f>
        <v>12</v>
      </c>
      <c r="AL32" s="2">
        <v>0</v>
      </c>
      <c r="AM32" s="2">
        <v>1</v>
      </c>
      <c r="AN32" s="2">
        <v>1</v>
      </c>
      <c r="AO32" s="2">
        <v>0</v>
      </c>
      <c r="AP32" s="6">
        <f>SUM(Table2[[#This Row],[BX B]:[BX FE]])</f>
        <v>2</v>
      </c>
      <c r="AQ32" s="11">
        <f>IF((Table2[[#This Row],[BX T]]/Table2[[#This Row],[Admission]]) = 0, "--", (Table2[[#This Row],[BX T]]/Table2[[#This Row],[Admission]]))</f>
        <v>2.4096385542168677E-3</v>
      </c>
      <c r="AR32" s="11">
        <f>IF(Table2[[#This Row],[BX T]]=0,"--", IF(Table2[[#This Row],[BX HS]]/Table2[[#This Row],[BX T]]=0, "--", Table2[[#This Row],[BX HS]]/Table2[[#This Row],[BX T]]))</f>
        <v>0.5</v>
      </c>
      <c r="AS32" s="18" t="str">
        <f>IF(Table2[[#This Row],[BX T]]=0,"--", IF(Table2[[#This Row],[BX FE]]/Table2[[#This Row],[BX T]]=0, "--", Table2[[#This Row],[BX FE]]/Table2[[#This Row],[BX T]]))</f>
        <v>--</v>
      </c>
      <c r="AT32" s="2">
        <v>1</v>
      </c>
      <c r="AU32" s="2">
        <v>1</v>
      </c>
      <c r="AV32" s="2">
        <v>0</v>
      </c>
      <c r="AW32" s="2">
        <v>2</v>
      </c>
      <c r="AX32" s="6">
        <f>SUM(Table2[[#This Row],[SW B]:[SW FE]])</f>
        <v>4</v>
      </c>
      <c r="AY32" s="11">
        <f>IF((Table2[[#This Row],[SW T]]/Table2[[#This Row],[Admission]]) = 0, "--", (Table2[[#This Row],[SW T]]/Table2[[#This Row],[Admission]]))</f>
        <v>4.8192771084337354E-3</v>
      </c>
      <c r="AZ32" s="11" t="str">
        <f>IF(Table2[[#This Row],[SW T]]=0,"--", IF(Table2[[#This Row],[SW HS]]/Table2[[#This Row],[SW T]]=0, "--", Table2[[#This Row],[SW HS]]/Table2[[#This Row],[SW T]]))</f>
        <v>--</v>
      </c>
      <c r="BA32" s="18">
        <f>IF(Table2[[#This Row],[SW T]]=0,"--", IF(Table2[[#This Row],[SW FE]]/Table2[[#This Row],[SW T]]=0, "--", Table2[[#This Row],[SW FE]]/Table2[[#This Row],[SW T]]))</f>
        <v>0.5</v>
      </c>
      <c r="BB32" s="2">
        <v>0</v>
      </c>
      <c r="BC32" s="2">
        <v>0</v>
      </c>
      <c r="BD32" s="2">
        <v>0</v>
      </c>
      <c r="BE32" s="2">
        <v>0</v>
      </c>
      <c r="BF32" s="6">
        <f>SUM(Table2[[#This Row],[CHE B]:[CHE FE]])</f>
        <v>0</v>
      </c>
      <c r="BG32" s="11" t="str">
        <f>IF((Table2[[#This Row],[CHE T]]/Table2[[#This Row],[Admission]]) = 0, "--", (Table2[[#This Row],[CHE T]]/Table2[[#This Row],[Admission]]))</f>
        <v>--</v>
      </c>
      <c r="BH32" s="11" t="str">
        <f>IF(Table2[[#This Row],[CHE T]]=0,"--", IF(Table2[[#This Row],[CHE HS]]/Table2[[#This Row],[CHE T]]=0, "--", Table2[[#This Row],[CHE HS]]/Table2[[#This Row],[CHE T]]))</f>
        <v>--</v>
      </c>
      <c r="BI32" s="22" t="str">
        <f>IF(Table2[[#This Row],[CHE T]]=0,"--", IF(Table2[[#This Row],[CHE FE]]/Table2[[#This Row],[CHE T]]=0, "--", Table2[[#This Row],[CHE FE]]/Table2[[#This Row],[CHE T]]))</f>
        <v>--</v>
      </c>
      <c r="BJ32" s="2">
        <v>0</v>
      </c>
      <c r="BK32" s="2">
        <v>0</v>
      </c>
      <c r="BL32" s="2">
        <v>0</v>
      </c>
      <c r="BM32" s="2">
        <v>0</v>
      </c>
      <c r="BN32" s="6">
        <f>SUM(Table2[[#This Row],[WR B]:[WR FE]])</f>
        <v>0</v>
      </c>
      <c r="BO32" s="11" t="str">
        <f>IF((Table2[[#This Row],[WR T]]/Table2[[#This Row],[Admission]]) = 0, "--", (Table2[[#This Row],[WR T]]/Table2[[#This Row],[Admission]]))</f>
        <v>--</v>
      </c>
      <c r="BP32" s="11" t="str">
        <f>IF(Table2[[#This Row],[WR T]]=0,"--", IF(Table2[[#This Row],[WR HS]]/Table2[[#This Row],[WR T]]=0, "--", Table2[[#This Row],[WR HS]]/Table2[[#This Row],[WR T]]))</f>
        <v>--</v>
      </c>
      <c r="BQ32" s="18" t="str">
        <f>IF(Table2[[#This Row],[WR T]]=0,"--", IF(Table2[[#This Row],[WR FE]]/Table2[[#This Row],[WR T]]=0, "--", Table2[[#This Row],[WR FE]]/Table2[[#This Row],[WR T]]))</f>
        <v>--</v>
      </c>
      <c r="BR32" s="2">
        <v>0</v>
      </c>
      <c r="BS32" s="2">
        <v>0</v>
      </c>
      <c r="BT32" s="2">
        <v>0</v>
      </c>
      <c r="BU32" s="2">
        <v>0</v>
      </c>
      <c r="BV32" s="6">
        <f>SUM(Table2[[#This Row],[DNC B]:[DNC FE]])</f>
        <v>0</v>
      </c>
      <c r="BW32" s="11" t="str">
        <f>IF((Table2[[#This Row],[DNC T]]/Table2[[#This Row],[Admission]]) = 0, "--", (Table2[[#This Row],[DNC T]]/Table2[[#This Row],[Admission]]))</f>
        <v>--</v>
      </c>
      <c r="BX32" s="11" t="str">
        <f>IF(Table2[[#This Row],[DNC T]]=0,"--", IF(Table2[[#This Row],[DNC HS]]/Table2[[#This Row],[DNC T]]=0, "--", Table2[[#This Row],[DNC HS]]/Table2[[#This Row],[DNC T]]))</f>
        <v>--</v>
      </c>
      <c r="BY32" s="18" t="str">
        <f>IF(Table2[[#This Row],[DNC T]]=0,"--", IF(Table2[[#This Row],[DNC FE]]/Table2[[#This Row],[DNC T]]=0, "--", Table2[[#This Row],[DNC FE]]/Table2[[#This Row],[DNC T]]))</f>
        <v>--</v>
      </c>
      <c r="BZ32" s="24">
        <f>SUM(Table2[[#This Row],[BX T]],Table2[[#This Row],[SW T]],Table2[[#This Row],[CHE T]],Table2[[#This Row],[WR T]],Table2[[#This Row],[DNC T]])</f>
        <v>6</v>
      </c>
      <c r="CA32" s="2">
        <v>0</v>
      </c>
      <c r="CB32" s="2">
        <v>3</v>
      </c>
      <c r="CC32" s="2">
        <v>2</v>
      </c>
      <c r="CD32" s="2">
        <v>1</v>
      </c>
      <c r="CE32" s="6">
        <f>SUM(Table2[[#This Row],[TF B]:[TF FE]])</f>
        <v>6</v>
      </c>
      <c r="CF32" s="11">
        <f>IF((Table2[[#This Row],[TF T]]/Table2[[#This Row],[Admission]]) = 0, "--", (Table2[[#This Row],[TF T]]/Table2[[#This Row],[Admission]]))</f>
        <v>7.2289156626506026E-3</v>
      </c>
      <c r="CG32" s="11">
        <f>IF(Table2[[#This Row],[TF T]]=0,"--", IF(Table2[[#This Row],[TF HS]]/Table2[[#This Row],[TF T]]=0, "--", Table2[[#This Row],[TF HS]]/Table2[[#This Row],[TF T]]))</f>
        <v>0.33333333333333331</v>
      </c>
      <c r="CH32" s="18">
        <f>IF(Table2[[#This Row],[TF T]]=0,"--", IF(Table2[[#This Row],[TF FE]]/Table2[[#This Row],[TF T]]=0, "--", Table2[[#This Row],[TF FE]]/Table2[[#This Row],[TF T]]))</f>
        <v>0.16666666666666666</v>
      </c>
      <c r="CI32" s="2">
        <v>0</v>
      </c>
      <c r="CJ32" s="2">
        <v>0</v>
      </c>
      <c r="CK32" s="2">
        <v>0</v>
      </c>
      <c r="CL32" s="2">
        <v>0</v>
      </c>
      <c r="CM32" s="6">
        <f>SUM(Table2[[#This Row],[BB B]:[BB FE]])</f>
        <v>0</v>
      </c>
      <c r="CN32" s="11" t="str">
        <f>IF((Table2[[#This Row],[BB T]]/Table2[[#This Row],[Admission]]) = 0, "--", (Table2[[#This Row],[BB T]]/Table2[[#This Row],[Admission]]))</f>
        <v>--</v>
      </c>
      <c r="CO32" s="11" t="str">
        <f>IF(Table2[[#This Row],[BB T]]=0,"--", IF(Table2[[#This Row],[BB HS]]/Table2[[#This Row],[BB T]]=0, "--", Table2[[#This Row],[BB HS]]/Table2[[#This Row],[BB T]]))</f>
        <v>--</v>
      </c>
      <c r="CP32" s="18" t="str">
        <f>IF(Table2[[#This Row],[BB T]]=0,"--", IF(Table2[[#This Row],[BB FE]]/Table2[[#This Row],[BB T]]=0, "--", Table2[[#This Row],[BB FE]]/Table2[[#This Row],[BB T]]))</f>
        <v>--</v>
      </c>
      <c r="CQ32" s="2">
        <v>0</v>
      </c>
      <c r="CR32" s="2">
        <v>1</v>
      </c>
      <c r="CS32" s="2">
        <v>1</v>
      </c>
      <c r="CT32" s="2">
        <v>0</v>
      </c>
      <c r="CU32" s="6">
        <f>SUM(Table2[[#This Row],[SB B]:[SB FE]])</f>
        <v>2</v>
      </c>
      <c r="CV32" s="11">
        <f>IF((Table2[[#This Row],[SB T]]/Table2[[#This Row],[Admission]]) = 0, "--", (Table2[[#This Row],[SB T]]/Table2[[#This Row],[Admission]]))</f>
        <v>2.4096385542168677E-3</v>
      </c>
      <c r="CW32" s="11">
        <f>IF(Table2[[#This Row],[SB T]]=0,"--", IF(Table2[[#This Row],[SB HS]]/Table2[[#This Row],[SB T]]=0, "--", Table2[[#This Row],[SB HS]]/Table2[[#This Row],[SB T]]))</f>
        <v>0.5</v>
      </c>
      <c r="CX32" s="18" t="str">
        <f>IF(Table2[[#This Row],[SB T]]=0,"--", IF(Table2[[#This Row],[SB FE]]/Table2[[#This Row],[SB T]]=0, "--", Table2[[#This Row],[SB FE]]/Table2[[#This Row],[SB T]]))</f>
        <v>--</v>
      </c>
      <c r="CY32" s="2">
        <v>0</v>
      </c>
      <c r="CZ32" s="2">
        <v>0</v>
      </c>
      <c r="DA32" s="2">
        <v>0</v>
      </c>
      <c r="DB32" s="2">
        <v>0</v>
      </c>
      <c r="DC32" s="6">
        <f>SUM(Table2[[#This Row],[GF B]:[GF FE]])</f>
        <v>0</v>
      </c>
      <c r="DD32" s="11" t="str">
        <f>IF((Table2[[#This Row],[GF T]]/Table2[[#This Row],[Admission]]) = 0, "--", (Table2[[#This Row],[GF T]]/Table2[[#This Row],[Admission]]))</f>
        <v>--</v>
      </c>
      <c r="DE32" s="11" t="str">
        <f>IF(Table2[[#This Row],[GF T]]=0,"--", IF(Table2[[#This Row],[GF HS]]/Table2[[#This Row],[GF T]]=0, "--", Table2[[#This Row],[GF HS]]/Table2[[#This Row],[GF T]]))</f>
        <v>--</v>
      </c>
      <c r="DF32" s="18" t="str">
        <f>IF(Table2[[#This Row],[GF T]]=0,"--", IF(Table2[[#This Row],[GF FE]]/Table2[[#This Row],[GF T]]=0, "--", Table2[[#This Row],[GF FE]]/Table2[[#This Row],[GF T]]))</f>
        <v>--</v>
      </c>
      <c r="DG32" s="2">
        <v>1</v>
      </c>
      <c r="DH32" s="2">
        <v>1</v>
      </c>
      <c r="DI32" s="2">
        <v>0</v>
      </c>
      <c r="DJ32" s="2">
        <v>2</v>
      </c>
      <c r="DK32" s="6">
        <f>SUM(Table2[[#This Row],[TN B]:[TN FE]])</f>
        <v>4</v>
      </c>
      <c r="DL32" s="11">
        <f>IF((Table2[[#This Row],[TN T]]/Table2[[#This Row],[Admission]]) = 0, "--", (Table2[[#This Row],[TN T]]/Table2[[#This Row],[Admission]]))</f>
        <v>4.8192771084337354E-3</v>
      </c>
      <c r="DM32" s="11" t="str">
        <f>IF(Table2[[#This Row],[TN T]]=0,"--", IF(Table2[[#This Row],[TN HS]]/Table2[[#This Row],[TN T]]=0, "--", Table2[[#This Row],[TN HS]]/Table2[[#This Row],[TN T]]))</f>
        <v>--</v>
      </c>
      <c r="DN32" s="18">
        <f>IF(Table2[[#This Row],[TN T]]=0,"--", IF(Table2[[#This Row],[TN FE]]/Table2[[#This Row],[TN T]]=0, "--", Table2[[#This Row],[TN FE]]/Table2[[#This Row],[TN T]]))</f>
        <v>0.5</v>
      </c>
      <c r="DO32" s="2">
        <v>0</v>
      </c>
      <c r="DP32" s="2">
        <v>0</v>
      </c>
      <c r="DQ32" s="2">
        <v>0</v>
      </c>
      <c r="DR32" s="2">
        <v>0</v>
      </c>
      <c r="DS32" s="6">
        <f>SUM(Table2[[#This Row],[BND B]:[BND FE]])</f>
        <v>0</v>
      </c>
      <c r="DT32" s="11" t="str">
        <f>IF((Table2[[#This Row],[BND T]]/Table2[[#This Row],[Admission]]) = 0, "--", (Table2[[#This Row],[BND T]]/Table2[[#This Row],[Admission]]))</f>
        <v>--</v>
      </c>
      <c r="DU32" s="11" t="str">
        <f>IF(Table2[[#This Row],[BND T]]=0,"--", IF(Table2[[#This Row],[BND HS]]/Table2[[#This Row],[BND T]]=0, "--", Table2[[#This Row],[BND HS]]/Table2[[#This Row],[BND T]]))</f>
        <v>--</v>
      </c>
      <c r="DV32" s="18" t="str">
        <f>IF(Table2[[#This Row],[BND T]]=0,"--", IF(Table2[[#This Row],[BND FE]]/Table2[[#This Row],[BND T]]=0, "--", Table2[[#This Row],[BND FE]]/Table2[[#This Row],[BND T]]))</f>
        <v>--</v>
      </c>
      <c r="DW32" s="2">
        <v>0</v>
      </c>
      <c r="DX32" s="2">
        <v>0</v>
      </c>
      <c r="DY32" s="2">
        <v>0</v>
      </c>
      <c r="DZ32" s="2">
        <v>0</v>
      </c>
      <c r="EA32" s="6">
        <f>SUM(Table2[[#This Row],[SPE B]:[SPE FE]])</f>
        <v>0</v>
      </c>
      <c r="EB32" s="11" t="str">
        <f>IF((Table2[[#This Row],[SPE T]]/Table2[[#This Row],[Admission]]) = 0, "--", (Table2[[#This Row],[SPE T]]/Table2[[#This Row],[Admission]]))</f>
        <v>--</v>
      </c>
      <c r="EC32" s="11" t="str">
        <f>IF(Table2[[#This Row],[SPE T]]=0,"--", IF(Table2[[#This Row],[SPE HS]]/Table2[[#This Row],[SPE T]]=0, "--", Table2[[#This Row],[SPE HS]]/Table2[[#This Row],[SPE T]]))</f>
        <v>--</v>
      </c>
      <c r="ED32" s="18" t="str">
        <f>IF(Table2[[#This Row],[SPE T]]=0,"--", IF(Table2[[#This Row],[SPE FE]]/Table2[[#This Row],[SPE T]]=0, "--", Table2[[#This Row],[SPE FE]]/Table2[[#This Row],[SPE T]]))</f>
        <v>--</v>
      </c>
      <c r="EE32" s="2">
        <v>0</v>
      </c>
      <c r="EF32" s="2">
        <v>0</v>
      </c>
      <c r="EG32" s="2">
        <v>0</v>
      </c>
      <c r="EH32" s="2">
        <v>0</v>
      </c>
      <c r="EI32" s="6">
        <f>SUM(Table2[[#This Row],[ORC B]:[ORC FE]])</f>
        <v>0</v>
      </c>
      <c r="EJ32" s="11" t="str">
        <f>IF((Table2[[#This Row],[ORC T]]/Table2[[#This Row],[Admission]]) = 0, "--", (Table2[[#This Row],[ORC T]]/Table2[[#This Row],[Admission]]))</f>
        <v>--</v>
      </c>
      <c r="EK32" s="11" t="str">
        <f>IF(Table2[[#This Row],[ORC T]]=0,"--", IF(Table2[[#This Row],[ORC HS]]/Table2[[#This Row],[ORC T]]=0, "--", Table2[[#This Row],[ORC HS]]/Table2[[#This Row],[ORC T]]))</f>
        <v>--</v>
      </c>
      <c r="EL32" s="18" t="str">
        <f>IF(Table2[[#This Row],[ORC T]]=0,"--", IF(Table2[[#This Row],[ORC FE]]/Table2[[#This Row],[ORC T]]=0, "--", Table2[[#This Row],[ORC FE]]/Table2[[#This Row],[ORC T]]))</f>
        <v>--</v>
      </c>
      <c r="EM32" s="2">
        <v>0</v>
      </c>
      <c r="EN32" s="2">
        <v>0</v>
      </c>
      <c r="EO32" s="2">
        <v>0</v>
      </c>
      <c r="EP32" s="2">
        <v>0</v>
      </c>
      <c r="EQ32" s="6">
        <f>SUM(Table2[[#This Row],[SOL B]:[SOL FE]])</f>
        <v>0</v>
      </c>
      <c r="ER32" s="11" t="str">
        <f>IF((Table2[[#This Row],[SOL T]]/Table2[[#This Row],[Admission]]) = 0, "--", (Table2[[#This Row],[SOL T]]/Table2[[#This Row],[Admission]]))</f>
        <v>--</v>
      </c>
      <c r="ES32" s="11" t="str">
        <f>IF(Table2[[#This Row],[SOL T]]=0,"--", IF(Table2[[#This Row],[SOL HS]]/Table2[[#This Row],[SOL T]]=0, "--", Table2[[#This Row],[SOL HS]]/Table2[[#This Row],[SOL T]]))</f>
        <v>--</v>
      </c>
      <c r="ET32" s="18" t="str">
        <f>IF(Table2[[#This Row],[SOL T]]=0,"--", IF(Table2[[#This Row],[SOL FE]]/Table2[[#This Row],[SOL T]]=0, "--", Table2[[#This Row],[SOL FE]]/Table2[[#This Row],[SOL T]]))</f>
        <v>--</v>
      </c>
      <c r="EU32" s="2">
        <v>0</v>
      </c>
      <c r="EV32" s="2">
        <v>0</v>
      </c>
      <c r="EW32" s="2">
        <v>0</v>
      </c>
      <c r="EX32" s="2">
        <v>0</v>
      </c>
      <c r="EY32" s="6">
        <f>SUM(Table2[[#This Row],[CHO B]:[CHO FE]])</f>
        <v>0</v>
      </c>
      <c r="EZ32" s="11" t="str">
        <f>IF((Table2[[#This Row],[CHO T]]/Table2[[#This Row],[Admission]]) = 0, "--", (Table2[[#This Row],[CHO T]]/Table2[[#This Row],[Admission]]))</f>
        <v>--</v>
      </c>
      <c r="FA32" s="11" t="str">
        <f>IF(Table2[[#This Row],[CHO T]]=0,"--", IF(Table2[[#This Row],[CHO HS]]/Table2[[#This Row],[CHO T]]=0, "--", Table2[[#This Row],[CHO HS]]/Table2[[#This Row],[CHO T]]))</f>
        <v>--</v>
      </c>
      <c r="FB32" s="18" t="str">
        <f>IF(Table2[[#This Row],[CHO T]]=0,"--", IF(Table2[[#This Row],[CHO FE]]/Table2[[#This Row],[CHO T]]=0, "--", Table2[[#This Row],[CHO FE]]/Table2[[#This Row],[CHO T]]))</f>
        <v>--</v>
      </c>
      <c r="FC3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12</v>
      </c>
      <c r="FD32">
        <v>0</v>
      </c>
      <c r="FE32">
        <v>0</v>
      </c>
      <c r="FF32" s="1" t="s">
        <v>390</v>
      </c>
      <c r="FG32" s="1" t="s">
        <v>390</v>
      </c>
      <c r="FH32">
        <v>0</v>
      </c>
      <c r="FI32">
        <v>0</v>
      </c>
      <c r="FJ32" s="1" t="s">
        <v>390</v>
      </c>
      <c r="FK32" s="1" t="s">
        <v>390</v>
      </c>
      <c r="FL32">
        <v>0</v>
      </c>
      <c r="FM32">
        <v>0</v>
      </c>
      <c r="FN32" s="1" t="s">
        <v>390</v>
      </c>
      <c r="FO32" s="1" t="s">
        <v>390</v>
      </c>
    </row>
    <row r="33" spans="1:171">
      <c r="A33">
        <v>1021</v>
      </c>
      <c r="B33">
        <v>133</v>
      </c>
      <c r="C33" t="s">
        <v>112</v>
      </c>
      <c r="D33" t="s">
        <v>128</v>
      </c>
      <c r="E33" s="20">
        <v>195</v>
      </c>
      <c r="F33" s="2">
        <v>31</v>
      </c>
      <c r="G33" s="2">
        <v>0</v>
      </c>
      <c r="H33" s="2">
        <v>0</v>
      </c>
      <c r="I33" s="2">
        <v>1</v>
      </c>
      <c r="J33" s="6">
        <f>SUM(Table2[[#This Row],[FB B]:[FB FE]])</f>
        <v>32</v>
      </c>
      <c r="K33" s="11">
        <f>IF((Table2[[#This Row],[FB T]]/Table2[[#This Row],[Admission]]) = 0, "--", (Table2[[#This Row],[FB T]]/Table2[[#This Row],[Admission]]))</f>
        <v>0.1641025641025641</v>
      </c>
      <c r="L33" s="11" t="str">
        <f>IF(Table2[[#This Row],[FB T]]=0,"--", IF(Table2[[#This Row],[FB HS]]/Table2[[#This Row],[FB T]]=0, "--", Table2[[#This Row],[FB HS]]/Table2[[#This Row],[FB T]]))</f>
        <v>--</v>
      </c>
      <c r="M33" s="18">
        <f>IF(Table2[[#This Row],[FB T]]=0,"--", IF(Table2[[#This Row],[FB FE]]/Table2[[#This Row],[FB T]]=0, "--", Table2[[#This Row],[FB FE]]/Table2[[#This Row],[FB T]]))</f>
        <v>3.125E-2</v>
      </c>
      <c r="N33" s="2">
        <v>8</v>
      </c>
      <c r="O33" s="2">
        <v>6</v>
      </c>
      <c r="P33" s="2">
        <v>0</v>
      </c>
      <c r="Q33" s="2">
        <v>0</v>
      </c>
      <c r="R33" s="6">
        <f>SUM(Table2[[#This Row],[XC B]:[XC FE]])</f>
        <v>14</v>
      </c>
      <c r="S33" s="11">
        <f>IF((Table2[[#This Row],[XC T]]/Table2[[#This Row],[Admission]]) = 0, "--", (Table2[[#This Row],[XC T]]/Table2[[#This Row],[Admission]]))</f>
        <v>7.179487179487179E-2</v>
      </c>
      <c r="T33" s="11" t="str">
        <f>IF(Table2[[#This Row],[XC T]]=0,"--", IF(Table2[[#This Row],[XC HS]]/Table2[[#This Row],[XC T]]=0, "--", Table2[[#This Row],[XC HS]]/Table2[[#This Row],[XC T]]))</f>
        <v>--</v>
      </c>
      <c r="U33" s="18" t="str">
        <f>IF(Table2[[#This Row],[XC T]]=0,"--", IF(Table2[[#This Row],[XC FE]]/Table2[[#This Row],[XC T]]=0, "--", Table2[[#This Row],[XC FE]]/Table2[[#This Row],[XC T]]))</f>
        <v>--</v>
      </c>
      <c r="V33" s="2">
        <v>18</v>
      </c>
      <c r="W33" s="2">
        <v>0</v>
      </c>
      <c r="X33" s="2">
        <v>1</v>
      </c>
      <c r="Y33" s="6">
        <f>SUM(Table2[[#This Row],[VB G]:[VB FE]])</f>
        <v>19</v>
      </c>
      <c r="Z33" s="11">
        <f>IF((Table2[[#This Row],[VB T]]/Table2[[#This Row],[Admission]]) = 0, "--", (Table2[[#This Row],[VB T]]/Table2[[#This Row],[Admission]]))</f>
        <v>9.7435897435897437E-2</v>
      </c>
      <c r="AA33" s="11" t="str">
        <f>IF(Table2[[#This Row],[VB T]]=0,"--", IF(Table2[[#This Row],[VB HS]]/Table2[[#This Row],[VB T]]=0, "--", Table2[[#This Row],[VB HS]]/Table2[[#This Row],[VB T]]))</f>
        <v>--</v>
      </c>
      <c r="AB33" s="18">
        <f>IF(Table2[[#This Row],[VB T]]=0,"--", IF(Table2[[#This Row],[VB FE]]/Table2[[#This Row],[VB T]]=0, "--", Table2[[#This Row],[VB FE]]/Table2[[#This Row],[VB T]]))</f>
        <v>5.2631578947368418E-2</v>
      </c>
      <c r="AC33" s="2">
        <v>0</v>
      </c>
      <c r="AD33" s="2">
        <v>0</v>
      </c>
      <c r="AE33" s="2">
        <v>0</v>
      </c>
      <c r="AF33" s="2">
        <v>0</v>
      </c>
      <c r="AG33" s="6">
        <f>SUM(Table2[[#This Row],[SC B]:[SC FE]])</f>
        <v>0</v>
      </c>
      <c r="AH33" s="11" t="str">
        <f>IF((Table2[[#This Row],[SC T]]/Table2[[#This Row],[Admission]]) = 0, "--", (Table2[[#This Row],[SC T]]/Table2[[#This Row],[Admission]]))</f>
        <v>--</v>
      </c>
      <c r="AI33" s="11" t="str">
        <f>IF(Table2[[#This Row],[SC T]]=0,"--", IF(Table2[[#This Row],[SC HS]]/Table2[[#This Row],[SC T]]=0, "--", Table2[[#This Row],[SC HS]]/Table2[[#This Row],[SC T]]))</f>
        <v>--</v>
      </c>
      <c r="AJ33" s="18" t="str">
        <f>IF(Table2[[#This Row],[SC T]]=0,"--", IF(Table2[[#This Row],[SC FE]]/Table2[[#This Row],[SC T]]=0, "--", Table2[[#This Row],[SC FE]]/Table2[[#This Row],[SC T]]))</f>
        <v>--</v>
      </c>
      <c r="AK33" s="15">
        <f>SUM(Table2[[#This Row],[FB T]],Table2[[#This Row],[XC T]],Table2[[#This Row],[VB T]],Table2[[#This Row],[SC T]])</f>
        <v>65</v>
      </c>
      <c r="AL33" s="2">
        <v>28</v>
      </c>
      <c r="AM33" s="2">
        <v>15</v>
      </c>
      <c r="AN33" s="2">
        <v>1</v>
      </c>
      <c r="AO33" s="2">
        <v>1</v>
      </c>
      <c r="AP33" s="6">
        <f>SUM(Table2[[#This Row],[BX B]:[BX FE]])</f>
        <v>45</v>
      </c>
      <c r="AQ33" s="11">
        <f>IF((Table2[[#This Row],[BX T]]/Table2[[#This Row],[Admission]]) = 0, "--", (Table2[[#This Row],[BX T]]/Table2[[#This Row],[Admission]]))</f>
        <v>0.23076923076923078</v>
      </c>
      <c r="AR33" s="11">
        <f>IF(Table2[[#This Row],[BX T]]=0,"--", IF(Table2[[#This Row],[BX HS]]/Table2[[#This Row],[BX T]]=0, "--", Table2[[#This Row],[BX HS]]/Table2[[#This Row],[BX T]]))</f>
        <v>2.2222222222222223E-2</v>
      </c>
      <c r="AS33" s="18">
        <f>IF(Table2[[#This Row],[BX T]]=0,"--", IF(Table2[[#This Row],[BX FE]]/Table2[[#This Row],[BX T]]=0, "--", Table2[[#This Row],[BX FE]]/Table2[[#This Row],[BX T]]))</f>
        <v>2.2222222222222223E-2</v>
      </c>
      <c r="AT33" s="2">
        <v>0</v>
      </c>
      <c r="AU33" s="2">
        <v>0</v>
      </c>
      <c r="AV33" s="2">
        <v>0</v>
      </c>
      <c r="AW33" s="2">
        <v>0</v>
      </c>
      <c r="AX33" s="6">
        <f>SUM(Table2[[#This Row],[SW B]:[SW FE]])</f>
        <v>0</v>
      </c>
      <c r="AY33" s="11" t="str">
        <f>IF((Table2[[#This Row],[SW T]]/Table2[[#This Row],[Admission]]) = 0, "--", (Table2[[#This Row],[SW T]]/Table2[[#This Row],[Admission]]))</f>
        <v>--</v>
      </c>
      <c r="AZ33" s="11" t="str">
        <f>IF(Table2[[#This Row],[SW T]]=0,"--", IF(Table2[[#This Row],[SW HS]]/Table2[[#This Row],[SW T]]=0, "--", Table2[[#This Row],[SW HS]]/Table2[[#This Row],[SW T]]))</f>
        <v>--</v>
      </c>
      <c r="BA33" s="18" t="str">
        <f>IF(Table2[[#This Row],[SW T]]=0,"--", IF(Table2[[#This Row],[SW FE]]/Table2[[#This Row],[SW T]]=0, "--", Table2[[#This Row],[SW FE]]/Table2[[#This Row],[SW T]]))</f>
        <v>--</v>
      </c>
      <c r="BB33" s="2">
        <v>1</v>
      </c>
      <c r="BC33" s="2">
        <v>15</v>
      </c>
      <c r="BD33" s="2">
        <v>0</v>
      </c>
      <c r="BE33" s="2">
        <v>0</v>
      </c>
      <c r="BF33" s="6">
        <f>SUM(Table2[[#This Row],[CHE B]:[CHE FE]])</f>
        <v>16</v>
      </c>
      <c r="BG33" s="11">
        <f>IF((Table2[[#This Row],[CHE T]]/Table2[[#This Row],[Admission]]) = 0, "--", (Table2[[#This Row],[CHE T]]/Table2[[#This Row],[Admission]]))</f>
        <v>8.2051282051282051E-2</v>
      </c>
      <c r="BH33" s="11" t="str">
        <f>IF(Table2[[#This Row],[CHE T]]=0,"--", IF(Table2[[#This Row],[CHE HS]]/Table2[[#This Row],[CHE T]]=0, "--", Table2[[#This Row],[CHE HS]]/Table2[[#This Row],[CHE T]]))</f>
        <v>--</v>
      </c>
      <c r="BI33" s="22" t="str">
        <f>IF(Table2[[#This Row],[CHE T]]=0,"--", IF(Table2[[#This Row],[CHE FE]]/Table2[[#This Row],[CHE T]]=0, "--", Table2[[#This Row],[CHE FE]]/Table2[[#This Row],[CHE T]]))</f>
        <v>--</v>
      </c>
      <c r="BJ33" s="2">
        <v>17</v>
      </c>
      <c r="BK33" s="2">
        <v>2</v>
      </c>
      <c r="BL33" s="2">
        <v>0</v>
      </c>
      <c r="BM33" s="2">
        <v>0</v>
      </c>
      <c r="BN33" s="6">
        <f>SUM(Table2[[#This Row],[WR B]:[WR FE]])</f>
        <v>19</v>
      </c>
      <c r="BO33" s="11">
        <f>IF((Table2[[#This Row],[WR T]]/Table2[[#This Row],[Admission]]) = 0, "--", (Table2[[#This Row],[WR T]]/Table2[[#This Row],[Admission]]))</f>
        <v>9.7435897435897437E-2</v>
      </c>
      <c r="BP33" s="11" t="str">
        <f>IF(Table2[[#This Row],[WR T]]=0,"--", IF(Table2[[#This Row],[WR HS]]/Table2[[#This Row],[WR T]]=0, "--", Table2[[#This Row],[WR HS]]/Table2[[#This Row],[WR T]]))</f>
        <v>--</v>
      </c>
      <c r="BQ33" s="18" t="str">
        <f>IF(Table2[[#This Row],[WR T]]=0,"--", IF(Table2[[#This Row],[WR FE]]/Table2[[#This Row],[WR T]]=0, "--", Table2[[#This Row],[WR FE]]/Table2[[#This Row],[WR T]]))</f>
        <v>--</v>
      </c>
      <c r="BR33" s="2">
        <v>0</v>
      </c>
      <c r="BS33" s="2">
        <v>0</v>
      </c>
      <c r="BT33" s="2">
        <v>0</v>
      </c>
      <c r="BU33" s="2">
        <v>0</v>
      </c>
      <c r="BV33" s="6">
        <f>SUM(Table2[[#This Row],[DNC B]:[DNC FE]])</f>
        <v>0</v>
      </c>
      <c r="BW33" s="11" t="str">
        <f>IF((Table2[[#This Row],[DNC T]]/Table2[[#This Row],[Admission]]) = 0, "--", (Table2[[#This Row],[DNC T]]/Table2[[#This Row],[Admission]]))</f>
        <v>--</v>
      </c>
      <c r="BX33" s="11" t="str">
        <f>IF(Table2[[#This Row],[DNC T]]=0,"--", IF(Table2[[#This Row],[DNC HS]]/Table2[[#This Row],[DNC T]]=0, "--", Table2[[#This Row],[DNC HS]]/Table2[[#This Row],[DNC T]]))</f>
        <v>--</v>
      </c>
      <c r="BY33" s="18" t="str">
        <f>IF(Table2[[#This Row],[DNC T]]=0,"--", IF(Table2[[#This Row],[DNC FE]]/Table2[[#This Row],[DNC T]]=0, "--", Table2[[#This Row],[DNC FE]]/Table2[[#This Row],[DNC T]]))</f>
        <v>--</v>
      </c>
      <c r="BZ33" s="24">
        <f>SUM(Table2[[#This Row],[BX T]],Table2[[#This Row],[SW T]],Table2[[#This Row],[CHE T]],Table2[[#This Row],[WR T]],Table2[[#This Row],[DNC T]])</f>
        <v>80</v>
      </c>
      <c r="CA33" s="2">
        <v>25</v>
      </c>
      <c r="CB33" s="2">
        <v>15</v>
      </c>
      <c r="CC33" s="2">
        <v>1</v>
      </c>
      <c r="CD33" s="2">
        <v>4</v>
      </c>
      <c r="CE33" s="6">
        <f>SUM(Table2[[#This Row],[TF B]:[TF FE]])</f>
        <v>45</v>
      </c>
      <c r="CF33" s="11">
        <f>IF((Table2[[#This Row],[TF T]]/Table2[[#This Row],[Admission]]) = 0, "--", (Table2[[#This Row],[TF T]]/Table2[[#This Row],[Admission]]))</f>
        <v>0.23076923076923078</v>
      </c>
      <c r="CG33" s="11">
        <f>IF(Table2[[#This Row],[TF T]]=0,"--", IF(Table2[[#This Row],[TF HS]]/Table2[[#This Row],[TF T]]=0, "--", Table2[[#This Row],[TF HS]]/Table2[[#This Row],[TF T]]))</f>
        <v>2.2222222222222223E-2</v>
      </c>
      <c r="CH33" s="18">
        <f>IF(Table2[[#This Row],[TF T]]=0,"--", IF(Table2[[#This Row],[TF FE]]/Table2[[#This Row],[TF T]]=0, "--", Table2[[#This Row],[TF FE]]/Table2[[#This Row],[TF T]]))</f>
        <v>8.8888888888888892E-2</v>
      </c>
      <c r="CI33" s="2">
        <v>10</v>
      </c>
      <c r="CJ33" s="2">
        <v>0</v>
      </c>
      <c r="CK33" s="2">
        <v>0</v>
      </c>
      <c r="CL33" s="2">
        <v>0</v>
      </c>
      <c r="CM33" s="6">
        <f>SUM(Table2[[#This Row],[BB B]:[BB FE]])</f>
        <v>10</v>
      </c>
      <c r="CN33" s="11">
        <f>IF((Table2[[#This Row],[BB T]]/Table2[[#This Row],[Admission]]) = 0, "--", (Table2[[#This Row],[BB T]]/Table2[[#This Row],[Admission]]))</f>
        <v>5.128205128205128E-2</v>
      </c>
      <c r="CO33" s="11" t="str">
        <f>IF(Table2[[#This Row],[BB T]]=0,"--", IF(Table2[[#This Row],[BB HS]]/Table2[[#This Row],[BB T]]=0, "--", Table2[[#This Row],[BB HS]]/Table2[[#This Row],[BB T]]))</f>
        <v>--</v>
      </c>
      <c r="CP33" s="18" t="str">
        <f>IF(Table2[[#This Row],[BB T]]=0,"--", IF(Table2[[#This Row],[BB FE]]/Table2[[#This Row],[BB T]]=0, "--", Table2[[#This Row],[BB FE]]/Table2[[#This Row],[BB T]]))</f>
        <v>--</v>
      </c>
      <c r="CQ33" s="2">
        <v>0</v>
      </c>
      <c r="CR33" s="2">
        <v>19</v>
      </c>
      <c r="CS33" s="2">
        <v>0</v>
      </c>
      <c r="CT33" s="2">
        <v>1</v>
      </c>
      <c r="CU33" s="6">
        <f>SUM(Table2[[#This Row],[SB B]:[SB FE]])</f>
        <v>20</v>
      </c>
      <c r="CV33" s="11">
        <f>IF((Table2[[#This Row],[SB T]]/Table2[[#This Row],[Admission]]) = 0, "--", (Table2[[#This Row],[SB T]]/Table2[[#This Row],[Admission]]))</f>
        <v>0.10256410256410256</v>
      </c>
      <c r="CW33" s="11" t="str">
        <f>IF(Table2[[#This Row],[SB T]]=0,"--", IF(Table2[[#This Row],[SB HS]]/Table2[[#This Row],[SB T]]=0, "--", Table2[[#This Row],[SB HS]]/Table2[[#This Row],[SB T]]))</f>
        <v>--</v>
      </c>
      <c r="CX33" s="18">
        <f>IF(Table2[[#This Row],[SB T]]=0,"--", IF(Table2[[#This Row],[SB FE]]/Table2[[#This Row],[SB T]]=0, "--", Table2[[#This Row],[SB FE]]/Table2[[#This Row],[SB T]]))</f>
        <v>0.05</v>
      </c>
      <c r="CY33" s="2">
        <v>0</v>
      </c>
      <c r="CZ33" s="2">
        <v>0</v>
      </c>
      <c r="DA33" s="2">
        <v>0</v>
      </c>
      <c r="DB33" s="2">
        <v>0</v>
      </c>
      <c r="DC33" s="6">
        <f>SUM(Table2[[#This Row],[GF B]:[GF FE]])</f>
        <v>0</v>
      </c>
      <c r="DD33" s="11" t="str">
        <f>IF((Table2[[#This Row],[GF T]]/Table2[[#This Row],[Admission]]) = 0, "--", (Table2[[#This Row],[GF T]]/Table2[[#This Row],[Admission]]))</f>
        <v>--</v>
      </c>
      <c r="DE33" s="11" t="str">
        <f>IF(Table2[[#This Row],[GF T]]=0,"--", IF(Table2[[#This Row],[GF HS]]/Table2[[#This Row],[GF T]]=0, "--", Table2[[#This Row],[GF HS]]/Table2[[#This Row],[GF T]]))</f>
        <v>--</v>
      </c>
      <c r="DF33" s="18" t="str">
        <f>IF(Table2[[#This Row],[GF T]]=0,"--", IF(Table2[[#This Row],[GF FE]]/Table2[[#This Row],[GF T]]=0, "--", Table2[[#This Row],[GF FE]]/Table2[[#This Row],[GF T]]))</f>
        <v>--</v>
      </c>
      <c r="DG33" s="2">
        <v>0</v>
      </c>
      <c r="DH33" s="2">
        <v>0</v>
      </c>
      <c r="DI33" s="2">
        <v>0</v>
      </c>
      <c r="DJ33" s="2">
        <v>0</v>
      </c>
      <c r="DK33" s="6">
        <f>SUM(Table2[[#This Row],[TN B]:[TN FE]])</f>
        <v>0</v>
      </c>
      <c r="DL33" s="11" t="str">
        <f>IF((Table2[[#This Row],[TN T]]/Table2[[#This Row],[Admission]]) = 0, "--", (Table2[[#This Row],[TN T]]/Table2[[#This Row],[Admission]]))</f>
        <v>--</v>
      </c>
      <c r="DM33" s="11" t="str">
        <f>IF(Table2[[#This Row],[TN T]]=0,"--", IF(Table2[[#This Row],[TN HS]]/Table2[[#This Row],[TN T]]=0, "--", Table2[[#This Row],[TN HS]]/Table2[[#This Row],[TN T]]))</f>
        <v>--</v>
      </c>
      <c r="DN33" s="18" t="str">
        <f>IF(Table2[[#This Row],[TN T]]=0,"--", IF(Table2[[#This Row],[TN FE]]/Table2[[#This Row],[TN T]]=0, "--", Table2[[#This Row],[TN FE]]/Table2[[#This Row],[TN T]]))</f>
        <v>--</v>
      </c>
      <c r="DO33" s="2">
        <v>0</v>
      </c>
      <c r="DP33" s="2">
        <v>0</v>
      </c>
      <c r="DQ33" s="2">
        <v>0</v>
      </c>
      <c r="DR33" s="2">
        <v>0</v>
      </c>
      <c r="DS33" s="6">
        <f>SUM(Table2[[#This Row],[BND B]:[BND FE]])</f>
        <v>0</v>
      </c>
      <c r="DT33" s="11" t="str">
        <f>IF((Table2[[#This Row],[BND T]]/Table2[[#This Row],[Admission]]) = 0, "--", (Table2[[#This Row],[BND T]]/Table2[[#This Row],[Admission]]))</f>
        <v>--</v>
      </c>
      <c r="DU33" s="11" t="str">
        <f>IF(Table2[[#This Row],[BND T]]=0,"--", IF(Table2[[#This Row],[BND HS]]/Table2[[#This Row],[BND T]]=0, "--", Table2[[#This Row],[BND HS]]/Table2[[#This Row],[BND T]]))</f>
        <v>--</v>
      </c>
      <c r="DV33" s="18" t="str">
        <f>IF(Table2[[#This Row],[BND T]]=0,"--", IF(Table2[[#This Row],[BND FE]]/Table2[[#This Row],[BND T]]=0, "--", Table2[[#This Row],[BND FE]]/Table2[[#This Row],[BND T]]))</f>
        <v>--</v>
      </c>
      <c r="DW33" s="2">
        <v>0</v>
      </c>
      <c r="DX33" s="2">
        <v>0</v>
      </c>
      <c r="DY33" s="2">
        <v>0</v>
      </c>
      <c r="DZ33" s="2">
        <v>0</v>
      </c>
      <c r="EA33" s="6">
        <f>SUM(Table2[[#This Row],[SPE B]:[SPE FE]])</f>
        <v>0</v>
      </c>
      <c r="EB33" s="11" t="str">
        <f>IF((Table2[[#This Row],[SPE T]]/Table2[[#This Row],[Admission]]) = 0, "--", (Table2[[#This Row],[SPE T]]/Table2[[#This Row],[Admission]]))</f>
        <v>--</v>
      </c>
      <c r="EC33" s="11" t="str">
        <f>IF(Table2[[#This Row],[SPE T]]=0,"--", IF(Table2[[#This Row],[SPE HS]]/Table2[[#This Row],[SPE T]]=0, "--", Table2[[#This Row],[SPE HS]]/Table2[[#This Row],[SPE T]]))</f>
        <v>--</v>
      </c>
      <c r="ED33" s="18" t="str">
        <f>IF(Table2[[#This Row],[SPE T]]=0,"--", IF(Table2[[#This Row],[SPE FE]]/Table2[[#This Row],[SPE T]]=0, "--", Table2[[#This Row],[SPE FE]]/Table2[[#This Row],[SPE T]]))</f>
        <v>--</v>
      </c>
      <c r="EE33" s="2">
        <v>0</v>
      </c>
      <c r="EF33" s="2">
        <v>0</v>
      </c>
      <c r="EG33" s="2">
        <v>0</v>
      </c>
      <c r="EH33" s="2">
        <v>0</v>
      </c>
      <c r="EI33" s="6">
        <f>SUM(Table2[[#This Row],[ORC B]:[ORC FE]])</f>
        <v>0</v>
      </c>
      <c r="EJ33" s="11" t="str">
        <f>IF((Table2[[#This Row],[ORC T]]/Table2[[#This Row],[Admission]]) = 0, "--", (Table2[[#This Row],[ORC T]]/Table2[[#This Row],[Admission]]))</f>
        <v>--</v>
      </c>
      <c r="EK33" s="11" t="str">
        <f>IF(Table2[[#This Row],[ORC T]]=0,"--", IF(Table2[[#This Row],[ORC HS]]/Table2[[#This Row],[ORC T]]=0, "--", Table2[[#This Row],[ORC HS]]/Table2[[#This Row],[ORC T]]))</f>
        <v>--</v>
      </c>
      <c r="EL33" s="18" t="str">
        <f>IF(Table2[[#This Row],[ORC T]]=0,"--", IF(Table2[[#This Row],[ORC FE]]/Table2[[#This Row],[ORC T]]=0, "--", Table2[[#This Row],[ORC FE]]/Table2[[#This Row],[ORC T]]))</f>
        <v>--</v>
      </c>
      <c r="EM33" s="2">
        <v>0</v>
      </c>
      <c r="EN33" s="2">
        <v>0</v>
      </c>
      <c r="EO33" s="2">
        <v>0</v>
      </c>
      <c r="EP33" s="2">
        <v>0</v>
      </c>
      <c r="EQ33" s="6">
        <f>SUM(Table2[[#This Row],[SOL B]:[SOL FE]])</f>
        <v>0</v>
      </c>
      <c r="ER33" s="11" t="str">
        <f>IF((Table2[[#This Row],[SOL T]]/Table2[[#This Row],[Admission]]) = 0, "--", (Table2[[#This Row],[SOL T]]/Table2[[#This Row],[Admission]]))</f>
        <v>--</v>
      </c>
      <c r="ES33" s="11" t="str">
        <f>IF(Table2[[#This Row],[SOL T]]=0,"--", IF(Table2[[#This Row],[SOL HS]]/Table2[[#This Row],[SOL T]]=0, "--", Table2[[#This Row],[SOL HS]]/Table2[[#This Row],[SOL T]]))</f>
        <v>--</v>
      </c>
      <c r="ET33" s="18" t="str">
        <f>IF(Table2[[#This Row],[SOL T]]=0,"--", IF(Table2[[#This Row],[SOL FE]]/Table2[[#This Row],[SOL T]]=0, "--", Table2[[#This Row],[SOL FE]]/Table2[[#This Row],[SOL T]]))</f>
        <v>--</v>
      </c>
      <c r="EU33" s="2">
        <v>0</v>
      </c>
      <c r="EV33" s="2">
        <v>0</v>
      </c>
      <c r="EW33" s="2">
        <v>0</v>
      </c>
      <c r="EX33" s="2">
        <v>0</v>
      </c>
      <c r="EY33" s="6">
        <f>SUM(Table2[[#This Row],[CHO B]:[CHO FE]])</f>
        <v>0</v>
      </c>
      <c r="EZ33" s="11" t="str">
        <f>IF((Table2[[#This Row],[CHO T]]/Table2[[#This Row],[Admission]]) = 0, "--", (Table2[[#This Row],[CHO T]]/Table2[[#This Row],[Admission]]))</f>
        <v>--</v>
      </c>
      <c r="FA33" s="11" t="str">
        <f>IF(Table2[[#This Row],[CHO T]]=0,"--", IF(Table2[[#This Row],[CHO HS]]/Table2[[#This Row],[CHO T]]=0, "--", Table2[[#This Row],[CHO HS]]/Table2[[#This Row],[CHO T]]))</f>
        <v>--</v>
      </c>
      <c r="FB33" s="18" t="str">
        <f>IF(Table2[[#This Row],[CHO T]]=0,"--", IF(Table2[[#This Row],[CHO FE]]/Table2[[#This Row],[CHO T]]=0, "--", Table2[[#This Row],[CHO FE]]/Table2[[#This Row],[CHO T]]))</f>
        <v>--</v>
      </c>
      <c r="FC3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75</v>
      </c>
      <c r="FD33">
        <v>0</v>
      </c>
      <c r="FE33">
        <v>0</v>
      </c>
      <c r="FF33" s="1" t="s">
        <v>390</v>
      </c>
      <c r="FG33" s="1" t="s">
        <v>390</v>
      </c>
      <c r="FH33">
        <v>0</v>
      </c>
      <c r="FI33">
        <v>0</v>
      </c>
      <c r="FJ33" s="1" t="s">
        <v>390</v>
      </c>
      <c r="FK33" s="1" t="s">
        <v>390</v>
      </c>
      <c r="FL33">
        <v>0</v>
      </c>
      <c r="FM33">
        <v>0</v>
      </c>
      <c r="FN33" s="1" t="s">
        <v>390</v>
      </c>
      <c r="FO33" s="1" t="s">
        <v>390</v>
      </c>
    </row>
    <row r="34" spans="1:171">
      <c r="A34">
        <v>1072</v>
      </c>
      <c r="B34">
        <v>279</v>
      </c>
      <c r="C34" t="s">
        <v>94</v>
      </c>
      <c r="D34" t="s">
        <v>129</v>
      </c>
      <c r="E34" s="20">
        <v>1608</v>
      </c>
      <c r="F34" s="2">
        <v>127</v>
      </c>
      <c r="G34" s="2">
        <v>0</v>
      </c>
      <c r="H34" s="2">
        <v>0</v>
      </c>
      <c r="I34" s="2">
        <v>0</v>
      </c>
      <c r="J34" s="6">
        <f>SUM(Table2[[#This Row],[FB B]:[FB FE]])</f>
        <v>127</v>
      </c>
      <c r="K34" s="11">
        <f>IF((Table2[[#This Row],[FB T]]/Table2[[#This Row],[Admission]]) = 0, "--", (Table2[[#This Row],[FB T]]/Table2[[#This Row],[Admission]]))</f>
        <v>7.8980099502487564E-2</v>
      </c>
      <c r="L34" s="11" t="str">
        <f>IF(Table2[[#This Row],[FB T]]=0,"--", IF(Table2[[#This Row],[FB HS]]/Table2[[#This Row],[FB T]]=0, "--", Table2[[#This Row],[FB HS]]/Table2[[#This Row],[FB T]]))</f>
        <v>--</v>
      </c>
      <c r="M34" s="18" t="str">
        <f>IF(Table2[[#This Row],[FB T]]=0,"--", IF(Table2[[#This Row],[FB FE]]/Table2[[#This Row],[FB T]]=0, "--", Table2[[#This Row],[FB FE]]/Table2[[#This Row],[FB T]]))</f>
        <v>--</v>
      </c>
      <c r="N34" s="2">
        <v>20</v>
      </c>
      <c r="O34" s="2">
        <v>8</v>
      </c>
      <c r="P34" s="2">
        <v>0</v>
      </c>
      <c r="Q34" s="2">
        <v>1</v>
      </c>
      <c r="R34" s="6">
        <f>SUM(Table2[[#This Row],[XC B]:[XC FE]])</f>
        <v>29</v>
      </c>
      <c r="S34" s="11">
        <f>IF((Table2[[#This Row],[XC T]]/Table2[[#This Row],[Admission]]) = 0, "--", (Table2[[#This Row],[XC T]]/Table2[[#This Row],[Admission]]))</f>
        <v>1.8034825870646767E-2</v>
      </c>
      <c r="T34" s="11" t="str">
        <f>IF(Table2[[#This Row],[XC T]]=0,"--", IF(Table2[[#This Row],[XC HS]]/Table2[[#This Row],[XC T]]=0, "--", Table2[[#This Row],[XC HS]]/Table2[[#This Row],[XC T]]))</f>
        <v>--</v>
      </c>
      <c r="U34" s="18">
        <f>IF(Table2[[#This Row],[XC T]]=0,"--", IF(Table2[[#This Row],[XC FE]]/Table2[[#This Row],[XC T]]=0, "--", Table2[[#This Row],[XC FE]]/Table2[[#This Row],[XC T]]))</f>
        <v>3.4482758620689655E-2</v>
      </c>
      <c r="V34" s="2">
        <v>38</v>
      </c>
      <c r="W34" s="2">
        <v>1</v>
      </c>
      <c r="X34" s="2">
        <v>0</v>
      </c>
      <c r="Y34" s="6">
        <f>SUM(Table2[[#This Row],[VB G]:[VB FE]])</f>
        <v>39</v>
      </c>
      <c r="Z34" s="11">
        <f>IF((Table2[[#This Row],[VB T]]/Table2[[#This Row],[Admission]]) = 0, "--", (Table2[[#This Row],[VB T]]/Table2[[#This Row],[Admission]]))</f>
        <v>2.4253731343283583E-2</v>
      </c>
      <c r="AA34" s="11">
        <f>IF(Table2[[#This Row],[VB T]]=0,"--", IF(Table2[[#This Row],[VB HS]]/Table2[[#This Row],[VB T]]=0, "--", Table2[[#This Row],[VB HS]]/Table2[[#This Row],[VB T]]))</f>
        <v>2.564102564102564E-2</v>
      </c>
      <c r="AB34" s="18" t="str">
        <f>IF(Table2[[#This Row],[VB T]]=0,"--", IF(Table2[[#This Row],[VB FE]]/Table2[[#This Row],[VB T]]=0, "--", Table2[[#This Row],[VB FE]]/Table2[[#This Row],[VB T]]))</f>
        <v>--</v>
      </c>
      <c r="AC34" s="2">
        <v>62</v>
      </c>
      <c r="AD34" s="2">
        <v>41</v>
      </c>
      <c r="AE34" s="2">
        <v>1</v>
      </c>
      <c r="AF34" s="2">
        <v>2</v>
      </c>
      <c r="AG34" s="6">
        <f>SUM(Table2[[#This Row],[SC B]:[SC FE]])</f>
        <v>106</v>
      </c>
      <c r="AH34" s="11">
        <f>IF((Table2[[#This Row],[SC T]]/Table2[[#This Row],[Admission]]) = 0, "--", (Table2[[#This Row],[SC T]]/Table2[[#This Row],[Admission]]))</f>
        <v>6.5920398009950254E-2</v>
      </c>
      <c r="AI34" s="11">
        <f>IF(Table2[[#This Row],[SC T]]=0,"--", IF(Table2[[#This Row],[SC HS]]/Table2[[#This Row],[SC T]]=0, "--", Table2[[#This Row],[SC HS]]/Table2[[#This Row],[SC T]]))</f>
        <v>9.433962264150943E-3</v>
      </c>
      <c r="AJ34" s="18">
        <f>IF(Table2[[#This Row],[SC T]]=0,"--", IF(Table2[[#This Row],[SC FE]]/Table2[[#This Row],[SC T]]=0, "--", Table2[[#This Row],[SC FE]]/Table2[[#This Row],[SC T]]))</f>
        <v>1.8867924528301886E-2</v>
      </c>
      <c r="AK34" s="15">
        <f>SUM(Table2[[#This Row],[FB T]],Table2[[#This Row],[XC T]],Table2[[#This Row],[VB T]],Table2[[#This Row],[SC T]])</f>
        <v>301</v>
      </c>
      <c r="AL34" s="2">
        <v>36</v>
      </c>
      <c r="AM34" s="2">
        <v>35</v>
      </c>
      <c r="AN34" s="2">
        <v>0</v>
      </c>
      <c r="AO34" s="2">
        <v>1</v>
      </c>
      <c r="AP34" s="6">
        <f>SUM(Table2[[#This Row],[BX B]:[BX FE]])</f>
        <v>72</v>
      </c>
      <c r="AQ34" s="11">
        <f>IF((Table2[[#This Row],[BX T]]/Table2[[#This Row],[Admission]]) = 0, "--", (Table2[[#This Row],[BX T]]/Table2[[#This Row],[Admission]]))</f>
        <v>4.4776119402985072E-2</v>
      </c>
      <c r="AR34" s="11" t="str">
        <f>IF(Table2[[#This Row],[BX T]]=0,"--", IF(Table2[[#This Row],[BX HS]]/Table2[[#This Row],[BX T]]=0, "--", Table2[[#This Row],[BX HS]]/Table2[[#This Row],[BX T]]))</f>
        <v>--</v>
      </c>
      <c r="AS34" s="18">
        <f>IF(Table2[[#This Row],[BX T]]=0,"--", IF(Table2[[#This Row],[BX FE]]/Table2[[#This Row],[BX T]]=0, "--", Table2[[#This Row],[BX FE]]/Table2[[#This Row],[BX T]]))</f>
        <v>1.3888888888888888E-2</v>
      </c>
      <c r="AT34" s="2">
        <v>18</v>
      </c>
      <c r="AU34" s="2">
        <v>23</v>
      </c>
      <c r="AV34" s="2">
        <v>2</v>
      </c>
      <c r="AW34" s="2">
        <v>0</v>
      </c>
      <c r="AX34" s="6">
        <f>SUM(Table2[[#This Row],[SW B]:[SW FE]])</f>
        <v>43</v>
      </c>
      <c r="AY34" s="11">
        <f>IF((Table2[[#This Row],[SW T]]/Table2[[#This Row],[Admission]]) = 0, "--", (Table2[[#This Row],[SW T]]/Table2[[#This Row],[Admission]]))</f>
        <v>2.6741293532338308E-2</v>
      </c>
      <c r="AZ34" s="11">
        <f>IF(Table2[[#This Row],[SW T]]=0,"--", IF(Table2[[#This Row],[SW HS]]/Table2[[#This Row],[SW T]]=0, "--", Table2[[#This Row],[SW HS]]/Table2[[#This Row],[SW T]]))</f>
        <v>4.6511627906976744E-2</v>
      </c>
      <c r="BA34" s="18" t="str">
        <f>IF(Table2[[#This Row],[SW T]]=0,"--", IF(Table2[[#This Row],[SW FE]]/Table2[[#This Row],[SW T]]=0, "--", Table2[[#This Row],[SW FE]]/Table2[[#This Row],[SW T]]))</f>
        <v>--</v>
      </c>
      <c r="BB34" s="2">
        <v>0</v>
      </c>
      <c r="BC34" s="2">
        <v>23</v>
      </c>
      <c r="BD34" s="2">
        <v>1</v>
      </c>
      <c r="BE34" s="2">
        <v>1</v>
      </c>
      <c r="BF34" s="6">
        <f>SUM(Table2[[#This Row],[CHE B]:[CHE FE]])</f>
        <v>25</v>
      </c>
      <c r="BG34" s="11">
        <f>IF((Table2[[#This Row],[CHE T]]/Table2[[#This Row],[Admission]]) = 0, "--", (Table2[[#This Row],[CHE T]]/Table2[[#This Row],[Admission]]))</f>
        <v>1.554726368159204E-2</v>
      </c>
      <c r="BH34" s="11">
        <f>IF(Table2[[#This Row],[CHE T]]=0,"--", IF(Table2[[#This Row],[CHE HS]]/Table2[[#This Row],[CHE T]]=0, "--", Table2[[#This Row],[CHE HS]]/Table2[[#This Row],[CHE T]]))</f>
        <v>0.04</v>
      </c>
      <c r="BI34" s="22">
        <f>IF(Table2[[#This Row],[CHE T]]=0,"--", IF(Table2[[#This Row],[CHE FE]]/Table2[[#This Row],[CHE T]]=0, "--", Table2[[#This Row],[CHE FE]]/Table2[[#This Row],[CHE T]]))</f>
        <v>0.04</v>
      </c>
      <c r="BJ34" s="2">
        <v>87</v>
      </c>
      <c r="BK34" s="2">
        <v>0</v>
      </c>
      <c r="BL34" s="2">
        <v>1</v>
      </c>
      <c r="BM34" s="2">
        <v>0</v>
      </c>
      <c r="BN34" s="6">
        <f>SUM(Table2[[#This Row],[WR B]:[WR FE]])</f>
        <v>88</v>
      </c>
      <c r="BO34" s="11">
        <f>IF((Table2[[#This Row],[WR T]]/Table2[[#This Row],[Admission]]) = 0, "--", (Table2[[#This Row],[WR T]]/Table2[[#This Row],[Admission]]))</f>
        <v>5.4726368159203981E-2</v>
      </c>
      <c r="BP34" s="11">
        <f>IF(Table2[[#This Row],[WR T]]=0,"--", IF(Table2[[#This Row],[WR HS]]/Table2[[#This Row],[WR T]]=0, "--", Table2[[#This Row],[WR HS]]/Table2[[#This Row],[WR T]]))</f>
        <v>1.1363636363636364E-2</v>
      </c>
      <c r="BQ34" s="18" t="str">
        <f>IF(Table2[[#This Row],[WR T]]=0,"--", IF(Table2[[#This Row],[WR FE]]/Table2[[#This Row],[WR T]]=0, "--", Table2[[#This Row],[WR FE]]/Table2[[#This Row],[WR T]]))</f>
        <v>--</v>
      </c>
      <c r="BR34" s="2">
        <v>0</v>
      </c>
      <c r="BS34" s="2">
        <v>31</v>
      </c>
      <c r="BT34" s="2">
        <v>0</v>
      </c>
      <c r="BU34" s="2">
        <v>0</v>
      </c>
      <c r="BV34" s="6">
        <f>SUM(Table2[[#This Row],[DNC B]:[DNC FE]])</f>
        <v>31</v>
      </c>
      <c r="BW34" s="11">
        <f>IF((Table2[[#This Row],[DNC T]]/Table2[[#This Row],[Admission]]) = 0, "--", (Table2[[#This Row],[DNC T]]/Table2[[#This Row],[Admission]]))</f>
        <v>1.9278606965174128E-2</v>
      </c>
      <c r="BX34" s="11" t="str">
        <f>IF(Table2[[#This Row],[DNC T]]=0,"--", IF(Table2[[#This Row],[DNC HS]]/Table2[[#This Row],[DNC T]]=0, "--", Table2[[#This Row],[DNC HS]]/Table2[[#This Row],[DNC T]]))</f>
        <v>--</v>
      </c>
      <c r="BY34" s="18" t="str">
        <f>IF(Table2[[#This Row],[DNC T]]=0,"--", IF(Table2[[#This Row],[DNC FE]]/Table2[[#This Row],[DNC T]]=0, "--", Table2[[#This Row],[DNC FE]]/Table2[[#This Row],[DNC T]]))</f>
        <v>--</v>
      </c>
      <c r="BZ34" s="24">
        <f>SUM(Table2[[#This Row],[BX T]],Table2[[#This Row],[SW T]],Table2[[#This Row],[CHE T]],Table2[[#This Row],[WR T]],Table2[[#This Row],[DNC T]])</f>
        <v>259</v>
      </c>
      <c r="CA34" s="2">
        <v>113</v>
      </c>
      <c r="CB34" s="2">
        <v>66</v>
      </c>
      <c r="CC34" s="2">
        <v>0</v>
      </c>
      <c r="CD34" s="2">
        <v>1</v>
      </c>
      <c r="CE34" s="6">
        <f>SUM(Table2[[#This Row],[TF B]:[TF FE]])</f>
        <v>180</v>
      </c>
      <c r="CF34" s="11">
        <f>IF((Table2[[#This Row],[TF T]]/Table2[[#This Row],[Admission]]) = 0, "--", (Table2[[#This Row],[TF T]]/Table2[[#This Row],[Admission]]))</f>
        <v>0.11194029850746269</v>
      </c>
      <c r="CG34" s="11" t="str">
        <f>IF(Table2[[#This Row],[TF T]]=0,"--", IF(Table2[[#This Row],[TF HS]]/Table2[[#This Row],[TF T]]=0, "--", Table2[[#This Row],[TF HS]]/Table2[[#This Row],[TF T]]))</f>
        <v>--</v>
      </c>
      <c r="CH34" s="18">
        <f>IF(Table2[[#This Row],[TF T]]=0,"--", IF(Table2[[#This Row],[TF FE]]/Table2[[#This Row],[TF T]]=0, "--", Table2[[#This Row],[TF FE]]/Table2[[#This Row],[TF T]]))</f>
        <v>5.5555555555555558E-3</v>
      </c>
      <c r="CI34" s="2">
        <v>44</v>
      </c>
      <c r="CJ34" s="2">
        <v>0</v>
      </c>
      <c r="CK34" s="2">
        <v>0</v>
      </c>
      <c r="CL34" s="2">
        <v>0</v>
      </c>
      <c r="CM34" s="6">
        <f>SUM(Table2[[#This Row],[BB B]:[BB FE]])</f>
        <v>44</v>
      </c>
      <c r="CN34" s="11">
        <f>IF((Table2[[#This Row],[BB T]]/Table2[[#This Row],[Admission]]) = 0, "--", (Table2[[#This Row],[BB T]]/Table2[[#This Row],[Admission]]))</f>
        <v>2.736318407960199E-2</v>
      </c>
      <c r="CO34" s="11" t="str">
        <f>IF(Table2[[#This Row],[BB T]]=0,"--", IF(Table2[[#This Row],[BB HS]]/Table2[[#This Row],[BB T]]=0, "--", Table2[[#This Row],[BB HS]]/Table2[[#This Row],[BB T]]))</f>
        <v>--</v>
      </c>
      <c r="CP34" s="18" t="str">
        <f>IF(Table2[[#This Row],[BB T]]=0,"--", IF(Table2[[#This Row],[BB FE]]/Table2[[#This Row],[BB T]]=0, "--", Table2[[#This Row],[BB FE]]/Table2[[#This Row],[BB T]]))</f>
        <v>--</v>
      </c>
      <c r="CQ34" s="2">
        <v>0</v>
      </c>
      <c r="CR34" s="2">
        <v>53</v>
      </c>
      <c r="CS34" s="2">
        <v>0</v>
      </c>
      <c r="CT34" s="2">
        <v>0</v>
      </c>
      <c r="CU34" s="6">
        <f>SUM(Table2[[#This Row],[SB B]:[SB FE]])</f>
        <v>53</v>
      </c>
      <c r="CV34" s="11">
        <f>IF((Table2[[#This Row],[SB T]]/Table2[[#This Row],[Admission]]) = 0, "--", (Table2[[#This Row],[SB T]]/Table2[[#This Row],[Admission]]))</f>
        <v>3.2960199004975127E-2</v>
      </c>
      <c r="CW34" s="11" t="str">
        <f>IF(Table2[[#This Row],[SB T]]=0,"--", IF(Table2[[#This Row],[SB HS]]/Table2[[#This Row],[SB T]]=0, "--", Table2[[#This Row],[SB HS]]/Table2[[#This Row],[SB T]]))</f>
        <v>--</v>
      </c>
      <c r="CX34" s="18" t="str">
        <f>IF(Table2[[#This Row],[SB T]]=0,"--", IF(Table2[[#This Row],[SB FE]]/Table2[[#This Row],[SB T]]=0, "--", Table2[[#This Row],[SB FE]]/Table2[[#This Row],[SB T]]))</f>
        <v>--</v>
      </c>
      <c r="CY34" s="2">
        <v>9</v>
      </c>
      <c r="CZ34" s="2">
        <v>5</v>
      </c>
      <c r="DA34" s="2">
        <v>0</v>
      </c>
      <c r="DB34" s="2">
        <v>1</v>
      </c>
      <c r="DC34" s="6">
        <f>SUM(Table2[[#This Row],[GF B]:[GF FE]])</f>
        <v>15</v>
      </c>
      <c r="DD34" s="11">
        <f>IF((Table2[[#This Row],[GF T]]/Table2[[#This Row],[Admission]]) = 0, "--", (Table2[[#This Row],[GF T]]/Table2[[#This Row],[Admission]]))</f>
        <v>9.3283582089552231E-3</v>
      </c>
      <c r="DE34" s="11" t="str">
        <f>IF(Table2[[#This Row],[GF T]]=0,"--", IF(Table2[[#This Row],[GF HS]]/Table2[[#This Row],[GF T]]=0, "--", Table2[[#This Row],[GF HS]]/Table2[[#This Row],[GF T]]))</f>
        <v>--</v>
      </c>
      <c r="DF34" s="18">
        <f>IF(Table2[[#This Row],[GF T]]=0,"--", IF(Table2[[#This Row],[GF FE]]/Table2[[#This Row],[GF T]]=0, "--", Table2[[#This Row],[GF FE]]/Table2[[#This Row],[GF T]]))</f>
        <v>6.6666666666666666E-2</v>
      </c>
      <c r="DG34" s="2">
        <v>14</v>
      </c>
      <c r="DH34" s="2">
        <v>18</v>
      </c>
      <c r="DI34" s="2">
        <v>0</v>
      </c>
      <c r="DJ34" s="2">
        <v>0</v>
      </c>
      <c r="DK34" s="6">
        <f>SUM(Table2[[#This Row],[TN B]:[TN FE]])</f>
        <v>32</v>
      </c>
      <c r="DL34" s="11">
        <f>IF((Table2[[#This Row],[TN T]]/Table2[[#This Row],[Admission]]) = 0, "--", (Table2[[#This Row],[TN T]]/Table2[[#This Row],[Admission]]))</f>
        <v>1.9900497512437811E-2</v>
      </c>
      <c r="DM34" s="11" t="str">
        <f>IF(Table2[[#This Row],[TN T]]=0,"--", IF(Table2[[#This Row],[TN HS]]/Table2[[#This Row],[TN T]]=0, "--", Table2[[#This Row],[TN HS]]/Table2[[#This Row],[TN T]]))</f>
        <v>--</v>
      </c>
      <c r="DN34" s="18" t="str">
        <f>IF(Table2[[#This Row],[TN T]]=0,"--", IF(Table2[[#This Row],[TN FE]]/Table2[[#This Row],[TN T]]=0, "--", Table2[[#This Row],[TN FE]]/Table2[[#This Row],[TN T]]))</f>
        <v>--</v>
      </c>
      <c r="DO34" s="2">
        <v>31</v>
      </c>
      <c r="DP34" s="2">
        <v>29</v>
      </c>
      <c r="DQ34" s="2">
        <v>0</v>
      </c>
      <c r="DR34" s="2">
        <v>0</v>
      </c>
      <c r="DS34" s="6">
        <f>SUM(Table2[[#This Row],[BND B]:[BND FE]])</f>
        <v>60</v>
      </c>
      <c r="DT34" s="11">
        <f>IF((Table2[[#This Row],[BND T]]/Table2[[#This Row],[Admission]]) = 0, "--", (Table2[[#This Row],[BND T]]/Table2[[#This Row],[Admission]]))</f>
        <v>3.7313432835820892E-2</v>
      </c>
      <c r="DU34" s="11" t="str">
        <f>IF(Table2[[#This Row],[BND T]]=0,"--", IF(Table2[[#This Row],[BND HS]]/Table2[[#This Row],[BND T]]=0, "--", Table2[[#This Row],[BND HS]]/Table2[[#This Row],[BND T]]))</f>
        <v>--</v>
      </c>
      <c r="DV34" s="18" t="str">
        <f>IF(Table2[[#This Row],[BND T]]=0,"--", IF(Table2[[#This Row],[BND FE]]/Table2[[#This Row],[BND T]]=0, "--", Table2[[#This Row],[BND FE]]/Table2[[#This Row],[BND T]]))</f>
        <v>--</v>
      </c>
      <c r="DW34" s="2">
        <v>17</v>
      </c>
      <c r="DX34" s="2">
        <v>12</v>
      </c>
      <c r="DY34" s="2">
        <v>0</v>
      </c>
      <c r="DZ34" s="2">
        <v>0</v>
      </c>
      <c r="EA34" s="6">
        <f>SUM(Table2[[#This Row],[SPE B]:[SPE FE]])</f>
        <v>29</v>
      </c>
      <c r="EB34" s="11">
        <f>IF((Table2[[#This Row],[SPE T]]/Table2[[#This Row],[Admission]]) = 0, "--", (Table2[[#This Row],[SPE T]]/Table2[[#This Row],[Admission]]))</f>
        <v>1.8034825870646767E-2</v>
      </c>
      <c r="EC34" s="11" t="str">
        <f>IF(Table2[[#This Row],[SPE T]]=0,"--", IF(Table2[[#This Row],[SPE HS]]/Table2[[#This Row],[SPE T]]=0, "--", Table2[[#This Row],[SPE HS]]/Table2[[#This Row],[SPE T]]))</f>
        <v>--</v>
      </c>
      <c r="ED34" s="18" t="str">
        <f>IF(Table2[[#This Row],[SPE T]]=0,"--", IF(Table2[[#This Row],[SPE FE]]/Table2[[#This Row],[SPE T]]=0, "--", Table2[[#This Row],[SPE FE]]/Table2[[#This Row],[SPE T]]))</f>
        <v>--</v>
      </c>
      <c r="EE34" s="2">
        <v>0</v>
      </c>
      <c r="EF34" s="2">
        <v>0</v>
      </c>
      <c r="EG34" s="2">
        <v>0</v>
      </c>
      <c r="EH34" s="2">
        <v>0</v>
      </c>
      <c r="EI34" s="6">
        <f>SUM(Table2[[#This Row],[ORC B]:[ORC FE]])</f>
        <v>0</v>
      </c>
      <c r="EJ34" s="11" t="str">
        <f>IF((Table2[[#This Row],[ORC T]]/Table2[[#This Row],[Admission]]) = 0, "--", (Table2[[#This Row],[ORC T]]/Table2[[#This Row],[Admission]]))</f>
        <v>--</v>
      </c>
      <c r="EK34" s="11" t="str">
        <f>IF(Table2[[#This Row],[ORC T]]=0,"--", IF(Table2[[#This Row],[ORC HS]]/Table2[[#This Row],[ORC T]]=0, "--", Table2[[#This Row],[ORC HS]]/Table2[[#This Row],[ORC T]]))</f>
        <v>--</v>
      </c>
      <c r="EL34" s="18" t="str">
        <f>IF(Table2[[#This Row],[ORC T]]=0,"--", IF(Table2[[#This Row],[ORC FE]]/Table2[[#This Row],[ORC T]]=0, "--", Table2[[#This Row],[ORC FE]]/Table2[[#This Row],[ORC T]]))</f>
        <v>--</v>
      </c>
      <c r="EM34" s="2">
        <v>17</v>
      </c>
      <c r="EN34" s="2">
        <v>6</v>
      </c>
      <c r="EO34" s="2">
        <v>0</v>
      </c>
      <c r="EP34" s="2">
        <v>0</v>
      </c>
      <c r="EQ34" s="6">
        <f>SUM(Table2[[#This Row],[SOL B]:[SOL FE]])</f>
        <v>23</v>
      </c>
      <c r="ER34" s="11">
        <f>IF((Table2[[#This Row],[SOL T]]/Table2[[#This Row],[Admission]]) = 0, "--", (Table2[[#This Row],[SOL T]]/Table2[[#This Row],[Admission]]))</f>
        <v>1.4303482587064677E-2</v>
      </c>
      <c r="ES34" s="11" t="str">
        <f>IF(Table2[[#This Row],[SOL T]]=0,"--", IF(Table2[[#This Row],[SOL HS]]/Table2[[#This Row],[SOL T]]=0, "--", Table2[[#This Row],[SOL HS]]/Table2[[#This Row],[SOL T]]))</f>
        <v>--</v>
      </c>
      <c r="ET34" s="18" t="str">
        <f>IF(Table2[[#This Row],[SOL T]]=0,"--", IF(Table2[[#This Row],[SOL FE]]/Table2[[#This Row],[SOL T]]=0, "--", Table2[[#This Row],[SOL FE]]/Table2[[#This Row],[SOL T]]))</f>
        <v>--</v>
      </c>
      <c r="EU34" s="2">
        <v>18</v>
      </c>
      <c r="EV34" s="2">
        <v>24</v>
      </c>
      <c r="EW34" s="2">
        <v>0</v>
      </c>
      <c r="EX34" s="2">
        <v>0</v>
      </c>
      <c r="EY34" s="6">
        <f>SUM(Table2[[#This Row],[CHO B]:[CHO FE]])</f>
        <v>42</v>
      </c>
      <c r="EZ34" s="11">
        <f>IF((Table2[[#This Row],[CHO T]]/Table2[[#This Row],[Admission]]) = 0, "--", (Table2[[#This Row],[CHO T]]/Table2[[#This Row],[Admission]]))</f>
        <v>2.6119402985074626E-2</v>
      </c>
      <c r="FA34" s="11" t="str">
        <f>IF(Table2[[#This Row],[CHO T]]=0,"--", IF(Table2[[#This Row],[CHO HS]]/Table2[[#This Row],[CHO T]]=0, "--", Table2[[#This Row],[CHO HS]]/Table2[[#This Row],[CHO T]]))</f>
        <v>--</v>
      </c>
      <c r="FB34" s="18" t="str">
        <f>IF(Table2[[#This Row],[CHO T]]=0,"--", IF(Table2[[#This Row],[CHO FE]]/Table2[[#This Row],[CHO T]]=0, "--", Table2[[#This Row],[CHO FE]]/Table2[[#This Row],[CHO T]]))</f>
        <v>--</v>
      </c>
      <c r="FC3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478</v>
      </c>
      <c r="FD34">
        <v>0</v>
      </c>
      <c r="FE34">
        <v>0</v>
      </c>
      <c r="FF34" s="1" t="s">
        <v>390</v>
      </c>
      <c r="FG34" s="1" t="s">
        <v>390</v>
      </c>
      <c r="FH34">
        <v>0</v>
      </c>
      <c r="FI34">
        <v>0</v>
      </c>
      <c r="FJ34" s="1" t="s">
        <v>390</v>
      </c>
      <c r="FK34" s="1" t="s">
        <v>390</v>
      </c>
      <c r="FL34">
        <v>1</v>
      </c>
      <c r="FM34">
        <v>0</v>
      </c>
      <c r="FN34" s="1" t="s">
        <v>390</v>
      </c>
      <c r="FO34" s="1" t="s">
        <v>390</v>
      </c>
    </row>
    <row r="35" spans="1:171">
      <c r="A35">
        <v>1047</v>
      </c>
      <c r="B35">
        <v>5</v>
      </c>
      <c r="C35" t="s">
        <v>97</v>
      </c>
      <c r="D35" t="s">
        <v>130</v>
      </c>
      <c r="E35" s="20">
        <v>267</v>
      </c>
      <c r="F35" s="2">
        <v>42</v>
      </c>
      <c r="G35" s="2">
        <v>1</v>
      </c>
      <c r="H35" s="2">
        <v>0</v>
      </c>
      <c r="I35" s="2">
        <v>0</v>
      </c>
      <c r="J35" s="6">
        <f>SUM(Table2[[#This Row],[FB B]:[FB FE]])</f>
        <v>43</v>
      </c>
      <c r="K35" s="11">
        <f>IF((Table2[[#This Row],[FB T]]/Table2[[#This Row],[Admission]]) = 0, "--", (Table2[[#This Row],[FB T]]/Table2[[#This Row],[Admission]]))</f>
        <v>0.16104868913857678</v>
      </c>
      <c r="L35" s="11" t="str">
        <f>IF(Table2[[#This Row],[FB T]]=0,"--", IF(Table2[[#This Row],[FB HS]]/Table2[[#This Row],[FB T]]=0, "--", Table2[[#This Row],[FB HS]]/Table2[[#This Row],[FB T]]))</f>
        <v>--</v>
      </c>
      <c r="M35" s="18" t="str">
        <f>IF(Table2[[#This Row],[FB T]]=0,"--", IF(Table2[[#This Row],[FB FE]]/Table2[[#This Row],[FB T]]=0, "--", Table2[[#This Row],[FB FE]]/Table2[[#This Row],[FB T]]))</f>
        <v>--</v>
      </c>
      <c r="N35" s="2">
        <v>10</v>
      </c>
      <c r="O35" s="2">
        <v>8</v>
      </c>
      <c r="P35" s="2">
        <v>0</v>
      </c>
      <c r="Q35" s="2">
        <v>0</v>
      </c>
      <c r="R35" s="6">
        <f>SUM(Table2[[#This Row],[XC B]:[XC FE]])</f>
        <v>18</v>
      </c>
      <c r="S35" s="11">
        <f>IF((Table2[[#This Row],[XC T]]/Table2[[#This Row],[Admission]]) = 0, "--", (Table2[[#This Row],[XC T]]/Table2[[#This Row],[Admission]]))</f>
        <v>6.741573033707865E-2</v>
      </c>
      <c r="T35" s="11" t="str">
        <f>IF(Table2[[#This Row],[XC T]]=0,"--", IF(Table2[[#This Row],[XC HS]]/Table2[[#This Row],[XC T]]=0, "--", Table2[[#This Row],[XC HS]]/Table2[[#This Row],[XC T]]))</f>
        <v>--</v>
      </c>
      <c r="U35" s="18" t="str">
        <f>IF(Table2[[#This Row],[XC T]]=0,"--", IF(Table2[[#This Row],[XC FE]]/Table2[[#This Row],[XC T]]=0, "--", Table2[[#This Row],[XC FE]]/Table2[[#This Row],[XC T]]))</f>
        <v>--</v>
      </c>
      <c r="V35" s="2">
        <v>42</v>
      </c>
      <c r="W35" s="2">
        <v>0</v>
      </c>
      <c r="X35" s="2">
        <v>0</v>
      </c>
      <c r="Y35" s="6">
        <f>SUM(Table2[[#This Row],[VB G]:[VB FE]])</f>
        <v>42</v>
      </c>
      <c r="Z35" s="11">
        <f>IF((Table2[[#This Row],[VB T]]/Table2[[#This Row],[Admission]]) = 0, "--", (Table2[[#This Row],[VB T]]/Table2[[#This Row],[Admission]]))</f>
        <v>0.15730337078651685</v>
      </c>
      <c r="AA35" s="11" t="str">
        <f>IF(Table2[[#This Row],[VB T]]=0,"--", IF(Table2[[#This Row],[VB HS]]/Table2[[#This Row],[VB T]]=0, "--", Table2[[#This Row],[VB HS]]/Table2[[#This Row],[VB T]]))</f>
        <v>--</v>
      </c>
      <c r="AB35" s="18" t="str">
        <f>IF(Table2[[#This Row],[VB T]]=0,"--", IF(Table2[[#This Row],[VB FE]]/Table2[[#This Row],[VB T]]=0, "--", Table2[[#This Row],[VB FE]]/Table2[[#This Row],[VB T]]))</f>
        <v>--</v>
      </c>
      <c r="AC35" s="2">
        <v>0</v>
      </c>
      <c r="AD35" s="2">
        <v>0</v>
      </c>
      <c r="AE35" s="2">
        <v>0</v>
      </c>
      <c r="AF35" s="2">
        <v>0</v>
      </c>
      <c r="AG35" s="6">
        <f>SUM(Table2[[#This Row],[SC B]:[SC FE]])</f>
        <v>0</v>
      </c>
      <c r="AH35" s="11" t="str">
        <f>IF((Table2[[#This Row],[SC T]]/Table2[[#This Row],[Admission]]) = 0, "--", (Table2[[#This Row],[SC T]]/Table2[[#This Row],[Admission]]))</f>
        <v>--</v>
      </c>
      <c r="AI35" s="11" t="str">
        <f>IF(Table2[[#This Row],[SC T]]=0,"--", IF(Table2[[#This Row],[SC HS]]/Table2[[#This Row],[SC T]]=0, "--", Table2[[#This Row],[SC HS]]/Table2[[#This Row],[SC T]]))</f>
        <v>--</v>
      </c>
      <c r="AJ35" s="18" t="str">
        <f>IF(Table2[[#This Row],[SC T]]=0,"--", IF(Table2[[#This Row],[SC FE]]/Table2[[#This Row],[SC T]]=0, "--", Table2[[#This Row],[SC FE]]/Table2[[#This Row],[SC T]]))</f>
        <v>--</v>
      </c>
      <c r="AK35" s="15">
        <f>SUM(Table2[[#This Row],[FB T]],Table2[[#This Row],[XC T]],Table2[[#This Row],[VB T]],Table2[[#This Row],[SC T]])</f>
        <v>103</v>
      </c>
      <c r="AL35" s="2">
        <v>26</v>
      </c>
      <c r="AM35" s="2">
        <v>22</v>
      </c>
      <c r="AN35" s="2">
        <v>0</v>
      </c>
      <c r="AO35" s="2">
        <v>0</v>
      </c>
      <c r="AP35" s="6">
        <f>SUM(Table2[[#This Row],[BX B]:[BX FE]])</f>
        <v>48</v>
      </c>
      <c r="AQ35" s="11">
        <f>IF((Table2[[#This Row],[BX T]]/Table2[[#This Row],[Admission]]) = 0, "--", (Table2[[#This Row],[BX T]]/Table2[[#This Row],[Admission]]))</f>
        <v>0.1797752808988764</v>
      </c>
      <c r="AR35" s="11" t="str">
        <f>IF(Table2[[#This Row],[BX T]]=0,"--", IF(Table2[[#This Row],[BX HS]]/Table2[[#This Row],[BX T]]=0, "--", Table2[[#This Row],[BX HS]]/Table2[[#This Row],[BX T]]))</f>
        <v>--</v>
      </c>
      <c r="AS35" s="18" t="str">
        <f>IF(Table2[[#This Row],[BX T]]=0,"--", IF(Table2[[#This Row],[BX FE]]/Table2[[#This Row],[BX T]]=0, "--", Table2[[#This Row],[BX FE]]/Table2[[#This Row],[BX T]]))</f>
        <v>--</v>
      </c>
      <c r="AT35" s="2">
        <v>0</v>
      </c>
      <c r="AU35" s="2">
        <v>0</v>
      </c>
      <c r="AV35" s="2">
        <v>0</v>
      </c>
      <c r="AW35" s="2">
        <v>0</v>
      </c>
      <c r="AX35" s="6">
        <f>SUM(Table2[[#This Row],[SW B]:[SW FE]])</f>
        <v>0</v>
      </c>
      <c r="AY35" s="11" t="str">
        <f>IF((Table2[[#This Row],[SW T]]/Table2[[#This Row],[Admission]]) = 0, "--", (Table2[[#This Row],[SW T]]/Table2[[#This Row],[Admission]]))</f>
        <v>--</v>
      </c>
      <c r="AZ35" s="11" t="str">
        <f>IF(Table2[[#This Row],[SW T]]=0,"--", IF(Table2[[#This Row],[SW HS]]/Table2[[#This Row],[SW T]]=0, "--", Table2[[#This Row],[SW HS]]/Table2[[#This Row],[SW T]]))</f>
        <v>--</v>
      </c>
      <c r="BA35" s="18" t="str">
        <f>IF(Table2[[#This Row],[SW T]]=0,"--", IF(Table2[[#This Row],[SW FE]]/Table2[[#This Row],[SW T]]=0, "--", Table2[[#This Row],[SW FE]]/Table2[[#This Row],[SW T]]))</f>
        <v>--</v>
      </c>
      <c r="BB35" s="2">
        <v>0</v>
      </c>
      <c r="BC35" s="2">
        <v>9</v>
      </c>
      <c r="BD35" s="2">
        <v>0</v>
      </c>
      <c r="BE35" s="2">
        <v>0</v>
      </c>
      <c r="BF35" s="6">
        <f>SUM(Table2[[#This Row],[CHE B]:[CHE FE]])</f>
        <v>9</v>
      </c>
      <c r="BG35" s="11">
        <f>IF((Table2[[#This Row],[CHE T]]/Table2[[#This Row],[Admission]]) = 0, "--", (Table2[[#This Row],[CHE T]]/Table2[[#This Row],[Admission]]))</f>
        <v>3.3707865168539325E-2</v>
      </c>
      <c r="BH35" s="11" t="str">
        <f>IF(Table2[[#This Row],[CHE T]]=0,"--", IF(Table2[[#This Row],[CHE HS]]/Table2[[#This Row],[CHE T]]=0, "--", Table2[[#This Row],[CHE HS]]/Table2[[#This Row],[CHE T]]))</f>
        <v>--</v>
      </c>
      <c r="BI35" s="22" t="str">
        <f>IF(Table2[[#This Row],[CHE T]]=0,"--", IF(Table2[[#This Row],[CHE FE]]/Table2[[#This Row],[CHE T]]=0, "--", Table2[[#This Row],[CHE FE]]/Table2[[#This Row],[CHE T]]))</f>
        <v>--</v>
      </c>
      <c r="BJ35" s="2">
        <v>0</v>
      </c>
      <c r="BK35" s="2">
        <v>0</v>
      </c>
      <c r="BL35" s="2">
        <v>0</v>
      </c>
      <c r="BM35" s="2">
        <v>0</v>
      </c>
      <c r="BN35" s="6">
        <f>SUM(Table2[[#This Row],[WR B]:[WR FE]])</f>
        <v>0</v>
      </c>
      <c r="BO35" s="11" t="str">
        <f>IF((Table2[[#This Row],[WR T]]/Table2[[#This Row],[Admission]]) = 0, "--", (Table2[[#This Row],[WR T]]/Table2[[#This Row],[Admission]]))</f>
        <v>--</v>
      </c>
      <c r="BP35" s="11" t="str">
        <f>IF(Table2[[#This Row],[WR T]]=0,"--", IF(Table2[[#This Row],[WR HS]]/Table2[[#This Row],[WR T]]=0, "--", Table2[[#This Row],[WR HS]]/Table2[[#This Row],[WR T]]))</f>
        <v>--</v>
      </c>
      <c r="BQ35" s="18" t="str">
        <f>IF(Table2[[#This Row],[WR T]]=0,"--", IF(Table2[[#This Row],[WR FE]]/Table2[[#This Row],[WR T]]=0, "--", Table2[[#This Row],[WR FE]]/Table2[[#This Row],[WR T]]))</f>
        <v>--</v>
      </c>
      <c r="BR35" s="2">
        <v>0</v>
      </c>
      <c r="BS35" s="2">
        <v>0</v>
      </c>
      <c r="BT35" s="2">
        <v>0</v>
      </c>
      <c r="BU35" s="2">
        <v>0</v>
      </c>
      <c r="BV35" s="6">
        <f>SUM(Table2[[#This Row],[DNC B]:[DNC FE]])</f>
        <v>0</v>
      </c>
      <c r="BW35" s="11" t="str">
        <f>IF((Table2[[#This Row],[DNC T]]/Table2[[#This Row],[Admission]]) = 0, "--", (Table2[[#This Row],[DNC T]]/Table2[[#This Row],[Admission]]))</f>
        <v>--</v>
      </c>
      <c r="BX35" s="11" t="str">
        <f>IF(Table2[[#This Row],[DNC T]]=0,"--", IF(Table2[[#This Row],[DNC HS]]/Table2[[#This Row],[DNC T]]=0, "--", Table2[[#This Row],[DNC HS]]/Table2[[#This Row],[DNC T]]))</f>
        <v>--</v>
      </c>
      <c r="BY35" s="18" t="str">
        <f>IF(Table2[[#This Row],[DNC T]]=0,"--", IF(Table2[[#This Row],[DNC FE]]/Table2[[#This Row],[DNC T]]=0, "--", Table2[[#This Row],[DNC FE]]/Table2[[#This Row],[DNC T]]))</f>
        <v>--</v>
      </c>
      <c r="BZ35" s="24">
        <f>SUM(Table2[[#This Row],[BX T]],Table2[[#This Row],[SW T]],Table2[[#This Row],[CHE T]],Table2[[#This Row],[WR T]],Table2[[#This Row],[DNC T]])</f>
        <v>57</v>
      </c>
      <c r="CA35" s="2">
        <v>21</v>
      </c>
      <c r="CB35" s="2">
        <v>15</v>
      </c>
      <c r="CC35" s="2">
        <v>0</v>
      </c>
      <c r="CD35" s="2">
        <v>0</v>
      </c>
      <c r="CE35" s="6">
        <f>SUM(Table2[[#This Row],[TF B]:[TF FE]])</f>
        <v>36</v>
      </c>
      <c r="CF35" s="11">
        <f>IF((Table2[[#This Row],[TF T]]/Table2[[#This Row],[Admission]]) = 0, "--", (Table2[[#This Row],[TF T]]/Table2[[#This Row],[Admission]]))</f>
        <v>0.1348314606741573</v>
      </c>
      <c r="CG35" s="11" t="str">
        <f>IF(Table2[[#This Row],[TF T]]=0,"--", IF(Table2[[#This Row],[TF HS]]/Table2[[#This Row],[TF T]]=0, "--", Table2[[#This Row],[TF HS]]/Table2[[#This Row],[TF T]]))</f>
        <v>--</v>
      </c>
      <c r="CH35" s="18" t="str">
        <f>IF(Table2[[#This Row],[TF T]]=0,"--", IF(Table2[[#This Row],[TF FE]]/Table2[[#This Row],[TF T]]=0, "--", Table2[[#This Row],[TF FE]]/Table2[[#This Row],[TF T]]))</f>
        <v>--</v>
      </c>
      <c r="CI35" s="2">
        <v>4</v>
      </c>
      <c r="CJ35" s="2">
        <v>5</v>
      </c>
      <c r="CK35" s="2">
        <v>0</v>
      </c>
      <c r="CL35" s="2">
        <v>0</v>
      </c>
      <c r="CM35" s="6">
        <f>SUM(Table2[[#This Row],[BB B]:[BB FE]])</f>
        <v>9</v>
      </c>
      <c r="CN35" s="11">
        <f>IF((Table2[[#This Row],[BB T]]/Table2[[#This Row],[Admission]]) = 0, "--", (Table2[[#This Row],[BB T]]/Table2[[#This Row],[Admission]]))</f>
        <v>3.3707865168539325E-2</v>
      </c>
      <c r="CO35" s="11" t="str">
        <f>IF(Table2[[#This Row],[BB T]]=0,"--", IF(Table2[[#This Row],[BB HS]]/Table2[[#This Row],[BB T]]=0, "--", Table2[[#This Row],[BB HS]]/Table2[[#This Row],[BB T]]))</f>
        <v>--</v>
      </c>
      <c r="CP35" s="18" t="str">
        <f>IF(Table2[[#This Row],[BB T]]=0,"--", IF(Table2[[#This Row],[BB FE]]/Table2[[#This Row],[BB T]]=0, "--", Table2[[#This Row],[BB FE]]/Table2[[#This Row],[BB T]]))</f>
        <v>--</v>
      </c>
      <c r="CQ35" s="2">
        <v>0</v>
      </c>
      <c r="CR35" s="2">
        <v>22</v>
      </c>
      <c r="CS35" s="2">
        <v>0</v>
      </c>
      <c r="CT35" s="2">
        <v>0</v>
      </c>
      <c r="CU35" s="6">
        <f>SUM(Table2[[#This Row],[SB B]:[SB FE]])</f>
        <v>22</v>
      </c>
      <c r="CV35" s="11">
        <f>IF((Table2[[#This Row],[SB T]]/Table2[[#This Row],[Admission]]) = 0, "--", (Table2[[#This Row],[SB T]]/Table2[[#This Row],[Admission]]))</f>
        <v>8.2397003745318345E-2</v>
      </c>
      <c r="CW35" s="11" t="str">
        <f>IF(Table2[[#This Row],[SB T]]=0,"--", IF(Table2[[#This Row],[SB HS]]/Table2[[#This Row],[SB T]]=0, "--", Table2[[#This Row],[SB HS]]/Table2[[#This Row],[SB T]]))</f>
        <v>--</v>
      </c>
      <c r="CX35" s="18" t="str">
        <f>IF(Table2[[#This Row],[SB T]]=0,"--", IF(Table2[[#This Row],[SB FE]]/Table2[[#This Row],[SB T]]=0, "--", Table2[[#This Row],[SB FE]]/Table2[[#This Row],[SB T]]))</f>
        <v>--</v>
      </c>
      <c r="CY35" s="2">
        <v>0</v>
      </c>
      <c r="CZ35" s="2">
        <v>0</v>
      </c>
      <c r="DA35" s="2">
        <v>0</v>
      </c>
      <c r="DB35" s="2">
        <v>0</v>
      </c>
      <c r="DC35" s="6">
        <f>SUM(Table2[[#This Row],[GF B]:[GF FE]])</f>
        <v>0</v>
      </c>
      <c r="DD35" s="11" t="str">
        <f>IF((Table2[[#This Row],[GF T]]/Table2[[#This Row],[Admission]]) = 0, "--", (Table2[[#This Row],[GF T]]/Table2[[#This Row],[Admission]]))</f>
        <v>--</v>
      </c>
      <c r="DE35" s="11" t="str">
        <f>IF(Table2[[#This Row],[GF T]]=0,"--", IF(Table2[[#This Row],[GF HS]]/Table2[[#This Row],[GF T]]=0, "--", Table2[[#This Row],[GF HS]]/Table2[[#This Row],[GF T]]))</f>
        <v>--</v>
      </c>
      <c r="DF35" s="18" t="str">
        <f>IF(Table2[[#This Row],[GF T]]=0,"--", IF(Table2[[#This Row],[GF FE]]/Table2[[#This Row],[GF T]]=0, "--", Table2[[#This Row],[GF FE]]/Table2[[#This Row],[GF T]]))</f>
        <v>--</v>
      </c>
      <c r="DG35" s="2">
        <v>0</v>
      </c>
      <c r="DH35" s="2">
        <v>0</v>
      </c>
      <c r="DI35" s="2">
        <v>0</v>
      </c>
      <c r="DJ35" s="2">
        <v>0</v>
      </c>
      <c r="DK35" s="6">
        <f>SUM(Table2[[#This Row],[TN B]:[TN FE]])</f>
        <v>0</v>
      </c>
      <c r="DL35" s="11" t="str">
        <f>IF((Table2[[#This Row],[TN T]]/Table2[[#This Row],[Admission]]) = 0, "--", (Table2[[#This Row],[TN T]]/Table2[[#This Row],[Admission]]))</f>
        <v>--</v>
      </c>
      <c r="DM35" s="11" t="str">
        <f>IF(Table2[[#This Row],[TN T]]=0,"--", IF(Table2[[#This Row],[TN HS]]/Table2[[#This Row],[TN T]]=0, "--", Table2[[#This Row],[TN HS]]/Table2[[#This Row],[TN T]]))</f>
        <v>--</v>
      </c>
      <c r="DN35" s="18" t="str">
        <f>IF(Table2[[#This Row],[TN T]]=0,"--", IF(Table2[[#This Row],[TN FE]]/Table2[[#This Row],[TN T]]=0, "--", Table2[[#This Row],[TN FE]]/Table2[[#This Row],[TN T]]))</f>
        <v>--</v>
      </c>
      <c r="DO35" s="2">
        <v>0</v>
      </c>
      <c r="DP35" s="2">
        <v>0</v>
      </c>
      <c r="DQ35" s="2">
        <v>0</v>
      </c>
      <c r="DR35" s="2">
        <v>0</v>
      </c>
      <c r="DS35" s="6">
        <f>SUM(Table2[[#This Row],[BND B]:[BND FE]])</f>
        <v>0</v>
      </c>
      <c r="DT35" s="11" t="str">
        <f>IF((Table2[[#This Row],[BND T]]/Table2[[#This Row],[Admission]]) = 0, "--", (Table2[[#This Row],[BND T]]/Table2[[#This Row],[Admission]]))</f>
        <v>--</v>
      </c>
      <c r="DU35" s="11" t="str">
        <f>IF(Table2[[#This Row],[BND T]]=0,"--", IF(Table2[[#This Row],[BND HS]]/Table2[[#This Row],[BND T]]=0, "--", Table2[[#This Row],[BND HS]]/Table2[[#This Row],[BND T]]))</f>
        <v>--</v>
      </c>
      <c r="DV35" s="18" t="str">
        <f>IF(Table2[[#This Row],[BND T]]=0,"--", IF(Table2[[#This Row],[BND FE]]/Table2[[#This Row],[BND T]]=0, "--", Table2[[#This Row],[BND FE]]/Table2[[#This Row],[BND T]]))</f>
        <v>--</v>
      </c>
      <c r="DW35" s="2">
        <v>0</v>
      </c>
      <c r="DX35" s="2">
        <v>0</v>
      </c>
      <c r="DY35" s="2">
        <v>0</v>
      </c>
      <c r="DZ35" s="2">
        <v>0</v>
      </c>
      <c r="EA35" s="6">
        <f>SUM(Table2[[#This Row],[SPE B]:[SPE FE]])</f>
        <v>0</v>
      </c>
      <c r="EB35" s="11" t="str">
        <f>IF((Table2[[#This Row],[SPE T]]/Table2[[#This Row],[Admission]]) = 0, "--", (Table2[[#This Row],[SPE T]]/Table2[[#This Row],[Admission]]))</f>
        <v>--</v>
      </c>
      <c r="EC35" s="11" t="str">
        <f>IF(Table2[[#This Row],[SPE T]]=0,"--", IF(Table2[[#This Row],[SPE HS]]/Table2[[#This Row],[SPE T]]=0, "--", Table2[[#This Row],[SPE HS]]/Table2[[#This Row],[SPE T]]))</f>
        <v>--</v>
      </c>
      <c r="ED35" s="18" t="str">
        <f>IF(Table2[[#This Row],[SPE T]]=0,"--", IF(Table2[[#This Row],[SPE FE]]/Table2[[#This Row],[SPE T]]=0, "--", Table2[[#This Row],[SPE FE]]/Table2[[#This Row],[SPE T]]))</f>
        <v>--</v>
      </c>
      <c r="EE35" s="2">
        <v>0</v>
      </c>
      <c r="EF35" s="2">
        <v>0</v>
      </c>
      <c r="EG35" s="2">
        <v>0</v>
      </c>
      <c r="EH35" s="2">
        <v>0</v>
      </c>
      <c r="EI35" s="6">
        <f>SUM(Table2[[#This Row],[ORC B]:[ORC FE]])</f>
        <v>0</v>
      </c>
      <c r="EJ35" s="11" t="str">
        <f>IF((Table2[[#This Row],[ORC T]]/Table2[[#This Row],[Admission]]) = 0, "--", (Table2[[#This Row],[ORC T]]/Table2[[#This Row],[Admission]]))</f>
        <v>--</v>
      </c>
      <c r="EK35" s="11" t="str">
        <f>IF(Table2[[#This Row],[ORC T]]=0,"--", IF(Table2[[#This Row],[ORC HS]]/Table2[[#This Row],[ORC T]]=0, "--", Table2[[#This Row],[ORC HS]]/Table2[[#This Row],[ORC T]]))</f>
        <v>--</v>
      </c>
      <c r="EL35" s="18" t="str">
        <f>IF(Table2[[#This Row],[ORC T]]=0,"--", IF(Table2[[#This Row],[ORC FE]]/Table2[[#This Row],[ORC T]]=0, "--", Table2[[#This Row],[ORC FE]]/Table2[[#This Row],[ORC T]]))</f>
        <v>--</v>
      </c>
      <c r="EM35" s="2">
        <v>0</v>
      </c>
      <c r="EN35" s="2">
        <v>0</v>
      </c>
      <c r="EO35" s="2">
        <v>0</v>
      </c>
      <c r="EP35" s="2">
        <v>0</v>
      </c>
      <c r="EQ35" s="6">
        <f>SUM(Table2[[#This Row],[SOL B]:[SOL FE]])</f>
        <v>0</v>
      </c>
      <c r="ER35" s="11" t="str">
        <f>IF((Table2[[#This Row],[SOL T]]/Table2[[#This Row],[Admission]]) = 0, "--", (Table2[[#This Row],[SOL T]]/Table2[[#This Row],[Admission]]))</f>
        <v>--</v>
      </c>
      <c r="ES35" s="11" t="str">
        <f>IF(Table2[[#This Row],[SOL T]]=0,"--", IF(Table2[[#This Row],[SOL HS]]/Table2[[#This Row],[SOL T]]=0, "--", Table2[[#This Row],[SOL HS]]/Table2[[#This Row],[SOL T]]))</f>
        <v>--</v>
      </c>
      <c r="ET35" s="18" t="str">
        <f>IF(Table2[[#This Row],[SOL T]]=0,"--", IF(Table2[[#This Row],[SOL FE]]/Table2[[#This Row],[SOL T]]=0, "--", Table2[[#This Row],[SOL FE]]/Table2[[#This Row],[SOL T]]))</f>
        <v>--</v>
      </c>
      <c r="EU35" s="2">
        <v>0</v>
      </c>
      <c r="EV35" s="2">
        <v>0</v>
      </c>
      <c r="EW35" s="2">
        <v>0</v>
      </c>
      <c r="EX35" s="2">
        <v>0</v>
      </c>
      <c r="EY35" s="6">
        <f>SUM(Table2[[#This Row],[CHO B]:[CHO FE]])</f>
        <v>0</v>
      </c>
      <c r="EZ35" s="11" t="str">
        <f>IF((Table2[[#This Row],[CHO T]]/Table2[[#This Row],[Admission]]) = 0, "--", (Table2[[#This Row],[CHO T]]/Table2[[#This Row],[Admission]]))</f>
        <v>--</v>
      </c>
      <c r="FA35" s="11" t="str">
        <f>IF(Table2[[#This Row],[CHO T]]=0,"--", IF(Table2[[#This Row],[CHO HS]]/Table2[[#This Row],[CHO T]]=0, "--", Table2[[#This Row],[CHO HS]]/Table2[[#This Row],[CHO T]]))</f>
        <v>--</v>
      </c>
      <c r="FB35" s="18" t="str">
        <f>IF(Table2[[#This Row],[CHO T]]=0,"--", IF(Table2[[#This Row],[CHO FE]]/Table2[[#This Row],[CHO T]]=0, "--", Table2[[#This Row],[CHO FE]]/Table2[[#This Row],[CHO T]]))</f>
        <v>--</v>
      </c>
      <c r="FC3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67</v>
      </c>
      <c r="FD35">
        <v>0</v>
      </c>
      <c r="FE35">
        <v>0</v>
      </c>
      <c r="FF35" s="1" t="s">
        <v>390</v>
      </c>
      <c r="FG35" s="1" t="s">
        <v>390</v>
      </c>
      <c r="FH35">
        <v>0</v>
      </c>
      <c r="FI35">
        <v>0</v>
      </c>
      <c r="FJ35" s="1" t="s">
        <v>390</v>
      </c>
      <c r="FK35" s="1" t="s">
        <v>390</v>
      </c>
      <c r="FL35">
        <v>0</v>
      </c>
      <c r="FM35">
        <v>1</v>
      </c>
      <c r="FN35" s="1" t="s">
        <v>390</v>
      </c>
      <c r="FO35" s="1" t="s">
        <v>390</v>
      </c>
    </row>
    <row r="36" spans="1:171">
      <c r="A36">
        <v>883</v>
      </c>
      <c r="B36">
        <v>198</v>
      </c>
      <c r="C36" t="s">
        <v>112</v>
      </c>
      <c r="D36" t="s">
        <v>131</v>
      </c>
      <c r="E36" s="20">
        <v>127</v>
      </c>
      <c r="F36" s="2">
        <v>19</v>
      </c>
      <c r="G36" s="2">
        <v>0</v>
      </c>
      <c r="H36" s="2">
        <v>0</v>
      </c>
      <c r="I36" s="2">
        <v>1</v>
      </c>
      <c r="J36" s="6">
        <f>SUM(Table2[[#This Row],[FB B]:[FB FE]])</f>
        <v>20</v>
      </c>
      <c r="K36" s="11">
        <f>IF((Table2[[#This Row],[FB T]]/Table2[[#This Row],[Admission]]) = 0, "--", (Table2[[#This Row],[FB T]]/Table2[[#This Row],[Admission]]))</f>
        <v>0.15748031496062992</v>
      </c>
      <c r="L36" s="11" t="str">
        <f>IF(Table2[[#This Row],[FB T]]=0,"--", IF(Table2[[#This Row],[FB HS]]/Table2[[#This Row],[FB T]]=0, "--", Table2[[#This Row],[FB HS]]/Table2[[#This Row],[FB T]]))</f>
        <v>--</v>
      </c>
      <c r="M36" s="18">
        <f>IF(Table2[[#This Row],[FB T]]=0,"--", IF(Table2[[#This Row],[FB FE]]/Table2[[#This Row],[FB T]]=0, "--", Table2[[#This Row],[FB FE]]/Table2[[#This Row],[FB T]]))</f>
        <v>0.05</v>
      </c>
      <c r="N36" s="2">
        <v>0</v>
      </c>
      <c r="O36" s="2">
        <v>0</v>
      </c>
      <c r="P36" s="2">
        <v>0</v>
      </c>
      <c r="Q36" s="2">
        <v>0</v>
      </c>
      <c r="R36" s="6">
        <f>SUM(Table2[[#This Row],[XC B]:[XC FE]])</f>
        <v>0</v>
      </c>
      <c r="S36" s="11" t="str">
        <f>IF((Table2[[#This Row],[XC T]]/Table2[[#This Row],[Admission]]) = 0, "--", (Table2[[#This Row],[XC T]]/Table2[[#This Row],[Admission]]))</f>
        <v>--</v>
      </c>
      <c r="T36" s="11" t="str">
        <f>IF(Table2[[#This Row],[XC T]]=0,"--", IF(Table2[[#This Row],[XC HS]]/Table2[[#This Row],[XC T]]=0, "--", Table2[[#This Row],[XC HS]]/Table2[[#This Row],[XC T]]))</f>
        <v>--</v>
      </c>
      <c r="U36" s="18" t="str">
        <f>IF(Table2[[#This Row],[XC T]]=0,"--", IF(Table2[[#This Row],[XC FE]]/Table2[[#This Row],[XC T]]=0, "--", Table2[[#This Row],[XC FE]]/Table2[[#This Row],[XC T]]))</f>
        <v>--</v>
      </c>
      <c r="V36" s="2">
        <v>12</v>
      </c>
      <c r="W36" s="2">
        <v>0</v>
      </c>
      <c r="X36" s="2">
        <v>0</v>
      </c>
      <c r="Y36" s="6">
        <f>SUM(Table2[[#This Row],[VB G]:[VB FE]])</f>
        <v>12</v>
      </c>
      <c r="Z36" s="11">
        <f>IF((Table2[[#This Row],[VB T]]/Table2[[#This Row],[Admission]]) = 0, "--", (Table2[[#This Row],[VB T]]/Table2[[#This Row],[Admission]]))</f>
        <v>9.4488188976377951E-2</v>
      </c>
      <c r="AA36" s="11" t="str">
        <f>IF(Table2[[#This Row],[VB T]]=0,"--", IF(Table2[[#This Row],[VB HS]]/Table2[[#This Row],[VB T]]=0, "--", Table2[[#This Row],[VB HS]]/Table2[[#This Row],[VB T]]))</f>
        <v>--</v>
      </c>
      <c r="AB36" s="18" t="str">
        <f>IF(Table2[[#This Row],[VB T]]=0,"--", IF(Table2[[#This Row],[VB FE]]/Table2[[#This Row],[VB T]]=0, "--", Table2[[#This Row],[VB FE]]/Table2[[#This Row],[VB T]]))</f>
        <v>--</v>
      </c>
      <c r="AC36" s="2">
        <v>0</v>
      </c>
      <c r="AD36" s="2">
        <v>0</v>
      </c>
      <c r="AE36" s="2">
        <v>0</v>
      </c>
      <c r="AF36" s="2">
        <v>0</v>
      </c>
      <c r="AG36" s="6">
        <f>SUM(Table2[[#This Row],[SC B]:[SC FE]])</f>
        <v>0</v>
      </c>
      <c r="AH36" s="11" t="str">
        <f>IF((Table2[[#This Row],[SC T]]/Table2[[#This Row],[Admission]]) = 0, "--", (Table2[[#This Row],[SC T]]/Table2[[#This Row],[Admission]]))</f>
        <v>--</v>
      </c>
      <c r="AI36" s="11" t="str">
        <f>IF(Table2[[#This Row],[SC T]]=0,"--", IF(Table2[[#This Row],[SC HS]]/Table2[[#This Row],[SC T]]=0, "--", Table2[[#This Row],[SC HS]]/Table2[[#This Row],[SC T]]))</f>
        <v>--</v>
      </c>
      <c r="AJ36" s="18" t="str">
        <f>IF(Table2[[#This Row],[SC T]]=0,"--", IF(Table2[[#This Row],[SC FE]]/Table2[[#This Row],[SC T]]=0, "--", Table2[[#This Row],[SC FE]]/Table2[[#This Row],[SC T]]))</f>
        <v>--</v>
      </c>
      <c r="AK36" s="15">
        <f>SUM(Table2[[#This Row],[FB T]],Table2[[#This Row],[XC T]],Table2[[#This Row],[VB T]],Table2[[#This Row],[SC T]])</f>
        <v>32</v>
      </c>
      <c r="AL36" s="2">
        <v>16</v>
      </c>
      <c r="AM36" s="2">
        <v>14</v>
      </c>
      <c r="AN36" s="2">
        <v>0</v>
      </c>
      <c r="AO36" s="2">
        <v>1</v>
      </c>
      <c r="AP36" s="6">
        <f>SUM(Table2[[#This Row],[BX B]:[BX FE]])</f>
        <v>31</v>
      </c>
      <c r="AQ36" s="11">
        <f>IF((Table2[[#This Row],[BX T]]/Table2[[#This Row],[Admission]]) = 0, "--", (Table2[[#This Row],[BX T]]/Table2[[#This Row],[Admission]]))</f>
        <v>0.24409448818897639</v>
      </c>
      <c r="AR36" s="11" t="str">
        <f>IF(Table2[[#This Row],[BX T]]=0,"--", IF(Table2[[#This Row],[BX HS]]/Table2[[#This Row],[BX T]]=0, "--", Table2[[#This Row],[BX HS]]/Table2[[#This Row],[BX T]]))</f>
        <v>--</v>
      </c>
      <c r="AS36" s="18">
        <f>IF(Table2[[#This Row],[BX T]]=0,"--", IF(Table2[[#This Row],[BX FE]]/Table2[[#This Row],[BX T]]=0, "--", Table2[[#This Row],[BX FE]]/Table2[[#This Row],[BX T]]))</f>
        <v>3.2258064516129031E-2</v>
      </c>
      <c r="AT36" s="2">
        <v>0</v>
      </c>
      <c r="AU36" s="2">
        <v>0</v>
      </c>
      <c r="AV36" s="2">
        <v>0</v>
      </c>
      <c r="AW36" s="2">
        <v>0</v>
      </c>
      <c r="AX36" s="6">
        <f>SUM(Table2[[#This Row],[SW B]:[SW FE]])</f>
        <v>0</v>
      </c>
      <c r="AY36" s="11" t="str">
        <f>IF((Table2[[#This Row],[SW T]]/Table2[[#This Row],[Admission]]) = 0, "--", (Table2[[#This Row],[SW T]]/Table2[[#This Row],[Admission]]))</f>
        <v>--</v>
      </c>
      <c r="AZ36" s="11" t="str">
        <f>IF(Table2[[#This Row],[SW T]]=0,"--", IF(Table2[[#This Row],[SW HS]]/Table2[[#This Row],[SW T]]=0, "--", Table2[[#This Row],[SW HS]]/Table2[[#This Row],[SW T]]))</f>
        <v>--</v>
      </c>
      <c r="BA36" s="18" t="str">
        <f>IF(Table2[[#This Row],[SW T]]=0,"--", IF(Table2[[#This Row],[SW FE]]/Table2[[#This Row],[SW T]]=0, "--", Table2[[#This Row],[SW FE]]/Table2[[#This Row],[SW T]]))</f>
        <v>--</v>
      </c>
      <c r="BB36" s="2">
        <v>0</v>
      </c>
      <c r="BC36" s="2">
        <v>0</v>
      </c>
      <c r="BD36" s="2">
        <v>0</v>
      </c>
      <c r="BE36" s="2">
        <v>0</v>
      </c>
      <c r="BF36" s="6">
        <f>SUM(Table2[[#This Row],[CHE B]:[CHE FE]])</f>
        <v>0</v>
      </c>
      <c r="BG36" s="11" t="str">
        <f>IF((Table2[[#This Row],[CHE T]]/Table2[[#This Row],[Admission]]) = 0, "--", (Table2[[#This Row],[CHE T]]/Table2[[#This Row],[Admission]]))</f>
        <v>--</v>
      </c>
      <c r="BH36" s="11" t="str">
        <f>IF(Table2[[#This Row],[CHE T]]=0,"--", IF(Table2[[#This Row],[CHE HS]]/Table2[[#This Row],[CHE T]]=0, "--", Table2[[#This Row],[CHE HS]]/Table2[[#This Row],[CHE T]]))</f>
        <v>--</v>
      </c>
      <c r="BI36" s="22" t="str">
        <f>IF(Table2[[#This Row],[CHE T]]=0,"--", IF(Table2[[#This Row],[CHE FE]]/Table2[[#This Row],[CHE T]]=0, "--", Table2[[#This Row],[CHE FE]]/Table2[[#This Row],[CHE T]]))</f>
        <v>--</v>
      </c>
      <c r="BJ36" s="2">
        <v>11</v>
      </c>
      <c r="BK36" s="2">
        <v>0</v>
      </c>
      <c r="BL36" s="2">
        <v>0</v>
      </c>
      <c r="BM36" s="2">
        <v>0</v>
      </c>
      <c r="BN36" s="6">
        <f>SUM(Table2[[#This Row],[WR B]:[WR FE]])</f>
        <v>11</v>
      </c>
      <c r="BO36" s="11">
        <f>IF((Table2[[#This Row],[WR T]]/Table2[[#This Row],[Admission]]) = 0, "--", (Table2[[#This Row],[WR T]]/Table2[[#This Row],[Admission]]))</f>
        <v>8.6614173228346455E-2</v>
      </c>
      <c r="BP36" s="11" t="str">
        <f>IF(Table2[[#This Row],[WR T]]=0,"--", IF(Table2[[#This Row],[WR HS]]/Table2[[#This Row],[WR T]]=0, "--", Table2[[#This Row],[WR HS]]/Table2[[#This Row],[WR T]]))</f>
        <v>--</v>
      </c>
      <c r="BQ36" s="18" t="str">
        <f>IF(Table2[[#This Row],[WR T]]=0,"--", IF(Table2[[#This Row],[WR FE]]/Table2[[#This Row],[WR T]]=0, "--", Table2[[#This Row],[WR FE]]/Table2[[#This Row],[WR T]]))</f>
        <v>--</v>
      </c>
      <c r="BR36" s="2">
        <v>0</v>
      </c>
      <c r="BS36" s="2">
        <v>0</v>
      </c>
      <c r="BT36" s="2">
        <v>0</v>
      </c>
      <c r="BU36" s="2">
        <v>0</v>
      </c>
      <c r="BV36" s="6">
        <f>SUM(Table2[[#This Row],[DNC B]:[DNC FE]])</f>
        <v>0</v>
      </c>
      <c r="BW36" s="11" t="str">
        <f>IF((Table2[[#This Row],[DNC T]]/Table2[[#This Row],[Admission]]) = 0, "--", (Table2[[#This Row],[DNC T]]/Table2[[#This Row],[Admission]]))</f>
        <v>--</v>
      </c>
      <c r="BX36" s="11" t="str">
        <f>IF(Table2[[#This Row],[DNC T]]=0,"--", IF(Table2[[#This Row],[DNC HS]]/Table2[[#This Row],[DNC T]]=0, "--", Table2[[#This Row],[DNC HS]]/Table2[[#This Row],[DNC T]]))</f>
        <v>--</v>
      </c>
      <c r="BY36" s="18" t="str">
        <f>IF(Table2[[#This Row],[DNC T]]=0,"--", IF(Table2[[#This Row],[DNC FE]]/Table2[[#This Row],[DNC T]]=0, "--", Table2[[#This Row],[DNC FE]]/Table2[[#This Row],[DNC T]]))</f>
        <v>--</v>
      </c>
      <c r="BZ36" s="24">
        <f>SUM(Table2[[#This Row],[BX T]],Table2[[#This Row],[SW T]],Table2[[#This Row],[CHE T]],Table2[[#This Row],[WR T]],Table2[[#This Row],[DNC T]])</f>
        <v>42</v>
      </c>
      <c r="CA36" s="2">
        <v>18</v>
      </c>
      <c r="CB36" s="2">
        <v>3</v>
      </c>
      <c r="CC36" s="2">
        <v>0</v>
      </c>
      <c r="CD36" s="2">
        <v>1</v>
      </c>
      <c r="CE36" s="6">
        <f>SUM(Table2[[#This Row],[TF B]:[TF FE]])</f>
        <v>22</v>
      </c>
      <c r="CF36" s="11">
        <f>IF((Table2[[#This Row],[TF T]]/Table2[[#This Row],[Admission]]) = 0, "--", (Table2[[#This Row],[TF T]]/Table2[[#This Row],[Admission]]))</f>
        <v>0.17322834645669291</v>
      </c>
      <c r="CG36" s="11" t="str">
        <f>IF(Table2[[#This Row],[TF T]]=0,"--", IF(Table2[[#This Row],[TF HS]]/Table2[[#This Row],[TF T]]=0, "--", Table2[[#This Row],[TF HS]]/Table2[[#This Row],[TF T]]))</f>
        <v>--</v>
      </c>
      <c r="CH36" s="18">
        <f>IF(Table2[[#This Row],[TF T]]=0,"--", IF(Table2[[#This Row],[TF FE]]/Table2[[#This Row],[TF T]]=0, "--", Table2[[#This Row],[TF FE]]/Table2[[#This Row],[TF T]]))</f>
        <v>4.5454545454545456E-2</v>
      </c>
      <c r="CI36" s="2">
        <v>0</v>
      </c>
      <c r="CJ36" s="2">
        <v>0</v>
      </c>
      <c r="CK36" s="2">
        <v>0</v>
      </c>
      <c r="CL36" s="2">
        <v>0</v>
      </c>
      <c r="CM36" s="6">
        <f>SUM(Table2[[#This Row],[BB B]:[BB FE]])</f>
        <v>0</v>
      </c>
      <c r="CN36" s="11" t="str">
        <f>IF((Table2[[#This Row],[BB T]]/Table2[[#This Row],[Admission]]) = 0, "--", (Table2[[#This Row],[BB T]]/Table2[[#This Row],[Admission]]))</f>
        <v>--</v>
      </c>
      <c r="CO36" s="11" t="str">
        <f>IF(Table2[[#This Row],[BB T]]=0,"--", IF(Table2[[#This Row],[BB HS]]/Table2[[#This Row],[BB T]]=0, "--", Table2[[#This Row],[BB HS]]/Table2[[#This Row],[BB T]]))</f>
        <v>--</v>
      </c>
      <c r="CP36" s="18" t="str">
        <f>IF(Table2[[#This Row],[BB T]]=0,"--", IF(Table2[[#This Row],[BB FE]]/Table2[[#This Row],[BB T]]=0, "--", Table2[[#This Row],[BB FE]]/Table2[[#This Row],[BB T]]))</f>
        <v>--</v>
      </c>
      <c r="CQ36" s="2">
        <v>0</v>
      </c>
      <c r="CR36" s="2">
        <v>13</v>
      </c>
      <c r="CS36" s="2">
        <v>0</v>
      </c>
      <c r="CT36" s="2">
        <v>1</v>
      </c>
      <c r="CU36" s="6">
        <f>SUM(Table2[[#This Row],[SB B]:[SB FE]])</f>
        <v>14</v>
      </c>
      <c r="CV36" s="11">
        <f>IF((Table2[[#This Row],[SB T]]/Table2[[#This Row],[Admission]]) = 0, "--", (Table2[[#This Row],[SB T]]/Table2[[#This Row],[Admission]]))</f>
        <v>0.11023622047244094</v>
      </c>
      <c r="CW36" s="11" t="str">
        <f>IF(Table2[[#This Row],[SB T]]=0,"--", IF(Table2[[#This Row],[SB HS]]/Table2[[#This Row],[SB T]]=0, "--", Table2[[#This Row],[SB HS]]/Table2[[#This Row],[SB T]]))</f>
        <v>--</v>
      </c>
      <c r="CX36" s="18">
        <f>IF(Table2[[#This Row],[SB T]]=0,"--", IF(Table2[[#This Row],[SB FE]]/Table2[[#This Row],[SB T]]=0, "--", Table2[[#This Row],[SB FE]]/Table2[[#This Row],[SB T]]))</f>
        <v>7.1428571428571425E-2</v>
      </c>
      <c r="CY36" s="2">
        <v>0</v>
      </c>
      <c r="CZ36" s="2">
        <v>0</v>
      </c>
      <c r="DA36" s="2">
        <v>0</v>
      </c>
      <c r="DB36" s="2">
        <v>0</v>
      </c>
      <c r="DC36" s="6">
        <f>SUM(Table2[[#This Row],[GF B]:[GF FE]])</f>
        <v>0</v>
      </c>
      <c r="DD36" s="11" t="str">
        <f>IF((Table2[[#This Row],[GF T]]/Table2[[#This Row],[Admission]]) = 0, "--", (Table2[[#This Row],[GF T]]/Table2[[#This Row],[Admission]]))</f>
        <v>--</v>
      </c>
      <c r="DE36" s="11" t="str">
        <f>IF(Table2[[#This Row],[GF T]]=0,"--", IF(Table2[[#This Row],[GF HS]]/Table2[[#This Row],[GF T]]=0, "--", Table2[[#This Row],[GF HS]]/Table2[[#This Row],[GF T]]))</f>
        <v>--</v>
      </c>
      <c r="DF36" s="18" t="str">
        <f>IF(Table2[[#This Row],[GF T]]=0,"--", IF(Table2[[#This Row],[GF FE]]/Table2[[#This Row],[GF T]]=0, "--", Table2[[#This Row],[GF FE]]/Table2[[#This Row],[GF T]]))</f>
        <v>--</v>
      </c>
      <c r="DG36" s="2">
        <v>0</v>
      </c>
      <c r="DH36" s="2">
        <v>0</v>
      </c>
      <c r="DI36" s="2">
        <v>0</v>
      </c>
      <c r="DJ36" s="2">
        <v>0</v>
      </c>
      <c r="DK36" s="6">
        <f>SUM(Table2[[#This Row],[TN B]:[TN FE]])</f>
        <v>0</v>
      </c>
      <c r="DL36" s="11" t="str">
        <f>IF((Table2[[#This Row],[TN T]]/Table2[[#This Row],[Admission]]) = 0, "--", (Table2[[#This Row],[TN T]]/Table2[[#This Row],[Admission]]))</f>
        <v>--</v>
      </c>
      <c r="DM36" s="11" t="str">
        <f>IF(Table2[[#This Row],[TN T]]=0,"--", IF(Table2[[#This Row],[TN HS]]/Table2[[#This Row],[TN T]]=0, "--", Table2[[#This Row],[TN HS]]/Table2[[#This Row],[TN T]]))</f>
        <v>--</v>
      </c>
      <c r="DN36" s="18" t="str">
        <f>IF(Table2[[#This Row],[TN T]]=0,"--", IF(Table2[[#This Row],[TN FE]]/Table2[[#This Row],[TN T]]=0, "--", Table2[[#This Row],[TN FE]]/Table2[[#This Row],[TN T]]))</f>
        <v>--</v>
      </c>
      <c r="DO36" s="2">
        <v>0</v>
      </c>
      <c r="DP36" s="2">
        <v>0</v>
      </c>
      <c r="DQ36" s="2">
        <v>0</v>
      </c>
      <c r="DR36" s="2">
        <v>0</v>
      </c>
      <c r="DS36" s="6">
        <f>SUM(Table2[[#This Row],[BND B]:[BND FE]])</f>
        <v>0</v>
      </c>
      <c r="DT36" s="11" t="str">
        <f>IF((Table2[[#This Row],[BND T]]/Table2[[#This Row],[Admission]]) = 0, "--", (Table2[[#This Row],[BND T]]/Table2[[#This Row],[Admission]]))</f>
        <v>--</v>
      </c>
      <c r="DU36" s="11" t="str">
        <f>IF(Table2[[#This Row],[BND T]]=0,"--", IF(Table2[[#This Row],[BND HS]]/Table2[[#This Row],[BND T]]=0, "--", Table2[[#This Row],[BND HS]]/Table2[[#This Row],[BND T]]))</f>
        <v>--</v>
      </c>
      <c r="DV36" s="18" t="str">
        <f>IF(Table2[[#This Row],[BND T]]=0,"--", IF(Table2[[#This Row],[BND FE]]/Table2[[#This Row],[BND T]]=0, "--", Table2[[#This Row],[BND FE]]/Table2[[#This Row],[BND T]]))</f>
        <v>--</v>
      </c>
      <c r="DW36" s="2">
        <v>0</v>
      </c>
      <c r="DX36" s="2">
        <v>0</v>
      </c>
      <c r="DY36" s="2">
        <v>0</v>
      </c>
      <c r="DZ36" s="2">
        <v>0</v>
      </c>
      <c r="EA36" s="6">
        <f>SUM(Table2[[#This Row],[SPE B]:[SPE FE]])</f>
        <v>0</v>
      </c>
      <c r="EB36" s="11" t="str">
        <f>IF((Table2[[#This Row],[SPE T]]/Table2[[#This Row],[Admission]]) = 0, "--", (Table2[[#This Row],[SPE T]]/Table2[[#This Row],[Admission]]))</f>
        <v>--</v>
      </c>
      <c r="EC36" s="11" t="str">
        <f>IF(Table2[[#This Row],[SPE T]]=0,"--", IF(Table2[[#This Row],[SPE HS]]/Table2[[#This Row],[SPE T]]=0, "--", Table2[[#This Row],[SPE HS]]/Table2[[#This Row],[SPE T]]))</f>
        <v>--</v>
      </c>
      <c r="ED36" s="18" t="str">
        <f>IF(Table2[[#This Row],[SPE T]]=0,"--", IF(Table2[[#This Row],[SPE FE]]/Table2[[#This Row],[SPE T]]=0, "--", Table2[[#This Row],[SPE FE]]/Table2[[#This Row],[SPE T]]))</f>
        <v>--</v>
      </c>
      <c r="EE36" s="2">
        <v>0</v>
      </c>
      <c r="EF36" s="2">
        <v>0</v>
      </c>
      <c r="EG36" s="2">
        <v>0</v>
      </c>
      <c r="EH36" s="2">
        <v>0</v>
      </c>
      <c r="EI36" s="6">
        <f>SUM(Table2[[#This Row],[ORC B]:[ORC FE]])</f>
        <v>0</v>
      </c>
      <c r="EJ36" s="11" t="str">
        <f>IF((Table2[[#This Row],[ORC T]]/Table2[[#This Row],[Admission]]) = 0, "--", (Table2[[#This Row],[ORC T]]/Table2[[#This Row],[Admission]]))</f>
        <v>--</v>
      </c>
      <c r="EK36" s="11" t="str">
        <f>IF(Table2[[#This Row],[ORC T]]=0,"--", IF(Table2[[#This Row],[ORC HS]]/Table2[[#This Row],[ORC T]]=0, "--", Table2[[#This Row],[ORC HS]]/Table2[[#This Row],[ORC T]]))</f>
        <v>--</v>
      </c>
      <c r="EL36" s="18" t="str">
        <f>IF(Table2[[#This Row],[ORC T]]=0,"--", IF(Table2[[#This Row],[ORC FE]]/Table2[[#This Row],[ORC T]]=0, "--", Table2[[#This Row],[ORC FE]]/Table2[[#This Row],[ORC T]]))</f>
        <v>--</v>
      </c>
      <c r="EM36" s="2">
        <v>0</v>
      </c>
      <c r="EN36" s="2">
        <v>0</v>
      </c>
      <c r="EO36" s="2">
        <v>0</v>
      </c>
      <c r="EP36" s="2">
        <v>0</v>
      </c>
      <c r="EQ36" s="6">
        <f>SUM(Table2[[#This Row],[SOL B]:[SOL FE]])</f>
        <v>0</v>
      </c>
      <c r="ER36" s="11" t="str">
        <f>IF((Table2[[#This Row],[SOL T]]/Table2[[#This Row],[Admission]]) = 0, "--", (Table2[[#This Row],[SOL T]]/Table2[[#This Row],[Admission]]))</f>
        <v>--</v>
      </c>
      <c r="ES36" s="11" t="str">
        <f>IF(Table2[[#This Row],[SOL T]]=0,"--", IF(Table2[[#This Row],[SOL HS]]/Table2[[#This Row],[SOL T]]=0, "--", Table2[[#This Row],[SOL HS]]/Table2[[#This Row],[SOL T]]))</f>
        <v>--</v>
      </c>
      <c r="ET36" s="18" t="str">
        <f>IF(Table2[[#This Row],[SOL T]]=0,"--", IF(Table2[[#This Row],[SOL FE]]/Table2[[#This Row],[SOL T]]=0, "--", Table2[[#This Row],[SOL FE]]/Table2[[#This Row],[SOL T]]))</f>
        <v>--</v>
      </c>
      <c r="EU36" s="2">
        <v>0</v>
      </c>
      <c r="EV36" s="2">
        <v>0</v>
      </c>
      <c r="EW36" s="2">
        <v>0</v>
      </c>
      <c r="EX36" s="2">
        <v>0</v>
      </c>
      <c r="EY36" s="6">
        <f>SUM(Table2[[#This Row],[CHO B]:[CHO FE]])</f>
        <v>0</v>
      </c>
      <c r="EZ36" s="11" t="str">
        <f>IF((Table2[[#This Row],[CHO T]]/Table2[[#This Row],[Admission]]) = 0, "--", (Table2[[#This Row],[CHO T]]/Table2[[#This Row],[Admission]]))</f>
        <v>--</v>
      </c>
      <c r="FA36" s="11" t="str">
        <f>IF(Table2[[#This Row],[CHO T]]=0,"--", IF(Table2[[#This Row],[CHO HS]]/Table2[[#This Row],[CHO T]]=0, "--", Table2[[#This Row],[CHO HS]]/Table2[[#This Row],[CHO T]]))</f>
        <v>--</v>
      </c>
      <c r="FB36" s="18" t="str">
        <f>IF(Table2[[#This Row],[CHO T]]=0,"--", IF(Table2[[#This Row],[CHO FE]]/Table2[[#This Row],[CHO T]]=0, "--", Table2[[#This Row],[CHO FE]]/Table2[[#This Row],[CHO T]]))</f>
        <v>--</v>
      </c>
      <c r="FC3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36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1</v>
      </c>
      <c r="FJ36" s="1" t="s">
        <v>390</v>
      </c>
      <c r="FK36" s="1" t="s">
        <v>390</v>
      </c>
      <c r="FL36">
        <v>0</v>
      </c>
      <c r="FM36">
        <v>0</v>
      </c>
      <c r="FN36" s="1" t="s">
        <v>390</v>
      </c>
      <c r="FO36" s="1" t="s">
        <v>390</v>
      </c>
    </row>
    <row r="37" spans="1:171">
      <c r="A37">
        <v>1158</v>
      </c>
      <c r="B37">
        <v>227</v>
      </c>
      <c r="C37" t="s">
        <v>100</v>
      </c>
      <c r="D37" t="s">
        <v>132</v>
      </c>
      <c r="E37" s="20">
        <v>1061</v>
      </c>
      <c r="F37" s="2">
        <v>74</v>
      </c>
      <c r="G37" s="3" t="s">
        <v>390</v>
      </c>
      <c r="H37" s="3" t="s">
        <v>390</v>
      </c>
      <c r="I37" s="3" t="s">
        <v>390</v>
      </c>
      <c r="J37" s="7">
        <f>SUM(Table2[[#This Row],[FB B]:[FB FE]])</f>
        <v>74</v>
      </c>
      <c r="K37" s="12">
        <f>IF((Table2[[#This Row],[FB T]]/Table2[[#This Row],[Admission]]) = 0, "--", (Table2[[#This Row],[FB T]]/Table2[[#This Row],[Admission]]))</f>
        <v>6.9745523091423192E-2</v>
      </c>
      <c r="L37" s="12" t="s">
        <v>390</v>
      </c>
      <c r="M37" s="19" t="s">
        <v>390</v>
      </c>
      <c r="N37" s="2">
        <v>34</v>
      </c>
      <c r="O37" s="3" t="s">
        <v>390</v>
      </c>
      <c r="P37" s="3" t="s">
        <v>390</v>
      </c>
      <c r="Q37" s="2">
        <v>1</v>
      </c>
      <c r="R37" s="6">
        <f>SUM(Table2[[#This Row],[XC B]:[XC FE]])</f>
        <v>35</v>
      </c>
      <c r="S37" s="11">
        <f>IF((Table2[[#This Row],[XC T]]/Table2[[#This Row],[Admission]]) = 0, "--", (Table2[[#This Row],[XC T]]/Table2[[#This Row],[Admission]]))</f>
        <v>3.2987747408105561E-2</v>
      </c>
      <c r="T37" s="12" t="s">
        <v>390</v>
      </c>
      <c r="U37" s="18">
        <f>IF(Table2[[#This Row],[XC T]]=0,"--", IF(Table2[[#This Row],[XC FE]]/Table2[[#This Row],[XC T]]=0, "--", Table2[[#This Row],[XC FE]]/Table2[[#This Row],[XC T]]))</f>
        <v>2.8571428571428571E-2</v>
      </c>
      <c r="V37" s="3" t="s">
        <v>390</v>
      </c>
      <c r="W37" s="3" t="s">
        <v>390</v>
      </c>
      <c r="X37" s="3" t="s">
        <v>390</v>
      </c>
      <c r="Y37" s="7">
        <f>SUM(Table2[[#This Row],[VB G]:[VB FE]])</f>
        <v>0</v>
      </c>
      <c r="Z37" s="12" t="str">
        <f>IF((Table2[[#This Row],[VB T]]/Table2[[#This Row],[Admission]]) = 0, "--", (Table2[[#This Row],[VB T]]/Table2[[#This Row],[Admission]]))</f>
        <v>--</v>
      </c>
      <c r="AA37" s="12" t="str">
        <f>IF(Table2[[#This Row],[VB T]]=0,"--", IF(Table2[[#This Row],[VB HS]]/Table2[[#This Row],[VB T]]=0, "--", Table2[[#This Row],[VB HS]]/Table2[[#This Row],[VB T]]))</f>
        <v>--</v>
      </c>
      <c r="AB37" s="19" t="str">
        <f>IF(Table2[[#This Row],[VB T]]=0,"--", IF(Table2[[#This Row],[VB FE]]/Table2[[#This Row],[VB T]]=0, "--", Table2[[#This Row],[VB FE]]/Table2[[#This Row],[VB T]]))</f>
        <v>--</v>
      </c>
      <c r="AC37" s="2">
        <v>30</v>
      </c>
      <c r="AD37" s="2">
        <v>29</v>
      </c>
      <c r="AE37" s="3" t="s">
        <v>390</v>
      </c>
      <c r="AF37" s="3" t="s">
        <v>390</v>
      </c>
      <c r="AG37" s="7">
        <f>SUM(Table2[[#This Row],[SC B]:[SC FE]])</f>
        <v>59</v>
      </c>
      <c r="AH37" s="12">
        <f>IF((Table2[[#This Row],[SC T]]/Table2[[#This Row],[Admission]]) = 0, "--", (Table2[[#This Row],[SC T]]/Table2[[#This Row],[Admission]]))</f>
        <v>5.5607917059377947E-2</v>
      </c>
      <c r="AI37" s="12" t="s">
        <v>390</v>
      </c>
      <c r="AJ37" s="19" t="s">
        <v>390</v>
      </c>
      <c r="AK37" s="16">
        <f>SUM(Table2[[#This Row],[FB T]],Table2[[#This Row],[XC T]],Table2[[#This Row],[VB T]],Table2[[#This Row],[SC T]])</f>
        <v>168</v>
      </c>
      <c r="AL37" s="2">
        <v>30</v>
      </c>
      <c r="AM37" s="2">
        <v>12</v>
      </c>
      <c r="AN37" s="2">
        <v>0</v>
      </c>
      <c r="AO37" s="2">
        <v>0</v>
      </c>
      <c r="AP37" s="6">
        <f>SUM(Table2[[#This Row],[BX B]:[BX FE]])</f>
        <v>42</v>
      </c>
      <c r="AQ37" s="11">
        <f>IF((Table2[[#This Row],[BX T]]/Table2[[#This Row],[Admission]]) = 0, "--", (Table2[[#This Row],[BX T]]/Table2[[#This Row],[Admission]]))</f>
        <v>3.9585296889726673E-2</v>
      </c>
      <c r="AR37" s="11" t="str">
        <f>IF(Table2[[#This Row],[BX T]]=0,"--", IF(Table2[[#This Row],[BX HS]]/Table2[[#This Row],[BX T]]=0, "--", Table2[[#This Row],[BX HS]]/Table2[[#This Row],[BX T]]))</f>
        <v>--</v>
      </c>
      <c r="AS37" s="18" t="str">
        <f>IF(Table2[[#This Row],[BX T]]=0,"--", IF(Table2[[#This Row],[BX FE]]/Table2[[#This Row],[BX T]]=0, "--", Table2[[#This Row],[BX FE]]/Table2[[#This Row],[BX T]]))</f>
        <v>--</v>
      </c>
      <c r="AT37" s="2">
        <v>12</v>
      </c>
      <c r="AU37" s="2">
        <v>23</v>
      </c>
      <c r="AV37" s="2">
        <v>0</v>
      </c>
      <c r="AW37" s="2">
        <v>0</v>
      </c>
      <c r="AX37" s="6">
        <f>SUM(Table2[[#This Row],[SW B]:[SW FE]])</f>
        <v>35</v>
      </c>
      <c r="AY37" s="11">
        <f>IF((Table2[[#This Row],[SW T]]/Table2[[#This Row],[Admission]]) = 0, "--", (Table2[[#This Row],[SW T]]/Table2[[#This Row],[Admission]]))</f>
        <v>3.2987747408105561E-2</v>
      </c>
      <c r="AZ37" s="11" t="str">
        <f>IF(Table2[[#This Row],[SW T]]=0,"--", IF(Table2[[#This Row],[SW HS]]/Table2[[#This Row],[SW T]]=0, "--", Table2[[#This Row],[SW HS]]/Table2[[#This Row],[SW T]]))</f>
        <v>--</v>
      </c>
      <c r="BA37" s="18" t="str">
        <f>IF(Table2[[#This Row],[SW T]]=0,"--", IF(Table2[[#This Row],[SW FE]]/Table2[[#This Row],[SW T]]=0, "--", Table2[[#This Row],[SW FE]]/Table2[[#This Row],[SW T]]))</f>
        <v>--</v>
      </c>
      <c r="BB37" s="2">
        <v>2</v>
      </c>
      <c r="BC37" s="2">
        <v>14</v>
      </c>
      <c r="BD37" s="2">
        <v>0</v>
      </c>
      <c r="BE37" s="2">
        <v>0</v>
      </c>
      <c r="BF37" s="6">
        <f>SUM(Table2[[#This Row],[CHE B]:[CHE FE]])</f>
        <v>16</v>
      </c>
      <c r="BG37" s="11">
        <f>IF((Table2[[#This Row],[CHE T]]/Table2[[#This Row],[Admission]]) = 0, "--", (Table2[[#This Row],[CHE T]]/Table2[[#This Row],[Admission]]))</f>
        <v>1.5080113100848256E-2</v>
      </c>
      <c r="BH37" s="11" t="str">
        <f>IF(Table2[[#This Row],[CHE T]]=0,"--", IF(Table2[[#This Row],[CHE HS]]/Table2[[#This Row],[CHE T]]=0, "--", Table2[[#This Row],[CHE HS]]/Table2[[#This Row],[CHE T]]))</f>
        <v>--</v>
      </c>
      <c r="BI37" s="22" t="str">
        <f>IF(Table2[[#This Row],[CHE T]]=0,"--", IF(Table2[[#This Row],[CHE FE]]/Table2[[#This Row],[CHE T]]=0, "--", Table2[[#This Row],[CHE FE]]/Table2[[#This Row],[CHE T]]))</f>
        <v>--</v>
      </c>
      <c r="BJ37" s="2">
        <v>25</v>
      </c>
      <c r="BK37" s="2">
        <v>0</v>
      </c>
      <c r="BL37" s="2">
        <v>0</v>
      </c>
      <c r="BM37" s="2">
        <v>0</v>
      </c>
      <c r="BN37" s="6">
        <f>SUM(Table2[[#This Row],[WR B]:[WR FE]])</f>
        <v>25</v>
      </c>
      <c r="BO37" s="11">
        <f>IF((Table2[[#This Row],[WR T]]/Table2[[#This Row],[Admission]]) = 0, "--", (Table2[[#This Row],[WR T]]/Table2[[#This Row],[Admission]]))</f>
        <v>2.35626767200754E-2</v>
      </c>
      <c r="BP37" s="11" t="str">
        <f>IF(Table2[[#This Row],[WR T]]=0,"--", IF(Table2[[#This Row],[WR HS]]/Table2[[#This Row],[WR T]]=0, "--", Table2[[#This Row],[WR HS]]/Table2[[#This Row],[WR T]]))</f>
        <v>--</v>
      </c>
      <c r="BQ37" s="18" t="str">
        <f>IF(Table2[[#This Row],[WR T]]=0,"--", IF(Table2[[#This Row],[WR FE]]/Table2[[#This Row],[WR T]]=0, "--", Table2[[#This Row],[WR FE]]/Table2[[#This Row],[WR T]]))</f>
        <v>--</v>
      </c>
      <c r="BR37" s="2">
        <v>0</v>
      </c>
      <c r="BS37" s="2">
        <v>0</v>
      </c>
      <c r="BT37" s="2">
        <v>0</v>
      </c>
      <c r="BU37" s="2">
        <v>0</v>
      </c>
      <c r="BV37" s="6">
        <f>SUM(Table2[[#This Row],[DNC B]:[DNC FE]])</f>
        <v>0</v>
      </c>
      <c r="BW37" s="11" t="str">
        <f>IF((Table2[[#This Row],[DNC T]]/Table2[[#This Row],[Admission]]) = 0, "--", (Table2[[#This Row],[DNC T]]/Table2[[#This Row],[Admission]]))</f>
        <v>--</v>
      </c>
      <c r="BX37" s="11" t="str">
        <f>IF(Table2[[#This Row],[DNC T]]=0,"--", IF(Table2[[#This Row],[DNC HS]]/Table2[[#This Row],[DNC T]]=0, "--", Table2[[#This Row],[DNC HS]]/Table2[[#This Row],[DNC T]]))</f>
        <v>--</v>
      </c>
      <c r="BY37" s="18" t="str">
        <f>IF(Table2[[#This Row],[DNC T]]=0,"--", IF(Table2[[#This Row],[DNC FE]]/Table2[[#This Row],[DNC T]]=0, "--", Table2[[#This Row],[DNC FE]]/Table2[[#This Row],[DNC T]]))</f>
        <v>--</v>
      </c>
      <c r="BZ37" s="24">
        <f>SUM(Table2[[#This Row],[BX T]],Table2[[#This Row],[SW T]],Table2[[#This Row],[CHE T]],Table2[[#This Row],[WR T]],Table2[[#This Row],[DNC T]])</f>
        <v>118</v>
      </c>
      <c r="CA37" s="2">
        <v>40</v>
      </c>
      <c r="CB37" s="2">
        <v>35</v>
      </c>
      <c r="CC37" s="3" t="s">
        <v>390</v>
      </c>
      <c r="CD37" s="3" t="s">
        <v>390</v>
      </c>
      <c r="CE37" s="7">
        <f>SUM(Table2[[#This Row],[TF B]:[TF FE]])</f>
        <v>75</v>
      </c>
      <c r="CF37" s="12">
        <f>IF((Table2[[#This Row],[TF T]]/Table2[[#This Row],[Admission]]) = 0, "--", (Table2[[#This Row],[TF T]]/Table2[[#This Row],[Admission]]))</f>
        <v>7.0688030160226206E-2</v>
      </c>
      <c r="CG37" s="12" t="s">
        <v>390</v>
      </c>
      <c r="CH37" s="19" t="s">
        <v>390</v>
      </c>
      <c r="CI37" s="2">
        <v>33</v>
      </c>
      <c r="CJ37" s="2">
        <v>0</v>
      </c>
      <c r="CK37" s="3" t="s">
        <v>390</v>
      </c>
      <c r="CL37" s="3" t="s">
        <v>390</v>
      </c>
      <c r="CM37" s="7">
        <f>SUM(Table2[[#This Row],[BB B]:[BB FE]])</f>
        <v>33</v>
      </c>
      <c r="CN37" s="12">
        <f>IF((Table2[[#This Row],[BB T]]/Table2[[#This Row],[Admission]]) = 0, "--", (Table2[[#This Row],[BB T]]/Table2[[#This Row],[Admission]]))</f>
        <v>3.1102733270499529E-2</v>
      </c>
      <c r="CO37" s="12" t="s">
        <v>390</v>
      </c>
      <c r="CP37" s="19" t="s">
        <v>390</v>
      </c>
      <c r="CQ37" s="2">
        <v>0</v>
      </c>
      <c r="CR37" s="2">
        <v>16</v>
      </c>
      <c r="CS37" s="3" t="s">
        <v>390</v>
      </c>
      <c r="CT37" s="3" t="s">
        <v>390</v>
      </c>
      <c r="CU37" s="7">
        <f>SUM(Table2[[#This Row],[SB B]:[SB FE]])</f>
        <v>16</v>
      </c>
      <c r="CV37" s="12">
        <f>IF((Table2[[#This Row],[SB T]]/Table2[[#This Row],[Admission]]) = 0, "--", (Table2[[#This Row],[SB T]]/Table2[[#This Row],[Admission]]))</f>
        <v>1.5080113100848256E-2</v>
      </c>
      <c r="CW37" s="12" t="s">
        <v>390</v>
      </c>
      <c r="CX37" s="19" t="s">
        <v>390</v>
      </c>
      <c r="CY37" s="2">
        <v>10</v>
      </c>
      <c r="CZ37" s="2">
        <v>1</v>
      </c>
      <c r="DA37" s="3" t="s">
        <v>390</v>
      </c>
      <c r="DB37" s="3" t="s">
        <v>390</v>
      </c>
      <c r="DC37" s="7">
        <f>SUM(Table2[[#This Row],[GF B]:[GF FE]])</f>
        <v>11</v>
      </c>
      <c r="DD37" s="12">
        <f>IF((Table2[[#This Row],[GF T]]/Table2[[#This Row],[Admission]]) = 0, "--", (Table2[[#This Row],[GF T]]/Table2[[#This Row],[Admission]]))</f>
        <v>1.0367577756833177E-2</v>
      </c>
      <c r="DE37" s="12" t="s">
        <v>390</v>
      </c>
      <c r="DF37" s="19" t="s">
        <v>390</v>
      </c>
      <c r="DG37" s="2">
        <v>16</v>
      </c>
      <c r="DH37" s="2">
        <v>22</v>
      </c>
      <c r="DI37" s="2">
        <v>0</v>
      </c>
      <c r="DJ37" s="3" t="s">
        <v>390</v>
      </c>
      <c r="DK37" s="7">
        <f>SUM(Table2[[#This Row],[TN B]:[TN FE]])</f>
        <v>38</v>
      </c>
      <c r="DL37" s="12">
        <f>IF((Table2[[#This Row],[TN T]]/Table2[[#This Row],[Admission]]) = 0, "--", (Table2[[#This Row],[TN T]]/Table2[[#This Row],[Admission]]))</f>
        <v>3.581526861451461E-2</v>
      </c>
      <c r="DM37" s="12" t="str">
        <f>IF(Table2[[#This Row],[TN T]]=0,"--", IF(Table2[[#This Row],[TN HS]]/Table2[[#This Row],[TN T]]=0, "--", Table2[[#This Row],[TN HS]]/Table2[[#This Row],[TN T]]))</f>
        <v>--</v>
      </c>
      <c r="DN37" s="19" t="s">
        <v>390</v>
      </c>
      <c r="DO37" s="2">
        <v>15</v>
      </c>
      <c r="DP37" s="2">
        <v>15</v>
      </c>
      <c r="DQ37" s="3" t="s">
        <v>390</v>
      </c>
      <c r="DR37" s="3" t="s">
        <v>390</v>
      </c>
      <c r="DS37" s="7">
        <f>SUM(Table2[[#This Row],[BND B]:[BND FE]])</f>
        <v>30</v>
      </c>
      <c r="DT37" s="12">
        <f>IF((Table2[[#This Row],[BND T]]/Table2[[#This Row],[Admission]]) = 0, "--", (Table2[[#This Row],[BND T]]/Table2[[#This Row],[Admission]]))</f>
        <v>2.827521206409048E-2</v>
      </c>
      <c r="DU37" s="12" t="s">
        <v>390</v>
      </c>
      <c r="DV37" s="19" t="s">
        <v>390</v>
      </c>
      <c r="DW37" s="2">
        <v>3</v>
      </c>
      <c r="DX37" s="2">
        <v>2</v>
      </c>
      <c r="DY37" s="3" t="s">
        <v>390</v>
      </c>
      <c r="DZ37" s="3" t="s">
        <v>390</v>
      </c>
      <c r="EA37" s="7">
        <f>SUM(Table2[[#This Row],[SPE B]:[SPE FE]])</f>
        <v>5</v>
      </c>
      <c r="EB37" s="12">
        <f>IF((Table2[[#This Row],[SPE T]]/Table2[[#This Row],[Admission]]) = 0, "--", (Table2[[#This Row],[SPE T]]/Table2[[#This Row],[Admission]]))</f>
        <v>4.7125353440150798E-3</v>
      </c>
      <c r="EC37" s="12" t="s">
        <v>390</v>
      </c>
      <c r="ED37" s="19" t="s">
        <v>390</v>
      </c>
      <c r="EE37" s="2">
        <v>0</v>
      </c>
      <c r="EF37" s="2">
        <v>0</v>
      </c>
      <c r="EG37" s="3" t="s">
        <v>390</v>
      </c>
      <c r="EH37" s="3" t="s">
        <v>390</v>
      </c>
      <c r="EI37" s="7">
        <f>SUM(Table2[[#This Row],[ORC B]:[ORC FE]])</f>
        <v>0</v>
      </c>
      <c r="EJ37" s="12" t="str">
        <f>IF((Table2[[#This Row],[ORC T]]/Table2[[#This Row],[Admission]]) = 0, "--", (Table2[[#This Row],[ORC T]]/Table2[[#This Row],[Admission]]))</f>
        <v>--</v>
      </c>
      <c r="EK37" s="12" t="str">
        <f>IF(Table2[[#This Row],[ORC T]]=0,"--", IF(Table2[[#This Row],[ORC HS]]/Table2[[#This Row],[ORC T]]=0, "--", Table2[[#This Row],[ORC HS]]/Table2[[#This Row],[ORC T]]))</f>
        <v>--</v>
      </c>
      <c r="EL37" s="19" t="str">
        <f>IF(Table2[[#This Row],[ORC T]]=0,"--", IF(Table2[[#This Row],[ORC FE]]/Table2[[#This Row],[ORC T]]=0, "--", Table2[[#This Row],[ORC FE]]/Table2[[#This Row],[ORC T]]))</f>
        <v>--</v>
      </c>
      <c r="EM37" s="2">
        <v>1</v>
      </c>
      <c r="EN37" s="2">
        <v>2</v>
      </c>
      <c r="EO37" s="3" t="s">
        <v>390</v>
      </c>
      <c r="EP37" s="3" t="s">
        <v>390</v>
      </c>
      <c r="EQ37" s="7">
        <f>SUM(Table2[[#This Row],[SOL B]:[SOL FE]])</f>
        <v>3</v>
      </c>
      <c r="ER37" s="12">
        <f>IF((Table2[[#This Row],[SOL T]]/Table2[[#This Row],[Admission]]) = 0, "--", (Table2[[#This Row],[SOL T]]/Table2[[#This Row],[Admission]]))</f>
        <v>2.8275212064090482E-3</v>
      </c>
      <c r="ES37" s="12" t="s">
        <v>390</v>
      </c>
      <c r="ET37" s="19" t="s">
        <v>390</v>
      </c>
      <c r="EU37" s="2">
        <v>12</v>
      </c>
      <c r="EV37" s="2">
        <v>17</v>
      </c>
      <c r="EW37" s="3" t="s">
        <v>390</v>
      </c>
      <c r="EX37" s="3" t="s">
        <v>390</v>
      </c>
      <c r="EY37" s="7">
        <f>SUM(Table2[[#This Row],[CHO B]:[CHO FE]])</f>
        <v>29</v>
      </c>
      <c r="EZ37" s="12">
        <f>IF((Table2[[#This Row],[CHO T]]/Table2[[#This Row],[Admission]]) = 0, "--", (Table2[[#This Row],[CHO T]]/Table2[[#This Row],[Admission]]))</f>
        <v>2.7332704995287466E-2</v>
      </c>
      <c r="FA37" s="12" t="s">
        <v>390</v>
      </c>
      <c r="FB37" s="19" t="s">
        <v>390</v>
      </c>
      <c r="FC37" s="25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240</v>
      </c>
      <c r="FD37" s="1" t="s">
        <v>390</v>
      </c>
      <c r="FE37">
        <v>1</v>
      </c>
      <c r="FF37" s="1" t="s">
        <v>390</v>
      </c>
      <c r="FG37" s="1" t="s">
        <v>390</v>
      </c>
      <c r="FH37">
        <v>0</v>
      </c>
      <c r="FI37">
        <v>0</v>
      </c>
      <c r="FJ37" s="1" t="s">
        <v>390</v>
      </c>
      <c r="FK37" s="1" t="s">
        <v>390</v>
      </c>
      <c r="FL37">
        <v>0</v>
      </c>
      <c r="FM37">
        <v>0</v>
      </c>
      <c r="FN37" s="1" t="s">
        <v>390</v>
      </c>
      <c r="FO37" s="1" t="s">
        <v>390</v>
      </c>
    </row>
    <row r="38" spans="1:171">
      <c r="A38">
        <v>934</v>
      </c>
      <c r="B38">
        <v>23</v>
      </c>
      <c r="C38" t="s">
        <v>92</v>
      </c>
      <c r="D38" t="s">
        <v>133</v>
      </c>
      <c r="E38" s="20">
        <v>79</v>
      </c>
      <c r="F38" s="2">
        <v>0</v>
      </c>
      <c r="G38" s="2">
        <v>0</v>
      </c>
      <c r="H38" s="2">
        <v>0</v>
      </c>
      <c r="I38" s="2">
        <v>0</v>
      </c>
      <c r="J38" s="6">
        <f>SUM(Table2[[#This Row],[FB B]:[FB FE]])</f>
        <v>0</v>
      </c>
      <c r="K38" s="11" t="str">
        <f>IF((Table2[[#This Row],[FB T]]/Table2[[#This Row],[Admission]]) = 0, "--", (Table2[[#This Row],[FB T]]/Table2[[#This Row],[Admission]]))</f>
        <v>--</v>
      </c>
      <c r="L38" s="11" t="str">
        <f>IF(Table2[[#This Row],[FB T]]=0,"--", IF(Table2[[#This Row],[FB HS]]/Table2[[#This Row],[FB T]]=0, "--", Table2[[#This Row],[FB HS]]/Table2[[#This Row],[FB T]]))</f>
        <v>--</v>
      </c>
      <c r="M38" s="18" t="str">
        <f>IF(Table2[[#This Row],[FB T]]=0,"--", IF(Table2[[#This Row],[FB FE]]/Table2[[#This Row],[FB T]]=0, "--", Table2[[#This Row],[FB FE]]/Table2[[#This Row],[FB T]]))</f>
        <v>--</v>
      </c>
      <c r="N38" s="2">
        <v>0</v>
      </c>
      <c r="O38" s="2">
        <v>0</v>
      </c>
      <c r="P38" s="2">
        <v>0</v>
      </c>
      <c r="Q38" s="2">
        <v>0</v>
      </c>
      <c r="R38" s="6">
        <f>SUM(Table2[[#This Row],[XC B]:[XC FE]])</f>
        <v>0</v>
      </c>
      <c r="S38" s="11" t="str">
        <f>IF((Table2[[#This Row],[XC T]]/Table2[[#This Row],[Admission]]) = 0, "--", (Table2[[#This Row],[XC T]]/Table2[[#This Row],[Admission]]))</f>
        <v>--</v>
      </c>
      <c r="T38" s="11" t="str">
        <f>IF(Table2[[#This Row],[XC T]]=0,"--", IF(Table2[[#This Row],[XC HS]]/Table2[[#This Row],[XC T]]=0, "--", Table2[[#This Row],[XC HS]]/Table2[[#This Row],[XC T]]))</f>
        <v>--</v>
      </c>
      <c r="U38" s="18" t="str">
        <f>IF(Table2[[#This Row],[XC T]]=0,"--", IF(Table2[[#This Row],[XC FE]]/Table2[[#This Row],[XC T]]=0, "--", Table2[[#This Row],[XC FE]]/Table2[[#This Row],[XC T]]))</f>
        <v>--</v>
      </c>
      <c r="V38" s="2">
        <v>14</v>
      </c>
      <c r="W38" s="2">
        <v>1</v>
      </c>
      <c r="X38" s="2">
        <v>1</v>
      </c>
      <c r="Y38" s="6">
        <f>SUM(Table2[[#This Row],[VB G]:[VB FE]])</f>
        <v>16</v>
      </c>
      <c r="Z38" s="11">
        <f>IF((Table2[[#This Row],[VB T]]/Table2[[#This Row],[Admission]]) = 0, "--", (Table2[[#This Row],[VB T]]/Table2[[#This Row],[Admission]]))</f>
        <v>0.20253164556962025</v>
      </c>
      <c r="AA38" s="11">
        <f>IF(Table2[[#This Row],[VB T]]=0,"--", IF(Table2[[#This Row],[VB HS]]/Table2[[#This Row],[VB T]]=0, "--", Table2[[#This Row],[VB HS]]/Table2[[#This Row],[VB T]]))</f>
        <v>6.25E-2</v>
      </c>
      <c r="AB38" s="18">
        <f>IF(Table2[[#This Row],[VB T]]=0,"--", IF(Table2[[#This Row],[VB FE]]/Table2[[#This Row],[VB T]]=0, "--", Table2[[#This Row],[VB FE]]/Table2[[#This Row],[VB T]]))</f>
        <v>6.25E-2</v>
      </c>
      <c r="AC38" s="2">
        <v>11</v>
      </c>
      <c r="AD38" s="2">
        <v>5</v>
      </c>
      <c r="AE38" s="2">
        <v>1</v>
      </c>
      <c r="AF38" s="2">
        <v>1</v>
      </c>
      <c r="AG38" s="6">
        <f>SUM(Table2[[#This Row],[SC B]:[SC FE]])</f>
        <v>18</v>
      </c>
      <c r="AH38" s="11">
        <f>IF((Table2[[#This Row],[SC T]]/Table2[[#This Row],[Admission]]) = 0, "--", (Table2[[#This Row],[SC T]]/Table2[[#This Row],[Admission]]))</f>
        <v>0.22784810126582278</v>
      </c>
      <c r="AI38" s="11">
        <f>IF(Table2[[#This Row],[SC T]]=0,"--", IF(Table2[[#This Row],[SC HS]]/Table2[[#This Row],[SC T]]=0, "--", Table2[[#This Row],[SC HS]]/Table2[[#This Row],[SC T]]))</f>
        <v>5.5555555555555552E-2</v>
      </c>
      <c r="AJ38" s="18">
        <f>IF(Table2[[#This Row],[SC T]]=0,"--", IF(Table2[[#This Row],[SC FE]]/Table2[[#This Row],[SC T]]=0, "--", Table2[[#This Row],[SC FE]]/Table2[[#This Row],[SC T]]))</f>
        <v>5.5555555555555552E-2</v>
      </c>
      <c r="AK38" s="15">
        <f>SUM(Table2[[#This Row],[FB T]],Table2[[#This Row],[XC T]],Table2[[#This Row],[VB T]],Table2[[#This Row],[SC T]])</f>
        <v>34</v>
      </c>
      <c r="AL38" s="2">
        <v>16</v>
      </c>
      <c r="AM38" s="2">
        <v>14</v>
      </c>
      <c r="AN38" s="2">
        <v>2</v>
      </c>
      <c r="AO38" s="2">
        <v>1</v>
      </c>
      <c r="AP38" s="6">
        <f>SUM(Table2[[#This Row],[BX B]:[BX FE]])</f>
        <v>33</v>
      </c>
      <c r="AQ38" s="11">
        <f>IF((Table2[[#This Row],[BX T]]/Table2[[#This Row],[Admission]]) = 0, "--", (Table2[[#This Row],[BX T]]/Table2[[#This Row],[Admission]]))</f>
        <v>0.41772151898734178</v>
      </c>
      <c r="AR38" s="11">
        <f>IF(Table2[[#This Row],[BX T]]=0,"--", IF(Table2[[#This Row],[BX HS]]/Table2[[#This Row],[BX T]]=0, "--", Table2[[#This Row],[BX HS]]/Table2[[#This Row],[BX T]]))</f>
        <v>6.0606060606060608E-2</v>
      </c>
      <c r="AS38" s="18">
        <f>IF(Table2[[#This Row],[BX T]]=0,"--", IF(Table2[[#This Row],[BX FE]]/Table2[[#This Row],[BX T]]=0, "--", Table2[[#This Row],[BX FE]]/Table2[[#This Row],[BX T]]))</f>
        <v>3.0303030303030304E-2</v>
      </c>
      <c r="AT38" s="2">
        <v>0</v>
      </c>
      <c r="AU38" s="2">
        <v>0</v>
      </c>
      <c r="AV38" s="2">
        <v>0</v>
      </c>
      <c r="AW38" s="2">
        <v>0</v>
      </c>
      <c r="AX38" s="6">
        <f>SUM(Table2[[#This Row],[SW B]:[SW FE]])</f>
        <v>0</v>
      </c>
      <c r="AY38" s="11" t="str">
        <f>IF((Table2[[#This Row],[SW T]]/Table2[[#This Row],[Admission]]) = 0, "--", (Table2[[#This Row],[SW T]]/Table2[[#This Row],[Admission]]))</f>
        <v>--</v>
      </c>
      <c r="AZ38" s="11" t="str">
        <f>IF(Table2[[#This Row],[SW T]]=0,"--", IF(Table2[[#This Row],[SW HS]]/Table2[[#This Row],[SW T]]=0, "--", Table2[[#This Row],[SW HS]]/Table2[[#This Row],[SW T]]))</f>
        <v>--</v>
      </c>
      <c r="BA38" s="18" t="str">
        <f>IF(Table2[[#This Row],[SW T]]=0,"--", IF(Table2[[#This Row],[SW FE]]/Table2[[#This Row],[SW T]]=0, "--", Table2[[#This Row],[SW FE]]/Table2[[#This Row],[SW T]]))</f>
        <v>--</v>
      </c>
      <c r="BB38" s="2">
        <v>0</v>
      </c>
      <c r="BC38" s="2">
        <v>11</v>
      </c>
      <c r="BD38" s="2">
        <v>0</v>
      </c>
      <c r="BE38" s="2">
        <v>3</v>
      </c>
      <c r="BF38" s="6">
        <f>SUM(Table2[[#This Row],[CHE B]:[CHE FE]])</f>
        <v>14</v>
      </c>
      <c r="BG38" s="11">
        <f>IF((Table2[[#This Row],[CHE T]]/Table2[[#This Row],[Admission]]) = 0, "--", (Table2[[#This Row],[CHE T]]/Table2[[#This Row],[Admission]]))</f>
        <v>0.17721518987341772</v>
      </c>
      <c r="BH38" s="11" t="str">
        <f>IF(Table2[[#This Row],[CHE T]]=0,"--", IF(Table2[[#This Row],[CHE HS]]/Table2[[#This Row],[CHE T]]=0, "--", Table2[[#This Row],[CHE HS]]/Table2[[#This Row],[CHE T]]))</f>
        <v>--</v>
      </c>
      <c r="BI38" s="22">
        <f>IF(Table2[[#This Row],[CHE T]]=0,"--", IF(Table2[[#This Row],[CHE FE]]/Table2[[#This Row],[CHE T]]=0, "--", Table2[[#This Row],[CHE FE]]/Table2[[#This Row],[CHE T]]))</f>
        <v>0.21428571428571427</v>
      </c>
      <c r="BJ38" s="2">
        <v>0</v>
      </c>
      <c r="BK38" s="2">
        <v>0</v>
      </c>
      <c r="BL38" s="2">
        <v>0</v>
      </c>
      <c r="BM38" s="2">
        <v>0</v>
      </c>
      <c r="BN38" s="6">
        <f>SUM(Table2[[#This Row],[WR B]:[WR FE]])</f>
        <v>0</v>
      </c>
      <c r="BO38" s="11" t="str">
        <f>IF((Table2[[#This Row],[WR T]]/Table2[[#This Row],[Admission]]) = 0, "--", (Table2[[#This Row],[WR T]]/Table2[[#This Row],[Admission]]))</f>
        <v>--</v>
      </c>
      <c r="BP38" s="11" t="str">
        <f>IF(Table2[[#This Row],[WR T]]=0,"--", IF(Table2[[#This Row],[WR HS]]/Table2[[#This Row],[WR T]]=0, "--", Table2[[#This Row],[WR HS]]/Table2[[#This Row],[WR T]]))</f>
        <v>--</v>
      </c>
      <c r="BQ38" s="18" t="str">
        <f>IF(Table2[[#This Row],[WR T]]=0,"--", IF(Table2[[#This Row],[WR FE]]/Table2[[#This Row],[WR T]]=0, "--", Table2[[#This Row],[WR FE]]/Table2[[#This Row],[WR T]]))</f>
        <v>--</v>
      </c>
      <c r="BR38" s="2">
        <v>0</v>
      </c>
      <c r="BS38" s="2">
        <v>0</v>
      </c>
      <c r="BT38" s="2">
        <v>0</v>
      </c>
      <c r="BU38" s="2">
        <v>0</v>
      </c>
      <c r="BV38" s="6">
        <f>SUM(Table2[[#This Row],[DNC B]:[DNC FE]])</f>
        <v>0</v>
      </c>
      <c r="BW38" s="11" t="str">
        <f>IF((Table2[[#This Row],[DNC T]]/Table2[[#This Row],[Admission]]) = 0, "--", (Table2[[#This Row],[DNC T]]/Table2[[#This Row],[Admission]]))</f>
        <v>--</v>
      </c>
      <c r="BX38" s="11" t="str">
        <f>IF(Table2[[#This Row],[DNC T]]=0,"--", IF(Table2[[#This Row],[DNC HS]]/Table2[[#This Row],[DNC T]]=0, "--", Table2[[#This Row],[DNC HS]]/Table2[[#This Row],[DNC T]]))</f>
        <v>--</v>
      </c>
      <c r="BY38" s="18" t="str">
        <f>IF(Table2[[#This Row],[DNC T]]=0,"--", IF(Table2[[#This Row],[DNC FE]]/Table2[[#This Row],[DNC T]]=0, "--", Table2[[#This Row],[DNC FE]]/Table2[[#This Row],[DNC T]]))</f>
        <v>--</v>
      </c>
      <c r="BZ38" s="24">
        <f>SUM(Table2[[#This Row],[BX T]],Table2[[#This Row],[SW T]],Table2[[#This Row],[CHE T]],Table2[[#This Row],[WR T]],Table2[[#This Row],[DNC T]])</f>
        <v>47</v>
      </c>
      <c r="CA38" s="2">
        <v>0</v>
      </c>
      <c r="CB38" s="2">
        <v>0</v>
      </c>
      <c r="CC38" s="2">
        <v>0</v>
      </c>
      <c r="CD38" s="2">
        <v>0</v>
      </c>
      <c r="CE38" s="6">
        <f>SUM(Table2[[#This Row],[TF B]:[TF FE]])</f>
        <v>0</v>
      </c>
      <c r="CF38" s="11" t="str">
        <f>IF((Table2[[#This Row],[TF T]]/Table2[[#This Row],[Admission]]) = 0, "--", (Table2[[#This Row],[TF T]]/Table2[[#This Row],[Admission]]))</f>
        <v>--</v>
      </c>
      <c r="CG38" s="11" t="str">
        <f>IF(Table2[[#This Row],[TF T]]=0,"--", IF(Table2[[#This Row],[TF HS]]/Table2[[#This Row],[TF T]]=0, "--", Table2[[#This Row],[TF HS]]/Table2[[#This Row],[TF T]]))</f>
        <v>--</v>
      </c>
      <c r="CH38" s="18" t="str">
        <f>IF(Table2[[#This Row],[TF T]]=0,"--", IF(Table2[[#This Row],[TF FE]]/Table2[[#This Row],[TF T]]=0, "--", Table2[[#This Row],[TF FE]]/Table2[[#This Row],[TF T]]))</f>
        <v>--</v>
      </c>
      <c r="CI38" s="2">
        <v>0</v>
      </c>
      <c r="CJ38" s="2">
        <v>0</v>
      </c>
      <c r="CK38" s="2">
        <v>0</v>
      </c>
      <c r="CL38" s="2">
        <v>0</v>
      </c>
      <c r="CM38" s="6">
        <f>SUM(Table2[[#This Row],[BB B]:[BB FE]])</f>
        <v>0</v>
      </c>
      <c r="CN38" s="11" t="str">
        <f>IF((Table2[[#This Row],[BB T]]/Table2[[#This Row],[Admission]]) = 0, "--", (Table2[[#This Row],[BB T]]/Table2[[#This Row],[Admission]]))</f>
        <v>--</v>
      </c>
      <c r="CO38" s="11" t="str">
        <f>IF(Table2[[#This Row],[BB T]]=0,"--", IF(Table2[[#This Row],[BB HS]]/Table2[[#This Row],[BB T]]=0, "--", Table2[[#This Row],[BB HS]]/Table2[[#This Row],[BB T]]))</f>
        <v>--</v>
      </c>
      <c r="CP38" s="18" t="str">
        <f>IF(Table2[[#This Row],[BB T]]=0,"--", IF(Table2[[#This Row],[BB FE]]/Table2[[#This Row],[BB T]]=0, "--", Table2[[#This Row],[BB FE]]/Table2[[#This Row],[BB T]]))</f>
        <v>--</v>
      </c>
      <c r="CQ38" s="2">
        <v>0</v>
      </c>
      <c r="CR38" s="2">
        <v>0</v>
      </c>
      <c r="CS38" s="2">
        <v>0</v>
      </c>
      <c r="CT38" s="2">
        <v>0</v>
      </c>
      <c r="CU38" s="6">
        <f>SUM(Table2[[#This Row],[SB B]:[SB FE]])</f>
        <v>0</v>
      </c>
      <c r="CV38" s="11" t="str">
        <f>IF((Table2[[#This Row],[SB T]]/Table2[[#This Row],[Admission]]) = 0, "--", (Table2[[#This Row],[SB T]]/Table2[[#This Row],[Admission]]))</f>
        <v>--</v>
      </c>
      <c r="CW38" s="11" t="str">
        <f>IF(Table2[[#This Row],[SB T]]=0,"--", IF(Table2[[#This Row],[SB HS]]/Table2[[#This Row],[SB T]]=0, "--", Table2[[#This Row],[SB HS]]/Table2[[#This Row],[SB T]]))</f>
        <v>--</v>
      </c>
      <c r="CX38" s="18" t="str">
        <f>IF(Table2[[#This Row],[SB T]]=0,"--", IF(Table2[[#This Row],[SB FE]]/Table2[[#This Row],[SB T]]=0, "--", Table2[[#This Row],[SB FE]]/Table2[[#This Row],[SB T]]))</f>
        <v>--</v>
      </c>
      <c r="CY38" s="2">
        <v>4</v>
      </c>
      <c r="CZ38" s="2">
        <v>1</v>
      </c>
      <c r="DA38" s="2">
        <v>1</v>
      </c>
      <c r="DB38" s="2">
        <v>0</v>
      </c>
      <c r="DC38" s="6">
        <f>SUM(Table2[[#This Row],[GF B]:[GF FE]])</f>
        <v>6</v>
      </c>
      <c r="DD38" s="11">
        <f>IF((Table2[[#This Row],[GF T]]/Table2[[#This Row],[Admission]]) = 0, "--", (Table2[[#This Row],[GF T]]/Table2[[#This Row],[Admission]]))</f>
        <v>7.5949367088607597E-2</v>
      </c>
      <c r="DE38" s="11">
        <f>IF(Table2[[#This Row],[GF T]]=0,"--", IF(Table2[[#This Row],[GF HS]]/Table2[[#This Row],[GF T]]=0, "--", Table2[[#This Row],[GF HS]]/Table2[[#This Row],[GF T]]))</f>
        <v>0.16666666666666666</v>
      </c>
      <c r="DF38" s="18" t="str">
        <f>IF(Table2[[#This Row],[GF T]]=0,"--", IF(Table2[[#This Row],[GF FE]]/Table2[[#This Row],[GF T]]=0, "--", Table2[[#This Row],[GF FE]]/Table2[[#This Row],[GF T]]))</f>
        <v>--</v>
      </c>
      <c r="DG38" s="2">
        <v>0</v>
      </c>
      <c r="DH38" s="2">
        <v>0</v>
      </c>
      <c r="DI38" s="2">
        <v>0</v>
      </c>
      <c r="DJ38" s="2">
        <v>0</v>
      </c>
      <c r="DK38" s="6">
        <f>SUM(Table2[[#This Row],[TN B]:[TN FE]])</f>
        <v>0</v>
      </c>
      <c r="DL38" s="11" t="str">
        <f>IF((Table2[[#This Row],[TN T]]/Table2[[#This Row],[Admission]]) = 0, "--", (Table2[[#This Row],[TN T]]/Table2[[#This Row],[Admission]]))</f>
        <v>--</v>
      </c>
      <c r="DM38" s="11" t="str">
        <f>IF(Table2[[#This Row],[TN T]]=0,"--", IF(Table2[[#This Row],[TN HS]]/Table2[[#This Row],[TN T]]=0, "--", Table2[[#This Row],[TN HS]]/Table2[[#This Row],[TN T]]))</f>
        <v>--</v>
      </c>
      <c r="DN38" s="18" t="str">
        <f>IF(Table2[[#This Row],[TN T]]=0,"--", IF(Table2[[#This Row],[TN FE]]/Table2[[#This Row],[TN T]]=0, "--", Table2[[#This Row],[TN FE]]/Table2[[#This Row],[TN T]]))</f>
        <v>--</v>
      </c>
      <c r="DO38" s="2">
        <v>0</v>
      </c>
      <c r="DP38" s="2">
        <v>0</v>
      </c>
      <c r="DQ38" s="2">
        <v>0</v>
      </c>
      <c r="DR38" s="2">
        <v>0</v>
      </c>
      <c r="DS38" s="6">
        <f>SUM(Table2[[#This Row],[BND B]:[BND FE]])</f>
        <v>0</v>
      </c>
      <c r="DT38" s="11" t="str">
        <f>IF((Table2[[#This Row],[BND T]]/Table2[[#This Row],[Admission]]) = 0, "--", (Table2[[#This Row],[BND T]]/Table2[[#This Row],[Admission]]))</f>
        <v>--</v>
      </c>
      <c r="DU38" s="11" t="str">
        <f>IF(Table2[[#This Row],[BND T]]=0,"--", IF(Table2[[#This Row],[BND HS]]/Table2[[#This Row],[BND T]]=0, "--", Table2[[#This Row],[BND HS]]/Table2[[#This Row],[BND T]]))</f>
        <v>--</v>
      </c>
      <c r="DV38" s="18" t="str">
        <f>IF(Table2[[#This Row],[BND T]]=0,"--", IF(Table2[[#This Row],[BND FE]]/Table2[[#This Row],[BND T]]=0, "--", Table2[[#This Row],[BND FE]]/Table2[[#This Row],[BND T]]))</f>
        <v>--</v>
      </c>
      <c r="DW38" s="2">
        <v>0</v>
      </c>
      <c r="DX38" s="2">
        <v>0</v>
      </c>
      <c r="DY38" s="2">
        <v>0</v>
      </c>
      <c r="DZ38" s="2">
        <v>0</v>
      </c>
      <c r="EA38" s="6">
        <f>SUM(Table2[[#This Row],[SPE B]:[SPE FE]])</f>
        <v>0</v>
      </c>
      <c r="EB38" s="11" t="str">
        <f>IF((Table2[[#This Row],[SPE T]]/Table2[[#This Row],[Admission]]) = 0, "--", (Table2[[#This Row],[SPE T]]/Table2[[#This Row],[Admission]]))</f>
        <v>--</v>
      </c>
      <c r="EC38" s="11" t="str">
        <f>IF(Table2[[#This Row],[SPE T]]=0,"--", IF(Table2[[#This Row],[SPE HS]]/Table2[[#This Row],[SPE T]]=0, "--", Table2[[#This Row],[SPE HS]]/Table2[[#This Row],[SPE T]]))</f>
        <v>--</v>
      </c>
      <c r="ED38" s="18" t="str">
        <f>IF(Table2[[#This Row],[SPE T]]=0,"--", IF(Table2[[#This Row],[SPE FE]]/Table2[[#This Row],[SPE T]]=0, "--", Table2[[#This Row],[SPE FE]]/Table2[[#This Row],[SPE T]]))</f>
        <v>--</v>
      </c>
      <c r="EE38" s="2">
        <v>0</v>
      </c>
      <c r="EF38" s="2">
        <v>0</v>
      </c>
      <c r="EG38" s="2">
        <v>0</v>
      </c>
      <c r="EH38" s="2">
        <v>0</v>
      </c>
      <c r="EI38" s="6">
        <f>SUM(Table2[[#This Row],[ORC B]:[ORC FE]])</f>
        <v>0</v>
      </c>
      <c r="EJ38" s="11" t="str">
        <f>IF((Table2[[#This Row],[ORC T]]/Table2[[#This Row],[Admission]]) = 0, "--", (Table2[[#This Row],[ORC T]]/Table2[[#This Row],[Admission]]))</f>
        <v>--</v>
      </c>
      <c r="EK38" s="11" t="str">
        <f>IF(Table2[[#This Row],[ORC T]]=0,"--", IF(Table2[[#This Row],[ORC HS]]/Table2[[#This Row],[ORC T]]=0, "--", Table2[[#This Row],[ORC HS]]/Table2[[#This Row],[ORC T]]))</f>
        <v>--</v>
      </c>
      <c r="EL38" s="18" t="str">
        <f>IF(Table2[[#This Row],[ORC T]]=0,"--", IF(Table2[[#This Row],[ORC FE]]/Table2[[#This Row],[ORC T]]=0, "--", Table2[[#This Row],[ORC FE]]/Table2[[#This Row],[ORC T]]))</f>
        <v>--</v>
      </c>
      <c r="EM38" s="2">
        <v>0</v>
      </c>
      <c r="EN38" s="2">
        <v>0</v>
      </c>
      <c r="EO38" s="2">
        <v>0</v>
      </c>
      <c r="EP38" s="2">
        <v>0</v>
      </c>
      <c r="EQ38" s="6">
        <f>SUM(Table2[[#This Row],[SOL B]:[SOL FE]])</f>
        <v>0</v>
      </c>
      <c r="ER38" s="11" t="str">
        <f>IF((Table2[[#This Row],[SOL T]]/Table2[[#This Row],[Admission]]) = 0, "--", (Table2[[#This Row],[SOL T]]/Table2[[#This Row],[Admission]]))</f>
        <v>--</v>
      </c>
      <c r="ES38" s="11" t="str">
        <f>IF(Table2[[#This Row],[SOL T]]=0,"--", IF(Table2[[#This Row],[SOL HS]]/Table2[[#This Row],[SOL T]]=0, "--", Table2[[#This Row],[SOL HS]]/Table2[[#This Row],[SOL T]]))</f>
        <v>--</v>
      </c>
      <c r="ET38" s="18" t="str">
        <f>IF(Table2[[#This Row],[SOL T]]=0,"--", IF(Table2[[#This Row],[SOL FE]]/Table2[[#This Row],[SOL T]]=0, "--", Table2[[#This Row],[SOL FE]]/Table2[[#This Row],[SOL T]]))</f>
        <v>--</v>
      </c>
      <c r="EU38" s="2">
        <v>0</v>
      </c>
      <c r="EV38" s="2">
        <v>0</v>
      </c>
      <c r="EW38" s="2">
        <v>0</v>
      </c>
      <c r="EX38" s="2">
        <v>0</v>
      </c>
      <c r="EY38" s="6">
        <f>SUM(Table2[[#This Row],[CHO B]:[CHO FE]])</f>
        <v>0</v>
      </c>
      <c r="EZ38" s="11" t="str">
        <f>IF((Table2[[#This Row],[CHO T]]/Table2[[#This Row],[Admission]]) = 0, "--", (Table2[[#This Row],[CHO T]]/Table2[[#This Row],[Admission]]))</f>
        <v>--</v>
      </c>
      <c r="FA38" s="11" t="str">
        <f>IF(Table2[[#This Row],[CHO T]]=0,"--", IF(Table2[[#This Row],[CHO HS]]/Table2[[#This Row],[CHO T]]=0, "--", Table2[[#This Row],[CHO HS]]/Table2[[#This Row],[CHO T]]))</f>
        <v>--</v>
      </c>
      <c r="FB38" s="18" t="str">
        <f>IF(Table2[[#This Row],[CHO T]]=0,"--", IF(Table2[[#This Row],[CHO FE]]/Table2[[#This Row],[CHO T]]=0, "--", Table2[[#This Row],[CHO FE]]/Table2[[#This Row],[CHO T]]))</f>
        <v>--</v>
      </c>
      <c r="FC3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 s="1" t="s">
        <v>390</v>
      </c>
      <c r="FK38" s="1" t="s">
        <v>390</v>
      </c>
      <c r="FL38">
        <v>0</v>
      </c>
      <c r="FM38">
        <v>0</v>
      </c>
      <c r="FN38" s="1" t="s">
        <v>390</v>
      </c>
      <c r="FO38" s="1" t="s">
        <v>390</v>
      </c>
    </row>
    <row r="39" spans="1:171">
      <c r="A39">
        <v>884</v>
      </c>
      <c r="B39">
        <v>6</v>
      </c>
      <c r="C39" t="s">
        <v>94</v>
      </c>
      <c r="D39" t="s">
        <v>134</v>
      </c>
      <c r="E39" s="20">
        <v>2234</v>
      </c>
      <c r="F39" s="2">
        <v>153</v>
      </c>
      <c r="G39" s="2">
        <v>0</v>
      </c>
      <c r="H39" s="2">
        <v>0</v>
      </c>
      <c r="I39" s="2">
        <v>0</v>
      </c>
      <c r="J39" s="6">
        <f>SUM(Table2[[#This Row],[FB B]:[FB FE]])</f>
        <v>153</v>
      </c>
      <c r="K39" s="11">
        <f>IF((Table2[[#This Row],[FB T]]/Table2[[#This Row],[Admission]]) = 0, "--", (Table2[[#This Row],[FB T]]/Table2[[#This Row],[Admission]]))</f>
        <v>6.8487018800358096E-2</v>
      </c>
      <c r="L39" s="11" t="str">
        <f>IF(Table2[[#This Row],[FB T]]=0,"--", IF(Table2[[#This Row],[FB HS]]/Table2[[#This Row],[FB T]]=0, "--", Table2[[#This Row],[FB HS]]/Table2[[#This Row],[FB T]]))</f>
        <v>--</v>
      </c>
      <c r="M39" s="18" t="str">
        <f>IF(Table2[[#This Row],[FB T]]=0,"--", IF(Table2[[#This Row],[FB FE]]/Table2[[#This Row],[FB T]]=0, "--", Table2[[#This Row],[FB FE]]/Table2[[#This Row],[FB T]]))</f>
        <v>--</v>
      </c>
      <c r="N39" s="2">
        <v>30</v>
      </c>
      <c r="O39" s="2">
        <v>41</v>
      </c>
      <c r="P39" s="2">
        <v>0</v>
      </c>
      <c r="Q39" s="2">
        <v>0</v>
      </c>
      <c r="R39" s="6">
        <f>SUM(Table2[[#This Row],[XC B]:[XC FE]])</f>
        <v>71</v>
      </c>
      <c r="S39" s="11">
        <f>IF((Table2[[#This Row],[XC T]]/Table2[[#This Row],[Admission]]) = 0, "--", (Table2[[#This Row],[XC T]]/Table2[[#This Row],[Admission]]))</f>
        <v>3.178155774395703E-2</v>
      </c>
      <c r="T39" s="11" t="str">
        <f>IF(Table2[[#This Row],[XC T]]=0,"--", IF(Table2[[#This Row],[XC HS]]/Table2[[#This Row],[XC T]]=0, "--", Table2[[#This Row],[XC HS]]/Table2[[#This Row],[XC T]]))</f>
        <v>--</v>
      </c>
      <c r="U39" s="18" t="str">
        <f>IF(Table2[[#This Row],[XC T]]=0,"--", IF(Table2[[#This Row],[XC FE]]/Table2[[#This Row],[XC T]]=0, "--", Table2[[#This Row],[XC FE]]/Table2[[#This Row],[XC T]]))</f>
        <v>--</v>
      </c>
      <c r="V39" s="2">
        <v>43</v>
      </c>
      <c r="W39" s="2">
        <v>0</v>
      </c>
      <c r="X39" s="2">
        <v>0</v>
      </c>
      <c r="Y39" s="6">
        <f>SUM(Table2[[#This Row],[VB G]:[VB FE]])</f>
        <v>43</v>
      </c>
      <c r="Z39" s="11">
        <f>IF((Table2[[#This Row],[VB T]]/Table2[[#This Row],[Admission]]) = 0, "--", (Table2[[#This Row],[VB T]]/Table2[[#This Row],[Admission]]))</f>
        <v>1.9247985675917637E-2</v>
      </c>
      <c r="AA39" s="11" t="str">
        <f>IF(Table2[[#This Row],[VB T]]=0,"--", IF(Table2[[#This Row],[VB HS]]/Table2[[#This Row],[VB T]]=0, "--", Table2[[#This Row],[VB HS]]/Table2[[#This Row],[VB T]]))</f>
        <v>--</v>
      </c>
      <c r="AB39" s="18" t="str">
        <f>IF(Table2[[#This Row],[VB T]]=0,"--", IF(Table2[[#This Row],[VB FE]]/Table2[[#This Row],[VB T]]=0, "--", Table2[[#This Row],[VB FE]]/Table2[[#This Row],[VB T]]))</f>
        <v>--</v>
      </c>
      <c r="AC39" s="2">
        <v>56</v>
      </c>
      <c r="AD39" s="2">
        <v>60</v>
      </c>
      <c r="AE39" s="2">
        <v>0</v>
      </c>
      <c r="AF39" s="2">
        <v>0</v>
      </c>
      <c r="AG39" s="6">
        <f>SUM(Table2[[#This Row],[SC B]:[SC FE]])</f>
        <v>116</v>
      </c>
      <c r="AH39" s="11">
        <f>IF((Table2[[#This Row],[SC T]]/Table2[[#This Row],[Admission]]) = 0, "--", (Table2[[#This Row],[SC T]]/Table2[[#This Row],[Admission]]))</f>
        <v>5.1924798567591766E-2</v>
      </c>
      <c r="AI39" s="11" t="str">
        <f>IF(Table2[[#This Row],[SC T]]=0,"--", IF(Table2[[#This Row],[SC HS]]/Table2[[#This Row],[SC T]]=0, "--", Table2[[#This Row],[SC HS]]/Table2[[#This Row],[SC T]]))</f>
        <v>--</v>
      </c>
      <c r="AJ39" s="18" t="str">
        <f>IF(Table2[[#This Row],[SC T]]=0,"--", IF(Table2[[#This Row],[SC FE]]/Table2[[#This Row],[SC T]]=0, "--", Table2[[#This Row],[SC FE]]/Table2[[#This Row],[SC T]]))</f>
        <v>--</v>
      </c>
      <c r="AK39" s="15">
        <f>SUM(Table2[[#This Row],[FB T]],Table2[[#This Row],[XC T]],Table2[[#This Row],[VB T]],Table2[[#This Row],[SC T]])</f>
        <v>383</v>
      </c>
      <c r="AL39" s="2">
        <v>38</v>
      </c>
      <c r="AM39" s="2">
        <v>35</v>
      </c>
      <c r="AN39" s="2">
        <v>0</v>
      </c>
      <c r="AO39" s="2">
        <v>0</v>
      </c>
      <c r="AP39" s="6">
        <f>SUM(Table2[[#This Row],[BX B]:[BX FE]])</f>
        <v>73</v>
      </c>
      <c r="AQ39" s="11">
        <f>IF((Table2[[#This Row],[BX T]]/Table2[[#This Row],[Admission]]) = 0, "--", (Table2[[#This Row],[BX T]]/Table2[[#This Row],[Admission]]))</f>
        <v>3.267681289167413E-2</v>
      </c>
      <c r="AR39" s="11" t="str">
        <f>IF(Table2[[#This Row],[BX T]]=0,"--", IF(Table2[[#This Row],[BX HS]]/Table2[[#This Row],[BX T]]=0, "--", Table2[[#This Row],[BX HS]]/Table2[[#This Row],[BX T]]))</f>
        <v>--</v>
      </c>
      <c r="AS39" s="18" t="str">
        <f>IF(Table2[[#This Row],[BX T]]=0,"--", IF(Table2[[#This Row],[BX FE]]/Table2[[#This Row],[BX T]]=0, "--", Table2[[#This Row],[BX FE]]/Table2[[#This Row],[BX T]]))</f>
        <v>--</v>
      </c>
      <c r="AT39" s="2">
        <v>38</v>
      </c>
      <c r="AU39" s="2">
        <v>36</v>
      </c>
      <c r="AV39" s="2">
        <v>0</v>
      </c>
      <c r="AW39" s="2">
        <v>0</v>
      </c>
      <c r="AX39" s="6">
        <f>SUM(Table2[[#This Row],[SW B]:[SW FE]])</f>
        <v>74</v>
      </c>
      <c r="AY39" s="11">
        <f>IF((Table2[[#This Row],[SW T]]/Table2[[#This Row],[Admission]]) = 0, "--", (Table2[[#This Row],[SW T]]/Table2[[#This Row],[Admission]]))</f>
        <v>3.312444046553268E-2</v>
      </c>
      <c r="AZ39" s="11" t="str">
        <f>IF(Table2[[#This Row],[SW T]]=0,"--", IF(Table2[[#This Row],[SW HS]]/Table2[[#This Row],[SW T]]=0, "--", Table2[[#This Row],[SW HS]]/Table2[[#This Row],[SW T]]))</f>
        <v>--</v>
      </c>
      <c r="BA39" s="18" t="str">
        <f>IF(Table2[[#This Row],[SW T]]=0,"--", IF(Table2[[#This Row],[SW FE]]/Table2[[#This Row],[SW T]]=0, "--", Table2[[#This Row],[SW FE]]/Table2[[#This Row],[SW T]]))</f>
        <v>--</v>
      </c>
      <c r="BB39" s="2">
        <v>0</v>
      </c>
      <c r="BC39" s="2">
        <v>42</v>
      </c>
      <c r="BD39" s="2">
        <v>0</v>
      </c>
      <c r="BE39" s="2">
        <v>1</v>
      </c>
      <c r="BF39" s="6">
        <f>SUM(Table2[[#This Row],[CHE B]:[CHE FE]])</f>
        <v>43</v>
      </c>
      <c r="BG39" s="11">
        <f>IF((Table2[[#This Row],[CHE T]]/Table2[[#This Row],[Admission]]) = 0, "--", (Table2[[#This Row],[CHE T]]/Table2[[#This Row],[Admission]]))</f>
        <v>1.9247985675917637E-2</v>
      </c>
      <c r="BH39" s="11" t="str">
        <f>IF(Table2[[#This Row],[CHE T]]=0,"--", IF(Table2[[#This Row],[CHE HS]]/Table2[[#This Row],[CHE T]]=0, "--", Table2[[#This Row],[CHE HS]]/Table2[[#This Row],[CHE T]]))</f>
        <v>--</v>
      </c>
      <c r="BI39" s="22">
        <f>IF(Table2[[#This Row],[CHE T]]=0,"--", IF(Table2[[#This Row],[CHE FE]]/Table2[[#This Row],[CHE T]]=0, "--", Table2[[#This Row],[CHE FE]]/Table2[[#This Row],[CHE T]]))</f>
        <v>2.3255813953488372E-2</v>
      </c>
      <c r="BJ39" s="2">
        <v>51</v>
      </c>
      <c r="BK39" s="2">
        <v>1</v>
      </c>
      <c r="BL39" s="2">
        <v>0</v>
      </c>
      <c r="BM39" s="2">
        <v>0</v>
      </c>
      <c r="BN39" s="6">
        <f>SUM(Table2[[#This Row],[WR B]:[WR FE]])</f>
        <v>52</v>
      </c>
      <c r="BO39" s="11">
        <f>IF((Table2[[#This Row],[WR T]]/Table2[[#This Row],[Admission]]) = 0, "--", (Table2[[#This Row],[WR T]]/Table2[[#This Row],[Admission]]))</f>
        <v>2.3276633840644583E-2</v>
      </c>
      <c r="BP39" s="11" t="str">
        <f>IF(Table2[[#This Row],[WR T]]=0,"--", IF(Table2[[#This Row],[WR HS]]/Table2[[#This Row],[WR T]]=0, "--", Table2[[#This Row],[WR HS]]/Table2[[#This Row],[WR T]]))</f>
        <v>--</v>
      </c>
      <c r="BQ39" s="18" t="str">
        <f>IF(Table2[[#This Row],[WR T]]=0,"--", IF(Table2[[#This Row],[WR FE]]/Table2[[#This Row],[WR T]]=0, "--", Table2[[#This Row],[WR FE]]/Table2[[#This Row],[WR T]]))</f>
        <v>--</v>
      </c>
      <c r="BR39" s="2">
        <v>0</v>
      </c>
      <c r="BS39" s="2">
        <v>38</v>
      </c>
      <c r="BT39" s="2">
        <v>0</v>
      </c>
      <c r="BU39" s="2">
        <v>0</v>
      </c>
      <c r="BV39" s="6">
        <f>SUM(Table2[[#This Row],[DNC B]:[DNC FE]])</f>
        <v>38</v>
      </c>
      <c r="BW39" s="11">
        <f>IF((Table2[[#This Row],[DNC T]]/Table2[[#This Row],[Admission]]) = 0, "--", (Table2[[#This Row],[DNC T]]/Table2[[#This Row],[Admission]]))</f>
        <v>1.7009847806624886E-2</v>
      </c>
      <c r="BX39" s="11" t="str">
        <f>IF(Table2[[#This Row],[DNC T]]=0,"--", IF(Table2[[#This Row],[DNC HS]]/Table2[[#This Row],[DNC T]]=0, "--", Table2[[#This Row],[DNC HS]]/Table2[[#This Row],[DNC T]]))</f>
        <v>--</v>
      </c>
      <c r="BY39" s="18" t="str">
        <f>IF(Table2[[#This Row],[DNC T]]=0,"--", IF(Table2[[#This Row],[DNC FE]]/Table2[[#This Row],[DNC T]]=0, "--", Table2[[#This Row],[DNC FE]]/Table2[[#This Row],[DNC T]]))</f>
        <v>--</v>
      </c>
      <c r="BZ39" s="24">
        <f>SUM(Table2[[#This Row],[BX T]],Table2[[#This Row],[SW T]],Table2[[#This Row],[CHE T]],Table2[[#This Row],[WR T]],Table2[[#This Row],[DNC T]])</f>
        <v>280</v>
      </c>
      <c r="CA39" s="2">
        <v>87</v>
      </c>
      <c r="CB39" s="2">
        <v>91</v>
      </c>
      <c r="CC39" s="2">
        <v>1</v>
      </c>
      <c r="CD39" s="2">
        <v>0</v>
      </c>
      <c r="CE39" s="6">
        <f>SUM(Table2[[#This Row],[TF B]:[TF FE]])</f>
        <v>179</v>
      </c>
      <c r="CF39" s="11">
        <f>IF((Table2[[#This Row],[TF T]]/Table2[[#This Row],[Admission]]) = 0, "--", (Table2[[#This Row],[TF T]]/Table2[[#This Row],[Admission]]))</f>
        <v>8.0125335720680396E-2</v>
      </c>
      <c r="CG39" s="11">
        <f>IF(Table2[[#This Row],[TF T]]=0,"--", IF(Table2[[#This Row],[TF HS]]/Table2[[#This Row],[TF T]]=0, "--", Table2[[#This Row],[TF HS]]/Table2[[#This Row],[TF T]]))</f>
        <v>5.5865921787709499E-3</v>
      </c>
      <c r="CH39" s="18" t="str">
        <f>IF(Table2[[#This Row],[TF T]]=0,"--", IF(Table2[[#This Row],[TF FE]]/Table2[[#This Row],[TF T]]=0, "--", Table2[[#This Row],[TF FE]]/Table2[[#This Row],[TF T]]))</f>
        <v>--</v>
      </c>
      <c r="CI39" s="2">
        <v>48</v>
      </c>
      <c r="CJ39" s="2">
        <v>0</v>
      </c>
      <c r="CK39" s="2">
        <v>0</v>
      </c>
      <c r="CL39" s="2">
        <v>0</v>
      </c>
      <c r="CM39" s="6">
        <f>SUM(Table2[[#This Row],[BB B]:[BB FE]])</f>
        <v>48</v>
      </c>
      <c r="CN39" s="11">
        <f>IF((Table2[[#This Row],[BB T]]/Table2[[#This Row],[Admission]]) = 0, "--", (Table2[[#This Row],[BB T]]/Table2[[#This Row],[Admission]]))</f>
        <v>2.1486123545210387E-2</v>
      </c>
      <c r="CO39" s="11" t="str">
        <f>IF(Table2[[#This Row],[BB T]]=0,"--", IF(Table2[[#This Row],[BB HS]]/Table2[[#This Row],[BB T]]=0, "--", Table2[[#This Row],[BB HS]]/Table2[[#This Row],[BB T]]))</f>
        <v>--</v>
      </c>
      <c r="CP39" s="18" t="str">
        <f>IF(Table2[[#This Row],[BB T]]=0,"--", IF(Table2[[#This Row],[BB FE]]/Table2[[#This Row],[BB T]]=0, "--", Table2[[#This Row],[BB FE]]/Table2[[#This Row],[BB T]]))</f>
        <v>--</v>
      </c>
      <c r="CQ39" s="2">
        <v>0</v>
      </c>
      <c r="CR39" s="2">
        <v>45</v>
      </c>
      <c r="CS39" s="2">
        <v>0</v>
      </c>
      <c r="CT39" s="2">
        <v>1</v>
      </c>
      <c r="CU39" s="6">
        <f>SUM(Table2[[#This Row],[SB B]:[SB FE]])</f>
        <v>46</v>
      </c>
      <c r="CV39" s="11">
        <f>IF((Table2[[#This Row],[SB T]]/Table2[[#This Row],[Admission]]) = 0, "--", (Table2[[#This Row],[SB T]]/Table2[[#This Row],[Admission]]))</f>
        <v>2.0590868397493287E-2</v>
      </c>
      <c r="CW39" s="11" t="str">
        <f>IF(Table2[[#This Row],[SB T]]=0,"--", IF(Table2[[#This Row],[SB HS]]/Table2[[#This Row],[SB T]]=0, "--", Table2[[#This Row],[SB HS]]/Table2[[#This Row],[SB T]]))</f>
        <v>--</v>
      </c>
      <c r="CX39" s="18">
        <f>IF(Table2[[#This Row],[SB T]]=0,"--", IF(Table2[[#This Row],[SB FE]]/Table2[[#This Row],[SB T]]=0, "--", Table2[[#This Row],[SB FE]]/Table2[[#This Row],[SB T]]))</f>
        <v>2.1739130434782608E-2</v>
      </c>
      <c r="CY39" s="2">
        <v>21</v>
      </c>
      <c r="CZ39" s="2">
        <v>10</v>
      </c>
      <c r="DA39" s="2">
        <v>0</v>
      </c>
      <c r="DB39" s="2">
        <v>0</v>
      </c>
      <c r="DC39" s="6">
        <f>SUM(Table2[[#This Row],[GF B]:[GF FE]])</f>
        <v>31</v>
      </c>
      <c r="DD39" s="11">
        <f>IF((Table2[[#This Row],[GF T]]/Table2[[#This Row],[Admission]]) = 0, "--", (Table2[[#This Row],[GF T]]/Table2[[#This Row],[Admission]]))</f>
        <v>1.387645478961504E-2</v>
      </c>
      <c r="DE39" s="11" t="str">
        <f>IF(Table2[[#This Row],[GF T]]=0,"--", IF(Table2[[#This Row],[GF HS]]/Table2[[#This Row],[GF T]]=0, "--", Table2[[#This Row],[GF HS]]/Table2[[#This Row],[GF T]]))</f>
        <v>--</v>
      </c>
      <c r="DF39" s="18" t="str">
        <f>IF(Table2[[#This Row],[GF T]]=0,"--", IF(Table2[[#This Row],[GF FE]]/Table2[[#This Row],[GF T]]=0, "--", Table2[[#This Row],[GF FE]]/Table2[[#This Row],[GF T]]))</f>
        <v>--</v>
      </c>
      <c r="DG39" s="2">
        <v>31</v>
      </c>
      <c r="DH39" s="2">
        <v>34</v>
      </c>
      <c r="DI39" s="2">
        <v>0</v>
      </c>
      <c r="DJ39" s="2">
        <v>1</v>
      </c>
      <c r="DK39" s="6">
        <f>SUM(Table2[[#This Row],[TN B]:[TN FE]])</f>
        <v>66</v>
      </c>
      <c r="DL39" s="11">
        <f>IF((Table2[[#This Row],[TN T]]/Table2[[#This Row],[Admission]]) = 0, "--", (Table2[[#This Row],[TN T]]/Table2[[#This Row],[Admission]]))</f>
        <v>2.954341987466428E-2</v>
      </c>
      <c r="DM39" s="11" t="str">
        <f>IF(Table2[[#This Row],[TN T]]=0,"--", IF(Table2[[#This Row],[TN HS]]/Table2[[#This Row],[TN T]]=0, "--", Table2[[#This Row],[TN HS]]/Table2[[#This Row],[TN T]]))</f>
        <v>--</v>
      </c>
      <c r="DN39" s="18">
        <f>IF(Table2[[#This Row],[TN T]]=0,"--", IF(Table2[[#This Row],[TN FE]]/Table2[[#This Row],[TN T]]=0, "--", Table2[[#This Row],[TN FE]]/Table2[[#This Row],[TN T]]))</f>
        <v>1.5151515151515152E-2</v>
      </c>
      <c r="DO39" s="2">
        <v>31</v>
      </c>
      <c r="DP39" s="2">
        <v>12</v>
      </c>
      <c r="DQ39" s="2">
        <v>0</v>
      </c>
      <c r="DR39" s="2">
        <v>0</v>
      </c>
      <c r="DS39" s="6">
        <f>SUM(Table2[[#This Row],[BND B]:[BND FE]])</f>
        <v>43</v>
      </c>
      <c r="DT39" s="11">
        <f>IF((Table2[[#This Row],[BND T]]/Table2[[#This Row],[Admission]]) = 0, "--", (Table2[[#This Row],[BND T]]/Table2[[#This Row],[Admission]]))</f>
        <v>1.9247985675917637E-2</v>
      </c>
      <c r="DU39" s="11" t="str">
        <f>IF(Table2[[#This Row],[BND T]]=0,"--", IF(Table2[[#This Row],[BND HS]]/Table2[[#This Row],[BND T]]=0, "--", Table2[[#This Row],[BND HS]]/Table2[[#This Row],[BND T]]))</f>
        <v>--</v>
      </c>
      <c r="DV39" s="18" t="str">
        <f>IF(Table2[[#This Row],[BND T]]=0,"--", IF(Table2[[#This Row],[BND FE]]/Table2[[#This Row],[BND T]]=0, "--", Table2[[#This Row],[BND FE]]/Table2[[#This Row],[BND T]]))</f>
        <v>--</v>
      </c>
      <c r="DW39" s="2">
        <v>12</v>
      </c>
      <c r="DX39" s="2">
        <v>11</v>
      </c>
      <c r="DY39" s="2">
        <v>0</v>
      </c>
      <c r="DZ39" s="2">
        <v>0</v>
      </c>
      <c r="EA39" s="6">
        <f>SUM(Table2[[#This Row],[SPE B]:[SPE FE]])</f>
        <v>23</v>
      </c>
      <c r="EB39" s="11">
        <f>IF((Table2[[#This Row],[SPE T]]/Table2[[#This Row],[Admission]]) = 0, "--", (Table2[[#This Row],[SPE T]]/Table2[[#This Row],[Admission]]))</f>
        <v>1.0295434198746643E-2</v>
      </c>
      <c r="EC39" s="11" t="str">
        <f>IF(Table2[[#This Row],[SPE T]]=0,"--", IF(Table2[[#This Row],[SPE HS]]/Table2[[#This Row],[SPE T]]=0, "--", Table2[[#This Row],[SPE HS]]/Table2[[#This Row],[SPE T]]))</f>
        <v>--</v>
      </c>
      <c r="ED39" s="18" t="str">
        <f>IF(Table2[[#This Row],[SPE T]]=0,"--", IF(Table2[[#This Row],[SPE FE]]/Table2[[#This Row],[SPE T]]=0, "--", Table2[[#This Row],[SPE FE]]/Table2[[#This Row],[SPE T]]))</f>
        <v>--</v>
      </c>
      <c r="EE39" s="2">
        <v>27</v>
      </c>
      <c r="EF39" s="2">
        <v>21</v>
      </c>
      <c r="EG39" s="2">
        <v>0</v>
      </c>
      <c r="EH39" s="2">
        <v>0</v>
      </c>
      <c r="EI39" s="6">
        <f>SUM(Table2[[#This Row],[ORC B]:[ORC FE]])</f>
        <v>48</v>
      </c>
      <c r="EJ39" s="11">
        <f>IF((Table2[[#This Row],[ORC T]]/Table2[[#This Row],[Admission]]) = 0, "--", (Table2[[#This Row],[ORC T]]/Table2[[#This Row],[Admission]]))</f>
        <v>2.1486123545210387E-2</v>
      </c>
      <c r="EK39" s="11" t="str">
        <f>IF(Table2[[#This Row],[ORC T]]=0,"--", IF(Table2[[#This Row],[ORC HS]]/Table2[[#This Row],[ORC T]]=0, "--", Table2[[#This Row],[ORC HS]]/Table2[[#This Row],[ORC T]]))</f>
        <v>--</v>
      </c>
      <c r="EL39" s="18" t="str">
        <f>IF(Table2[[#This Row],[ORC T]]=0,"--", IF(Table2[[#This Row],[ORC FE]]/Table2[[#This Row],[ORC T]]=0, "--", Table2[[#This Row],[ORC FE]]/Table2[[#This Row],[ORC T]]))</f>
        <v>--</v>
      </c>
      <c r="EM39" s="2">
        <v>97</v>
      </c>
      <c r="EN39" s="2">
        <v>80</v>
      </c>
      <c r="EO39" s="2">
        <v>0</v>
      </c>
      <c r="EP39" s="2">
        <v>0</v>
      </c>
      <c r="EQ39" s="6">
        <f>SUM(Table2[[#This Row],[SOL B]:[SOL FE]])</f>
        <v>177</v>
      </c>
      <c r="ER39" s="11">
        <f>IF((Table2[[#This Row],[SOL T]]/Table2[[#This Row],[Admission]]) = 0, "--", (Table2[[#This Row],[SOL T]]/Table2[[#This Row],[Admission]]))</f>
        <v>7.9230080572963296E-2</v>
      </c>
      <c r="ES39" s="11" t="str">
        <f>IF(Table2[[#This Row],[SOL T]]=0,"--", IF(Table2[[#This Row],[SOL HS]]/Table2[[#This Row],[SOL T]]=0, "--", Table2[[#This Row],[SOL HS]]/Table2[[#This Row],[SOL T]]))</f>
        <v>--</v>
      </c>
      <c r="ET39" s="18" t="str">
        <f>IF(Table2[[#This Row],[SOL T]]=0,"--", IF(Table2[[#This Row],[SOL FE]]/Table2[[#This Row],[SOL T]]=0, "--", Table2[[#This Row],[SOL FE]]/Table2[[#This Row],[SOL T]]))</f>
        <v>--</v>
      </c>
      <c r="EU39" s="2">
        <v>38</v>
      </c>
      <c r="EV39" s="2">
        <v>41</v>
      </c>
      <c r="EW39" s="2">
        <v>0</v>
      </c>
      <c r="EX39" s="2">
        <v>0</v>
      </c>
      <c r="EY39" s="6">
        <f>SUM(Table2[[#This Row],[CHO B]:[CHO FE]])</f>
        <v>79</v>
      </c>
      <c r="EZ39" s="11">
        <f>IF((Table2[[#This Row],[CHO T]]/Table2[[#This Row],[Admission]]) = 0, "--", (Table2[[#This Row],[CHO T]]/Table2[[#This Row],[Admission]]))</f>
        <v>3.5362578334825423E-2</v>
      </c>
      <c r="FA39" s="11" t="str">
        <f>IF(Table2[[#This Row],[CHO T]]=0,"--", IF(Table2[[#This Row],[CHO HS]]/Table2[[#This Row],[CHO T]]=0, "--", Table2[[#This Row],[CHO HS]]/Table2[[#This Row],[CHO T]]))</f>
        <v>--</v>
      </c>
      <c r="FB39" s="18" t="str">
        <f>IF(Table2[[#This Row],[CHO T]]=0,"--", IF(Table2[[#This Row],[CHO FE]]/Table2[[#This Row],[CHO T]]=0, "--", Table2[[#This Row],[CHO FE]]/Table2[[#This Row],[CHO T]]))</f>
        <v>--</v>
      </c>
      <c r="FC3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740</v>
      </c>
      <c r="FD39">
        <v>0</v>
      </c>
      <c r="FE39">
        <v>2250</v>
      </c>
      <c r="FF39" s="1" t="s">
        <v>390</v>
      </c>
      <c r="FG39" s="1" t="s">
        <v>390</v>
      </c>
      <c r="FH39">
        <v>3</v>
      </c>
      <c r="FI39">
        <v>2</v>
      </c>
      <c r="FJ39" s="1" t="s">
        <v>390</v>
      </c>
      <c r="FK39" s="1" t="s">
        <v>390</v>
      </c>
      <c r="FL39">
        <v>0</v>
      </c>
      <c r="FM39">
        <v>4</v>
      </c>
      <c r="FN39" s="1" t="s">
        <v>390</v>
      </c>
      <c r="FO39" s="1" t="s">
        <v>390</v>
      </c>
    </row>
    <row r="40" spans="1:171">
      <c r="A40">
        <v>1133</v>
      </c>
      <c r="B40">
        <v>103</v>
      </c>
      <c r="C40" t="s">
        <v>97</v>
      </c>
      <c r="D40" t="s">
        <v>135</v>
      </c>
      <c r="E40" s="20">
        <v>259</v>
      </c>
      <c r="F40" s="2">
        <v>43</v>
      </c>
      <c r="G40" s="2">
        <v>2</v>
      </c>
      <c r="H40" s="2">
        <v>1</v>
      </c>
      <c r="I40" s="2">
        <v>0</v>
      </c>
      <c r="J40" s="6">
        <f>SUM(Table2[[#This Row],[FB B]:[FB FE]])</f>
        <v>46</v>
      </c>
      <c r="K40" s="11">
        <f>IF((Table2[[#This Row],[FB T]]/Table2[[#This Row],[Admission]]) = 0, "--", (Table2[[#This Row],[FB T]]/Table2[[#This Row],[Admission]]))</f>
        <v>0.17760617760617761</v>
      </c>
      <c r="L40" s="11">
        <f>IF(Table2[[#This Row],[FB T]]=0,"--", IF(Table2[[#This Row],[FB HS]]/Table2[[#This Row],[FB T]]=0, "--", Table2[[#This Row],[FB HS]]/Table2[[#This Row],[FB T]]))</f>
        <v>2.1739130434782608E-2</v>
      </c>
      <c r="M40" s="18" t="str">
        <f>IF(Table2[[#This Row],[FB T]]=0,"--", IF(Table2[[#This Row],[FB FE]]/Table2[[#This Row],[FB T]]=0, "--", Table2[[#This Row],[FB FE]]/Table2[[#This Row],[FB T]]))</f>
        <v>--</v>
      </c>
      <c r="N40" s="2">
        <v>3</v>
      </c>
      <c r="O40" s="2">
        <v>4</v>
      </c>
      <c r="P40" s="2">
        <v>0</v>
      </c>
      <c r="Q40" s="2">
        <v>0</v>
      </c>
      <c r="R40" s="6">
        <f>SUM(Table2[[#This Row],[XC B]:[XC FE]])</f>
        <v>7</v>
      </c>
      <c r="S40" s="11">
        <f>IF((Table2[[#This Row],[XC T]]/Table2[[#This Row],[Admission]]) = 0, "--", (Table2[[#This Row],[XC T]]/Table2[[#This Row],[Admission]]))</f>
        <v>2.7027027027027029E-2</v>
      </c>
      <c r="T40" s="11" t="str">
        <f>IF(Table2[[#This Row],[XC T]]=0,"--", IF(Table2[[#This Row],[XC HS]]/Table2[[#This Row],[XC T]]=0, "--", Table2[[#This Row],[XC HS]]/Table2[[#This Row],[XC T]]))</f>
        <v>--</v>
      </c>
      <c r="U40" s="18" t="str">
        <f>IF(Table2[[#This Row],[XC T]]=0,"--", IF(Table2[[#This Row],[XC FE]]/Table2[[#This Row],[XC T]]=0, "--", Table2[[#This Row],[XC FE]]/Table2[[#This Row],[XC T]]))</f>
        <v>--</v>
      </c>
      <c r="V40" s="2">
        <v>24</v>
      </c>
      <c r="W40" s="2">
        <v>1</v>
      </c>
      <c r="X40" s="2">
        <v>1</v>
      </c>
      <c r="Y40" s="6">
        <f>SUM(Table2[[#This Row],[VB G]:[VB FE]])</f>
        <v>26</v>
      </c>
      <c r="Z40" s="11">
        <f>IF((Table2[[#This Row],[VB T]]/Table2[[#This Row],[Admission]]) = 0, "--", (Table2[[#This Row],[VB T]]/Table2[[#This Row],[Admission]]))</f>
        <v>0.10038610038610038</v>
      </c>
      <c r="AA40" s="11">
        <f>IF(Table2[[#This Row],[VB T]]=0,"--", IF(Table2[[#This Row],[VB HS]]/Table2[[#This Row],[VB T]]=0, "--", Table2[[#This Row],[VB HS]]/Table2[[#This Row],[VB T]]))</f>
        <v>3.8461538461538464E-2</v>
      </c>
      <c r="AB40" s="18">
        <f>IF(Table2[[#This Row],[VB T]]=0,"--", IF(Table2[[#This Row],[VB FE]]/Table2[[#This Row],[VB T]]=0, "--", Table2[[#This Row],[VB FE]]/Table2[[#This Row],[VB T]]))</f>
        <v>3.8461538461538464E-2</v>
      </c>
      <c r="AC40" s="2">
        <v>0</v>
      </c>
      <c r="AD40" s="2">
        <v>9</v>
      </c>
      <c r="AE40" s="2">
        <v>0</v>
      </c>
      <c r="AF40" s="2">
        <v>1</v>
      </c>
      <c r="AG40" s="6">
        <f>SUM(Table2[[#This Row],[SC B]:[SC FE]])</f>
        <v>10</v>
      </c>
      <c r="AH40" s="11">
        <f>IF((Table2[[#This Row],[SC T]]/Table2[[#This Row],[Admission]]) = 0, "--", (Table2[[#This Row],[SC T]]/Table2[[#This Row],[Admission]]))</f>
        <v>3.8610038610038609E-2</v>
      </c>
      <c r="AI40" s="11" t="str">
        <f>IF(Table2[[#This Row],[SC T]]=0,"--", IF(Table2[[#This Row],[SC HS]]/Table2[[#This Row],[SC T]]=0, "--", Table2[[#This Row],[SC HS]]/Table2[[#This Row],[SC T]]))</f>
        <v>--</v>
      </c>
      <c r="AJ40" s="18">
        <f>IF(Table2[[#This Row],[SC T]]=0,"--", IF(Table2[[#This Row],[SC FE]]/Table2[[#This Row],[SC T]]=0, "--", Table2[[#This Row],[SC FE]]/Table2[[#This Row],[SC T]]))</f>
        <v>0.1</v>
      </c>
      <c r="AK40" s="15">
        <f>SUM(Table2[[#This Row],[FB T]],Table2[[#This Row],[XC T]],Table2[[#This Row],[VB T]],Table2[[#This Row],[SC T]])</f>
        <v>89</v>
      </c>
      <c r="AL40" s="2">
        <v>28</v>
      </c>
      <c r="AM40" s="2">
        <v>22</v>
      </c>
      <c r="AN40" s="2">
        <v>1</v>
      </c>
      <c r="AO40" s="2">
        <v>1</v>
      </c>
      <c r="AP40" s="6">
        <f>SUM(Table2[[#This Row],[BX B]:[BX FE]])</f>
        <v>52</v>
      </c>
      <c r="AQ40" s="11">
        <f>IF((Table2[[#This Row],[BX T]]/Table2[[#This Row],[Admission]]) = 0, "--", (Table2[[#This Row],[BX T]]/Table2[[#This Row],[Admission]]))</f>
        <v>0.20077220077220076</v>
      </c>
      <c r="AR40" s="11">
        <f>IF(Table2[[#This Row],[BX T]]=0,"--", IF(Table2[[#This Row],[BX HS]]/Table2[[#This Row],[BX T]]=0, "--", Table2[[#This Row],[BX HS]]/Table2[[#This Row],[BX T]]))</f>
        <v>1.9230769230769232E-2</v>
      </c>
      <c r="AS40" s="18">
        <f>IF(Table2[[#This Row],[BX T]]=0,"--", IF(Table2[[#This Row],[BX FE]]/Table2[[#This Row],[BX T]]=0, "--", Table2[[#This Row],[BX FE]]/Table2[[#This Row],[BX T]]))</f>
        <v>1.9230769230769232E-2</v>
      </c>
      <c r="AT40" s="2">
        <v>0</v>
      </c>
      <c r="AU40" s="2">
        <v>0</v>
      </c>
      <c r="AV40" s="2">
        <v>0</v>
      </c>
      <c r="AW40" s="2">
        <v>0</v>
      </c>
      <c r="AX40" s="6">
        <f>SUM(Table2[[#This Row],[SW B]:[SW FE]])</f>
        <v>0</v>
      </c>
      <c r="AY40" s="11" t="str">
        <f>IF((Table2[[#This Row],[SW T]]/Table2[[#This Row],[Admission]]) = 0, "--", (Table2[[#This Row],[SW T]]/Table2[[#This Row],[Admission]]))</f>
        <v>--</v>
      </c>
      <c r="AZ40" s="11" t="str">
        <f>IF(Table2[[#This Row],[SW T]]=0,"--", IF(Table2[[#This Row],[SW HS]]/Table2[[#This Row],[SW T]]=0, "--", Table2[[#This Row],[SW HS]]/Table2[[#This Row],[SW T]]))</f>
        <v>--</v>
      </c>
      <c r="BA40" s="18" t="str">
        <f>IF(Table2[[#This Row],[SW T]]=0,"--", IF(Table2[[#This Row],[SW FE]]/Table2[[#This Row],[SW T]]=0, "--", Table2[[#This Row],[SW FE]]/Table2[[#This Row],[SW T]]))</f>
        <v>--</v>
      </c>
      <c r="BB40" s="2">
        <v>1</v>
      </c>
      <c r="BC40" s="2">
        <v>9</v>
      </c>
      <c r="BD40" s="2">
        <v>0</v>
      </c>
      <c r="BE40" s="2">
        <v>1</v>
      </c>
      <c r="BF40" s="6">
        <f>SUM(Table2[[#This Row],[CHE B]:[CHE FE]])</f>
        <v>11</v>
      </c>
      <c r="BG40" s="11">
        <f>IF((Table2[[#This Row],[CHE T]]/Table2[[#This Row],[Admission]]) = 0, "--", (Table2[[#This Row],[CHE T]]/Table2[[#This Row],[Admission]]))</f>
        <v>4.2471042471042469E-2</v>
      </c>
      <c r="BH40" s="11" t="str">
        <f>IF(Table2[[#This Row],[CHE T]]=0,"--", IF(Table2[[#This Row],[CHE HS]]/Table2[[#This Row],[CHE T]]=0, "--", Table2[[#This Row],[CHE HS]]/Table2[[#This Row],[CHE T]]))</f>
        <v>--</v>
      </c>
      <c r="BI40" s="22">
        <f>IF(Table2[[#This Row],[CHE T]]=0,"--", IF(Table2[[#This Row],[CHE FE]]/Table2[[#This Row],[CHE T]]=0, "--", Table2[[#This Row],[CHE FE]]/Table2[[#This Row],[CHE T]]))</f>
        <v>9.0909090909090912E-2</v>
      </c>
      <c r="BJ40" s="2">
        <v>16</v>
      </c>
      <c r="BK40" s="2">
        <v>2</v>
      </c>
      <c r="BL40" s="2">
        <v>1</v>
      </c>
      <c r="BM40" s="2">
        <v>0</v>
      </c>
      <c r="BN40" s="6">
        <f>SUM(Table2[[#This Row],[WR B]:[WR FE]])</f>
        <v>19</v>
      </c>
      <c r="BO40" s="11">
        <f>IF((Table2[[#This Row],[WR T]]/Table2[[#This Row],[Admission]]) = 0, "--", (Table2[[#This Row],[WR T]]/Table2[[#This Row],[Admission]]))</f>
        <v>7.3359073359073365E-2</v>
      </c>
      <c r="BP40" s="11">
        <f>IF(Table2[[#This Row],[WR T]]=0,"--", IF(Table2[[#This Row],[WR HS]]/Table2[[#This Row],[WR T]]=0, "--", Table2[[#This Row],[WR HS]]/Table2[[#This Row],[WR T]]))</f>
        <v>5.2631578947368418E-2</v>
      </c>
      <c r="BQ40" s="18" t="str">
        <f>IF(Table2[[#This Row],[WR T]]=0,"--", IF(Table2[[#This Row],[WR FE]]/Table2[[#This Row],[WR T]]=0, "--", Table2[[#This Row],[WR FE]]/Table2[[#This Row],[WR T]]))</f>
        <v>--</v>
      </c>
      <c r="BR40" s="2">
        <v>0</v>
      </c>
      <c r="BS40" s="2">
        <v>0</v>
      </c>
      <c r="BT40" s="2">
        <v>0</v>
      </c>
      <c r="BU40" s="2">
        <v>0</v>
      </c>
      <c r="BV40" s="6">
        <f>SUM(Table2[[#This Row],[DNC B]:[DNC FE]])</f>
        <v>0</v>
      </c>
      <c r="BW40" s="11" t="str">
        <f>IF((Table2[[#This Row],[DNC T]]/Table2[[#This Row],[Admission]]) = 0, "--", (Table2[[#This Row],[DNC T]]/Table2[[#This Row],[Admission]]))</f>
        <v>--</v>
      </c>
      <c r="BX40" s="11" t="str">
        <f>IF(Table2[[#This Row],[DNC T]]=0,"--", IF(Table2[[#This Row],[DNC HS]]/Table2[[#This Row],[DNC T]]=0, "--", Table2[[#This Row],[DNC HS]]/Table2[[#This Row],[DNC T]]))</f>
        <v>--</v>
      </c>
      <c r="BY40" s="18" t="str">
        <f>IF(Table2[[#This Row],[DNC T]]=0,"--", IF(Table2[[#This Row],[DNC FE]]/Table2[[#This Row],[DNC T]]=0, "--", Table2[[#This Row],[DNC FE]]/Table2[[#This Row],[DNC T]]))</f>
        <v>--</v>
      </c>
      <c r="BZ40" s="24">
        <f>SUM(Table2[[#This Row],[BX T]],Table2[[#This Row],[SW T]],Table2[[#This Row],[CHE T]],Table2[[#This Row],[WR T]],Table2[[#This Row],[DNC T]])</f>
        <v>82</v>
      </c>
      <c r="CA40" s="2">
        <v>22</v>
      </c>
      <c r="CB40" s="2">
        <v>18</v>
      </c>
      <c r="CC40" s="2">
        <v>0</v>
      </c>
      <c r="CD40" s="2">
        <v>0</v>
      </c>
      <c r="CE40" s="6">
        <f>SUM(Table2[[#This Row],[TF B]:[TF FE]])</f>
        <v>40</v>
      </c>
      <c r="CF40" s="11">
        <f>IF((Table2[[#This Row],[TF T]]/Table2[[#This Row],[Admission]]) = 0, "--", (Table2[[#This Row],[TF T]]/Table2[[#This Row],[Admission]]))</f>
        <v>0.15444015444015444</v>
      </c>
      <c r="CG40" s="11" t="str">
        <f>IF(Table2[[#This Row],[TF T]]=0,"--", IF(Table2[[#This Row],[TF HS]]/Table2[[#This Row],[TF T]]=0, "--", Table2[[#This Row],[TF HS]]/Table2[[#This Row],[TF T]]))</f>
        <v>--</v>
      </c>
      <c r="CH40" s="18" t="str">
        <f>IF(Table2[[#This Row],[TF T]]=0,"--", IF(Table2[[#This Row],[TF FE]]/Table2[[#This Row],[TF T]]=0, "--", Table2[[#This Row],[TF FE]]/Table2[[#This Row],[TF T]]))</f>
        <v>--</v>
      </c>
      <c r="CI40" s="2">
        <v>36</v>
      </c>
      <c r="CJ40" s="2">
        <v>0</v>
      </c>
      <c r="CK40" s="2">
        <v>0</v>
      </c>
      <c r="CL40" s="2">
        <v>0</v>
      </c>
      <c r="CM40" s="6">
        <f>SUM(Table2[[#This Row],[BB B]:[BB FE]])</f>
        <v>36</v>
      </c>
      <c r="CN40" s="11">
        <f>IF((Table2[[#This Row],[BB T]]/Table2[[#This Row],[Admission]]) = 0, "--", (Table2[[#This Row],[BB T]]/Table2[[#This Row],[Admission]]))</f>
        <v>0.138996138996139</v>
      </c>
      <c r="CO40" s="11" t="str">
        <f>IF(Table2[[#This Row],[BB T]]=0,"--", IF(Table2[[#This Row],[BB HS]]/Table2[[#This Row],[BB T]]=0, "--", Table2[[#This Row],[BB HS]]/Table2[[#This Row],[BB T]]))</f>
        <v>--</v>
      </c>
      <c r="CP40" s="18" t="str">
        <f>IF(Table2[[#This Row],[BB T]]=0,"--", IF(Table2[[#This Row],[BB FE]]/Table2[[#This Row],[BB T]]=0, "--", Table2[[#This Row],[BB FE]]/Table2[[#This Row],[BB T]]))</f>
        <v>--</v>
      </c>
      <c r="CQ40" s="2">
        <v>0</v>
      </c>
      <c r="CR40" s="2">
        <v>23</v>
      </c>
      <c r="CS40" s="2">
        <v>0</v>
      </c>
      <c r="CT40" s="2">
        <v>1</v>
      </c>
      <c r="CU40" s="6">
        <f>SUM(Table2[[#This Row],[SB B]:[SB FE]])</f>
        <v>24</v>
      </c>
      <c r="CV40" s="11">
        <f>IF((Table2[[#This Row],[SB T]]/Table2[[#This Row],[Admission]]) = 0, "--", (Table2[[#This Row],[SB T]]/Table2[[#This Row],[Admission]]))</f>
        <v>9.2664092664092659E-2</v>
      </c>
      <c r="CW40" s="11" t="str">
        <f>IF(Table2[[#This Row],[SB T]]=0,"--", IF(Table2[[#This Row],[SB HS]]/Table2[[#This Row],[SB T]]=0, "--", Table2[[#This Row],[SB HS]]/Table2[[#This Row],[SB T]]))</f>
        <v>--</v>
      </c>
      <c r="CX40" s="18">
        <f>IF(Table2[[#This Row],[SB T]]=0,"--", IF(Table2[[#This Row],[SB FE]]/Table2[[#This Row],[SB T]]=0, "--", Table2[[#This Row],[SB FE]]/Table2[[#This Row],[SB T]]))</f>
        <v>4.1666666666666664E-2</v>
      </c>
      <c r="CY40" s="2">
        <v>0</v>
      </c>
      <c r="CZ40" s="2">
        <v>0</v>
      </c>
      <c r="DA40" s="2">
        <v>0</v>
      </c>
      <c r="DB40" s="2">
        <v>0</v>
      </c>
      <c r="DC40" s="6">
        <f>SUM(Table2[[#This Row],[GF B]:[GF FE]])</f>
        <v>0</v>
      </c>
      <c r="DD40" s="11" t="str">
        <f>IF((Table2[[#This Row],[GF T]]/Table2[[#This Row],[Admission]]) = 0, "--", (Table2[[#This Row],[GF T]]/Table2[[#This Row],[Admission]]))</f>
        <v>--</v>
      </c>
      <c r="DE40" s="11" t="str">
        <f>IF(Table2[[#This Row],[GF T]]=0,"--", IF(Table2[[#This Row],[GF HS]]/Table2[[#This Row],[GF T]]=0, "--", Table2[[#This Row],[GF HS]]/Table2[[#This Row],[GF T]]))</f>
        <v>--</v>
      </c>
      <c r="DF40" s="18" t="str">
        <f>IF(Table2[[#This Row],[GF T]]=0,"--", IF(Table2[[#This Row],[GF FE]]/Table2[[#This Row],[GF T]]=0, "--", Table2[[#This Row],[GF FE]]/Table2[[#This Row],[GF T]]))</f>
        <v>--</v>
      </c>
      <c r="DG40" s="2">
        <v>0</v>
      </c>
      <c r="DH40" s="2">
        <v>0</v>
      </c>
      <c r="DI40" s="2">
        <v>0</v>
      </c>
      <c r="DJ40" s="2">
        <v>0</v>
      </c>
      <c r="DK40" s="6">
        <f>SUM(Table2[[#This Row],[TN B]:[TN FE]])</f>
        <v>0</v>
      </c>
      <c r="DL40" s="11" t="str">
        <f>IF((Table2[[#This Row],[TN T]]/Table2[[#This Row],[Admission]]) = 0, "--", (Table2[[#This Row],[TN T]]/Table2[[#This Row],[Admission]]))</f>
        <v>--</v>
      </c>
      <c r="DM40" s="11" t="str">
        <f>IF(Table2[[#This Row],[TN T]]=0,"--", IF(Table2[[#This Row],[TN HS]]/Table2[[#This Row],[TN T]]=0, "--", Table2[[#This Row],[TN HS]]/Table2[[#This Row],[TN T]]))</f>
        <v>--</v>
      </c>
      <c r="DN40" s="18" t="str">
        <f>IF(Table2[[#This Row],[TN T]]=0,"--", IF(Table2[[#This Row],[TN FE]]/Table2[[#This Row],[TN T]]=0, "--", Table2[[#This Row],[TN FE]]/Table2[[#This Row],[TN T]]))</f>
        <v>--</v>
      </c>
      <c r="DO40" s="2">
        <v>10</v>
      </c>
      <c r="DP40" s="2">
        <v>12</v>
      </c>
      <c r="DQ40" s="2">
        <v>0</v>
      </c>
      <c r="DR40" s="2">
        <v>0</v>
      </c>
      <c r="DS40" s="6">
        <f>SUM(Table2[[#This Row],[BND B]:[BND FE]])</f>
        <v>22</v>
      </c>
      <c r="DT40" s="11">
        <f>IF((Table2[[#This Row],[BND T]]/Table2[[#This Row],[Admission]]) = 0, "--", (Table2[[#This Row],[BND T]]/Table2[[#This Row],[Admission]]))</f>
        <v>8.4942084942084939E-2</v>
      </c>
      <c r="DU40" s="11" t="str">
        <f>IF(Table2[[#This Row],[BND T]]=0,"--", IF(Table2[[#This Row],[BND HS]]/Table2[[#This Row],[BND T]]=0, "--", Table2[[#This Row],[BND HS]]/Table2[[#This Row],[BND T]]))</f>
        <v>--</v>
      </c>
      <c r="DV40" s="18" t="str">
        <f>IF(Table2[[#This Row],[BND T]]=0,"--", IF(Table2[[#This Row],[BND FE]]/Table2[[#This Row],[BND T]]=0, "--", Table2[[#This Row],[BND FE]]/Table2[[#This Row],[BND T]]))</f>
        <v>--</v>
      </c>
      <c r="DW40" s="2">
        <v>0</v>
      </c>
      <c r="DX40" s="2">
        <v>0</v>
      </c>
      <c r="DY40" s="2">
        <v>0</v>
      </c>
      <c r="DZ40" s="2">
        <v>0</v>
      </c>
      <c r="EA40" s="6">
        <f>SUM(Table2[[#This Row],[SPE B]:[SPE FE]])</f>
        <v>0</v>
      </c>
      <c r="EB40" s="11" t="str">
        <f>IF((Table2[[#This Row],[SPE T]]/Table2[[#This Row],[Admission]]) = 0, "--", (Table2[[#This Row],[SPE T]]/Table2[[#This Row],[Admission]]))</f>
        <v>--</v>
      </c>
      <c r="EC40" s="11" t="str">
        <f>IF(Table2[[#This Row],[SPE T]]=0,"--", IF(Table2[[#This Row],[SPE HS]]/Table2[[#This Row],[SPE T]]=0, "--", Table2[[#This Row],[SPE HS]]/Table2[[#This Row],[SPE T]]))</f>
        <v>--</v>
      </c>
      <c r="ED40" s="18" t="str">
        <f>IF(Table2[[#This Row],[SPE T]]=0,"--", IF(Table2[[#This Row],[SPE FE]]/Table2[[#This Row],[SPE T]]=0, "--", Table2[[#This Row],[SPE FE]]/Table2[[#This Row],[SPE T]]))</f>
        <v>--</v>
      </c>
      <c r="EE40" s="2">
        <v>0</v>
      </c>
      <c r="EF40" s="2">
        <v>0</v>
      </c>
      <c r="EG40" s="2">
        <v>0</v>
      </c>
      <c r="EH40" s="2">
        <v>0</v>
      </c>
      <c r="EI40" s="6">
        <f>SUM(Table2[[#This Row],[ORC B]:[ORC FE]])</f>
        <v>0</v>
      </c>
      <c r="EJ40" s="11" t="str">
        <f>IF((Table2[[#This Row],[ORC T]]/Table2[[#This Row],[Admission]]) = 0, "--", (Table2[[#This Row],[ORC T]]/Table2[[#This Row],[Admission]]))</f>
        <v>--</v>
      </c>
      <c r="EK40" s="11" t="str">
        <f>IF(Table2[[#This Row],[ORC T]]=0,"--", IF(Table2[[#This Row],[ORC HS]]/Table2[[#This Row],[ORC T]]=0, "--", Table2[[#This Row],[ORC HS]]/Table2[[#This Row],[ORC T]]))</f>
        <v>--</v>
      </c>
      <c r="EL40" s="18" t="str">
        <f>IF(Table2[[#This Row],[ORC T]]=0,"--", IF(Table2[[#This Row],[ORC FE]]/Table2[[#This Row],[ORC T]]=0, "--", Table2[[#This Row],[ORC FE]]/Table2[[#This Row],[ORC T]]))</f>
        <v>--</v>
      </c>
      <c r="EM40" s="2">
        <v>0</v>
      </c>
      <c r="EN40" s="2">
        <v>0</v>
      </c>
      <c r="EO40" s="2">
        <v>0</v>
      </c>
      <c r="EP40" s="2">
        <v>0</v>
      </c>
      <c r="EQ40" s="6">
        <f>SUM(Table2[[#This Row],[SOL B]:[SOL FE]])</f>
        <v>0</v>
      </c>
      <c r="ER40" s="11" t="str">
        <f>IF((Table2[[#This Row],[SOL T]]/Table2[[#This Row],[Admission]]) = 0, "--", (Table2[[#This Row],[SOL T]]/Table2[[#This Row],[Admission]]))</f>
        <v>--</v>
      </c>
      <c r="ES40" s="11" t="str">
        <f>IF(Table2[[#This Row],[SOL T]]=0,"--", IF(Table2[[#This Row],[SOL HS]]/Table2[[#This Row],[SOL T]]=0, "--", Table2[[#This Row],[SOL HS]]/Table2[[#This Row],[SOL T]]))</f>
        <v>--</v>
      </c>
      <c r="ET40" s="18" t="str">
        <f>IF(Table2[[#This Row],[SOL T]]=0,"--", IF(Table2[[#This Row],[SOL FE]]/Table2[[#This Row],[SOL T]]=0, "--", Table2[[#This Row],[SOL FE]]/Table2[[#This Row],[SOL T]]))</f>
        <v>--</v>
      </c>
      <c r="EU40" s="2">
        <v>7</v>
      </c>
      <c r="EV40" s="2">
        <v>21</v>
      </c>
      <c r="EW40" s="2">
        <v>0</v>
      </c>
      <c r="EX40" s="2">
        <v>0</v>
      </c>
      <c r="EY40" s="6">
        <f>SUM(Table2[[#This Row],[CHO B]:[CHO FE]])</f>
        <v>28</v>
      </c>
      <c r="EZ40" s="11">
        <f>IF((Table2[[#This Row],[CHO T]]/Table2[[#This Row],[Admission]]) = 0, "--", (Table2[[#This Row],[CHO T]]/Table2[[#This Row],[Admission]]))</f>
        <v>0.10810810810810811</v>
      </c>
      <c r="FA40" s="11" t="str">
        <f>IF(Table2[[#This Row],[CHO T]]=0,"--", IF(Table2[[#This Row],[CHO HS]]/Table2[[#This Row],[CHO T]]=0, "--", Table2[[#This Row],[CHO HS]]/Table2[[#This Row],[CHO T]]))</f>
        <v>--</v>
      </c>
      <c r="FB40" s="18" t="str">
        <f>IF(Table2[[#This Row],[CHO T]]=0,"--", IF(Table2[[#This Row],[CHO FE]]/Table2[[#This Row],[CHO T]]=0, "--", Table2[[#This Row],[CHO FE]]/Table2[[#This Row],[CHO T]]))</f>
        <v>--</v>
      </c>
      <c r="FC4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150</v>
      </c>
      <c r="FD40">
        <v>0</v>
      </c>
      <c r="FE40">
        <v>0</v>
      </c>
      <c r="FF40" s="1" t="s">
        <v>390</v>
      </c>
      <c r="FG40" s="1" t="s">
        <v>390</v>
      </c>
      <c r="FH40">
        <v>0</v>
      </c>
      <c r="FI40">
        <v>1</v>
      </c>
      <c r="FJ40" s="1" t="s">
        <v>390</v>
      </c>
      <c r="FK40" s="1" t="s">
        <v>390</v>
      </c>
      <c r="FL40">
        <v>0</v>
      </c>
      <c r="FM40">
        <v>0</v>
      </c>
      <c r="FN40" s="1" t="s">
        <v>390</v>
      </c>
      <c r="FO40" s="1" t="s">
        <v>390</v>
      </c>
    </row>
    <row r="41" spans="1:171">
      <c r="A41">
        <v>913</v>
      </c>
      <c r="B41">
        <v>144</v>
      </c>
      <c r="C41" t="s">
        <v>100</v>
      </c>
      <c r="D41" t="s">
        <v>136</v>
      </c>
      <c r="E41" s="20">
        <v>1512</v>
      </c>
      <c r="F41" s="2">
        <v>57</v>
      </c>
      <c r="G41" s="2">
        <v>0</v>
      </c>
      <c r="H41" s="2">
        <v>0</v>
      </c>
      <c r="I41" s="2">
        <v>0</v>
      </c>
      <c r="J41" s="6">
        <f>SUM(Table2[[#This Row],[FB B]:[FB FE]])</f>
        <v>57</v>
      </c>
      <c r="K41" s="11">
        <f>IF((Table2[[#This Row],[FB T]]/Table2[[#This Row],[Admission]]) = 0, "--", (Table2[[#This Row],[FB T]]/Table2[[#This Row],[Admission]]))</f>
        <v>3.7698412698412696E-2</v>
      </c>
      <c r="L41" s="11" t="str">
        <f>IF(Table2[[#This Row],[FB T]]=0,"--", IF(Table2[[#This Row],[FB HS]]/Table2[[#This Row],[FB T]]=0, "--", Table2[[#This Row],[FB HS]]/Table2[[#This Row],[FB T]]))</f>
        <v>--</v>
      </c>
      <c r="M41" s="18" t="str">
        <f>IF(Table2[[#This Row],[FB T]]=0,"--", IF(Table2[[#This Row],[FB FE]]/Table2[[#This Row],[FB T]]=0, "--", Table2[[#This Row],[FB FE]]/Table2[[#This Row],[FB T]]))</f>
        <v>--</v>
      </c>
      <c r="N41" s="2">
        <v>36</v>
      </c>
      <c r="O41" s="2">
        <v>43</v>
      </c>
      <c r="P41" s="2">
        <v>0</v>
      </c>
      <c r="Q41" s="2">
        <v>0</v>
      </c>
      <c r="R41" s="6">
        <f>SUM(Table2[[#This Row],[XC B]:[XC FE]])</f>
        <v>79</v>
      </c>
      <c r="S41" s="11">
        <f>IF((Table2[[#This Row],[XC T]]/Table2[[#This Row],[Admission]]) = 0, "--", (Table2[[#This Row],[XC T]]/Table2[[#This Row],[Admission]]))</f>
        <v>5.2248677248677246E-2</v>
      </c>
      <c r="T41" s="11" t="str">
        <f>IF(Table2[[#This Row],[XC T]]=0,"--", IF(Table2[[#This Row],[XC HS]]/Table2[[#This Row],[XC T]]=0, "--", Table2[[#This Row],[XC HS]]/Table2[[#This Row],[XC T]]))</f>
        <v>--</v>
      </c>
      <c r="U41" s="18" t="str">
        <f>IF(Table2[[#This Row],[XC T]]=0,"--", IF(Table2[[#This Row],[XC FE]]/Table2[[#This Row],[XC T]]=0, "--", Table2[[#This Row],[XC FE]]/Table2[[#This Row],[XC T]]))</f>
        <v>--</v>
      </c>
      <c r="V41" s="2">
        <v>42</v>
      </c>
      <c r="W41" s="2">
        <v>0</v>
      </c>
      <c r="X41" s="2">
        <v>0</v>
      </c>
      <c r="Y41" s="6">
        <f>SUM(Table2[[#This Row],[VB G]:[VB FE]])</f>
        <v>42</v>
      </c>
      <c r="Z41" s="11">
        <f>IF((Table2[[#This Row],[VB T]]/Table2[[#This Row],[Admission]]) = 0, "--", (Table2[[#This Row],[VB T]]/Table2[[#This Row],[Admission]]))</f>
        <v>2.7777777777777776E-2</v>
      </c>
      <c r="AA41" s="11" t="str">
        <f>IF(Table2[[#This Row],[VB T]]=0,"--", IF(Table2[[#This Row],[VB HS]]/Table2[[#This Row],[VB T]]=0, "--", Table2[[#This Row],[VB HS]]/Table2[[#This Row],[VB T]]))</f>
        <v>--</v>
      </c>
      <c r="AB41" s="18" t="str">
        <f>IF(Table2[[#This Row],[VB T]]=0,"--", IF(Table2[[#This Row],[VB FE]]/Table2[[#This Row],[VB T]]=0, "--", Table2[[#This Row],[VB FE]]/Table2[[#This Row],[VB T]]))</f>
        <v>--</v>
      </c>
      <c r="AC41" s="2">
        <v>59</v>
      </c>
      <c r="AD41" s="2">
        <v>56</v>
      </c>
      <c r="AE41" s="2">
        <v>0</v>
      </c>
      <c r="AF41" s="2">
        <v>1</v>
      </c>
      <c r="AG41" s="6">
        <f>SUM(Table2[[#This Row],[SC B]:[SC FE]])</f>
        <v>116</v>
      </c>
      <c r="AH41" s="11">
        <f>IF((Table2[[#This Row],[SC T]]/Table2[[#This Row],[Admission]]) = 0, "--", (Table2[[#This Row],[SC T]]/Table2[[#This Row],[Admission]]))</f>
        <v>7.6719576719576715E-2</v>
      </c>
      <c r="AI41" s="11" t="str">
        <f>IF(Table2[[#This Row],[SC T]]=0,"--", IF(Table2[[#This Row],[SC HS]]/Table2[[#This Row],[SC T]]=0, "--", Table2[[#This Row],[SC HS]]/Table2[[#This Row],[SC T]]))</f>
        <v>--</v>
      </c>
      <c r="AJ41" s="18">
        <f>IF(Table2[[#This Row],[SC T]]=0,"--", IF(Table2[[#This Row],[SC FE]]/Table2[[#This Row],[SC T]]=0, "--", Table2[[#This Row],[SC FE]]/Table2[[#This Row],[SC T]]))</f>
        <v>8.6206896551724137E-3</v>
      </c>
      <c r="AK41" s="15">
        <f>SUM(Table2[[#This Row],[FB T]],Table2[[#This Row],[XC T]],Table2[[#This Row],[VB T]],Table2[[#This Row],[SC T]])</f>
        <v>294</v>
      </c>
      <c r="AL41" s="2">
        <v>45</v>
      </c>
      <c r="AM41" s="2">
        <v>41</v>
      </c>
      <c r="AN41" s="2">
        <v>0</v>
      </c>
      <c r="AO41" s="2">
        <v>0</v>
      </c>
      <c r="AP41" s="6">
        <f>SUM(Table2[[#This Row],[BX B]:[BX FE]])</f>
        <v>86</v>
      </c>
      <c r="AQ41" s="11">
        <f>IF((Table2[[#This Row],[BX T]]/Table2[[#This Row],[Admission]]) = 0, "--", (Table2[[#This Row],[BX T]]/Table2[[#This Row],[Admission]]))</f>
        <v>5.6878306878306875E-2</v>
      </c>
      <c r="AR41" s="11" t="str">
        <f>IF(Table2[[#This Row],[BX T]]=0,"--", IF(Table2[[#This Row],[BX HS]]/Table2[[#This Row],[BX T]]=0, "--", Table2[[#This Row],[BX HS]]/Table2[[#This Row],[BX T]]))</f>
        <v>--</v>
      </c>
      <c r="AS41" s="18" t="str">
        <f>IF(Table2[[#This Row],[BX T]]=0,"--", IF(Table2[[#This Row],[BX FE]]/Table2[[#This Row],[BX T]]=0, "--", Table2[[#This Row],[BX FE]]/Table2[[#This Row],[BX T]]))</f>
        <v>--</v>
      </c>
      <c r="AT41" s="2">
        <v>24</v>
      </c>
      <c r="AU41" s="2">
        <v>46</v>
      </c>
      <c r="AV41" s="2">
        <v>0</v>
      </c>
      <c r="AW41" s="2">
        <v>0</v>
      </c>
      <c r="AX41" s="6">
        <f>SUM(Table2[[#This Row],[SW B]:[SW FE]])</f>
        <v>70</v>
      </c>
      <c r="AY41" s="11">
        <f>IF((Table2[[#This Row],[SW T]]/Table2[[#This Row],[Admission]]) = 0, "--", (Table2[[#This Row],[SW T]]/Table2[[#This Row],[Admission]]))</f>
        <v>4.6296296296296294E-2</v>
      </c>
      <c r="AZ41" s="11" t="str">
        <f>IF(Table2[[#This Row],[SW T]]=0,"--", IF(Table2[[#This Row],[SW HS]]/Table2[[#This Row],[SW T]]=0, "--", Table2[[#This Row],[SW HS]]/Table2[[#This Row],[SW T]]))</f>
        <v>--</v>
      </c>
      <c r="BA41" s="18" t="str">
        <f>IF(Table2[[#This Row],[SW T]]=0,"--", IF(Table2[[#This Row],[SW FE]]/Table2[[#This Row],[SW T]]=0, "--", Table2[[#This Row],[SW FE]]/Table2[[#This Row],[SW T]]))</f>
        <v>--</v>
      </c>
      <c r="BB41" s="2">
        <v>0</v>
      </c>
      <c r="BC41" s="2">
        <v>13</v>
      </c>
      <c r="BD41" s="2">
        <v>0</v>
      </c>
      <c r="BE41" s="2">
        <v>0</v>
      </c>
      <c r="BF41" s="6">
        <f>SUM(Table2[[#This Row],[CHE B]:[CHE FE]])</f>
        <v>13</v>
      </c>
      <c r="BG41" s="11">
        <f>IF((Table2[[#This Row],[CHE T]]/Table2[[#This Row],[Admission]]) = 0, "--", (Table2[[#This Row],[CHE T]]/Table2[[#This Row],[Admission]]))</f>
        <v>8.5978835978835974E-3</v>
      </c>
      <c r="BH41" s="11" t="str">
        <f>IF(Table2[[#This Row],[CHE T]]=0,"--", IF(Table2[[#This Row],[CHE HS]]/Table2[[#This Row],[CHE T]]=0, "--", Table2[[#This Row],[CHE HS]]/Table2[[#This Row],[CHE T]]))</f>
        <v>--</v>
      </c>
      <c r="BI41" s="22" t="str">
        <f>IF(Table2[[#This Row],[CHE T]]=0,"--", IF(Table2[[#This Row],[CHE FE]]/Table2[[#This Row],[CHE T]]=0, "--", Table2[[#This Row],[CHE FE]]/Table2[[#This Row],[CHE T]]))</f>
        <v>--</v>
      </c>
      <c r="BJ41" s="2">
        <v>52</v>
      </c>
      <c r="BK41" s="2">
        <v>4</v>
      </c>
      <c r="BL41" s="2">
        <v>0</v>
      </c>
      <c r="BM41" s="2">
        <v>0</v>
      </c>
      <c r="BN41" s="6">
        <f>SUM(Table2[[#This Row],[WR B]:[WR FE]])</f>
        <v>56</v>
      </c>
      <c r="BO41" s="11">
        <f>IF((Table2[[#This Row],[WR T]]/Table2[[#This Row],[Admission]]) = 0, "--", (Table2[[#This Row],[WR T]]/Table2[[#This Row],[Admission]]))</f>
        <v>3.7037037037037035E-2</v>
      </c>
      <c r="BP41" s="11" t="str">
        <f>IF(Table2[[#This Row],[WR T]]=0,"--", IF(Table2[[#This Row],[WR HS]]/Table2[[#This Row],[WR T]]=0, "--", Table2[[#This Row],[WR HS]]/Table2[[#This Row],[WR T]]))</f>
        <v>--</v>
      </c>
      <c r="BQ41" s="18" t="str">
        <f>IF(Table2[[#This Row],[WR T]]=0,"--", IF(Table2[[#This Row],[WR FE]]/Table2[[#This Row],[WR T]]=0, "--", Table2[[#This Row],[WR FE]]/Table2[[#This Row],[WR T]]))</f>
        <v>--</v>
      </c>
      <c r="BR41" s="2">
        <v>0</v>
      </c>
      <c r="BS41" s="2">
        <v>19</v>
      </c>
      <c r="BT41" s="2">
        <v>0</v>
      </c>
      <c r="BU41" s="2">
        <v>0</v>
      </c>
      <c r="BV41" s="6">
        <f>SUM(Table2[[#This Row],[DNC B]:[DNC FE]])</f>
        <v>19</v>
      </c>
      <c r="BW41" s="11">
        <f>IF((Table2[[#This Row],[DNC T]]/Table2[[#This Row],[Admission]]) = 0, "--", (Table2[[#This Row],[DNC T]]/Table2[[#This Row],[Admission]]))</f>
        <v>1.2566137566137565E-2</v>
      </c>
      <c r="BX41" s="11" t="str">
        <f>IF(Table2[[#This Row],[DNC T]]=0,"--", IF(Table2[[#This Row],[DNC HS]]/Table2[[#This Row],[DNC T]]=0, "--", Table2[[#This Row],[DNC HS]]/Table2[[#This Row],[DNC T]]))</f>
        <v>--</v>
      </c>
      <c r="BY41" s="18" t="str">
        <f>IF(Table2[[#This Row],[DNC T]]=0,"--", IF(Table2[[#This Row],[DNC FE]]/Table2[[#This Row],[DNC T]]=0, "--", Table2[[#This Row],[DNC FE]]/Table2[[#This Row],[DNC T]]))</f>
        <v>--</v>
      </c>
      <c r="BZ41" s="24">
        <f>SUM(Table2[[#This Row],[BX T]],Table2[[#This Row],[SW T]],Table2[[#This Row],[CHE T]],Table2[[#This Row],[WR T]],Table2[[#This Row],[DNC T]])</f>
        <v>244</v>
      </c>
      <c r="CA41" s="2">
        <v>65</v>
      </c>
      <c r="CB41" s="2">
        <v>98</v>
      </c>
      <c r="CC41" s="2">
        <v>1</v>
      </c>
      <c r="CD41" s="2">
        <v>0</v>
      </c>
      <c r="CE41" s="6">
        <f>SUM(Table2[[#This Row],[TF B]:[TF FE]])</f>
        <v>164</v>
      </c>
      <c r="CF41" s="11">
        <f>IF((Table2[[#This Row],[TF T]]/Table2[[#This Row],[Admission]]) = 0, "--", (Table2[[#This Row],[TF T]]/Table2[[#This Row],[Admission]]))</f>
        <v>0.10846560846560846</v>
      </c>
      <c r="CG41" s="11">
        <f>IF(Table2[[#This Row],[TF T]]=0,"--", IF(Table2[[#This Row],[TF HS]]/Table2[[#This Row],[TF T]]=0, "--", Table2[[#This Row],[TF HS]]/Table2[[#This Row],[TF T]]))</f>
        <v>6.0975609756097563E-3</v>
      </c>
      <c r="CH41" s="18" t="str">
        <f>IF(Table2[[#This Row],[TF T]]=0,"--", IF(Table2[[#This Row],[TF FE]]/Table2[[#This Row],[TF T]]=0, "--", Table2[[#This Row],[TF FE]]/Table2[[#This Row],[TF T]]))</f>
        <v>--</v>
      </c>
      <c r="CI41" s="2">
        <v>35</v>
      </c>
      <c r="CJ41" s="2">
        <v>0</v>
      </c>
      <c r="CK41" s="2">
        <v>0</v>
      </c>
      <c r="CL41" s="2">
        <v>0</v>
      </c>
      <c r="CM41" s="6">
        <f>SUM(Table2[[#This Row],[BB B]:[BB FE]])</f>
        <v>35</v>
      </c>
      <c r="CN41" s="11">
        <f>IF((Table2[[#This Row],[BB T]]/Table2[[#This Row],[Admission]]) = 0, "--", (Table2[[#This Row],[BB T]]/Table2[[#This Row],[Admission]]))</f>
        <v>2.3148148148148147E-2</v>
      </c>
      <c r="CO41" s="11" t="str">
        <f>IF(Table2[[#This Row],[BB T]]=0,"--", IF(Table2[[#This Row],[BB HS]]/Table2[[#This Row],[BB T]]=0, "--", Table2[[#This Row],[BB HS]]/Table2[[#This Row],[BB T]]))</f>
        <v>--</v>
      </c>
      <c r="CP41" s="18" t="str">
        <f>IF(Table2[[#This Row],[BB T]]=0,"--", IF(Table2[[#This Row],[BB FE]]/Table2[[#This Row],[BB T]]=0, "--", Table2[[#This Row],[BB FE]]/Table2[[#This Row],[BB T]]))</f>
        <v>--</v>
      </c>
      <c r="CQ41" s="2">
        <v>0</v>
      </c>
      <c r="CR41" s="2">
        <v>37</v>
      </c>
      <c r="CS41" s="2">
        <v>0</v>
      </c>
      <c r="CT41" s="2">
        <v>0</v>
      </c>
      <c r="CU41" s="6">
        <f>SUM(Table2[[#This Row],[SB B]:[SB FE]])</f>
        <v>37</v>
      </c>
      <c r="CV41" s="11">
        <f>IF((Table2[[#This Row],[SB T]]/Table2[[#This Row],[Admission]]) = 0, "--", (Table2[[#This Row],[SB T]]/Table2[[#This Row],[Admission]]))</f>
        <v>2.447089947089947E-2</v>
      </c>
      <c r="CW41" s="11" t="str">
        <f>IF(Table2[[#This Row],[SB T]]=0,"--", IF(Table2[[#This Row],[SB HS]]/Table2[[#This Row],[SB T]]=0, "--", Table2[[#This Row],[SB HS]]/Table2[[#This Row],[SB T]]))</f>
        <v>--</v>
      </c>
      <c r="CX41" s="18" t="str">
        <f>IF(Table2[[#This Row],[SB T]]=0,"--", IF(Table2[[#This Row],[SB FE]]/Table2[[#This Row],[SB T]]=0, "--", Table2[[#This Row],[SB FE]]/Table2[[#This Row],[SB T]]))</f>
        <v>--</v>
      </c>
      <c r="CY41" s="2">
        <v>5</v>
      </c>
      <c r="CZ41" s="2">
        <v>12</v>
      </c>
      <c r="DA41" s="2">
        <v>0</v>
      </c>
      <c r="DB41" s="2">
        <v>0</v>
      </c>
      <c r="DC41" s="6">
        <f>SUM(Table2[[#This Row],[GF B]:[GF FE]])</f>
        <v>17</v>
      </c>
      <c r="DD41" s="11">
        <f>IF((Table2[[#This Row],[GF T]]/Table2[[#This Row],[Admission]]) = 0, "--", (Table2[[#This Row],[GF T]]/Table2[[#This Row],[Admission]]))</f>
        <v>1.1243386243386243E-2</v>
      </c>
      <c r="DE41" s="11" t="str">
        <f>IF(Table2[[#This Row],[GF T]]=0,"--", IF(Table2[[#This Row],[GF HS]]/Table2[[#This Row],[GF T]]=0, "--", Table2[[#This Row],[GF HS]]/Table2[[#This Row],[GF T]]))</f>
        <v>--</v>
      </c>
      <c r="DF41" s="18" t="str">
        <f>IF(Table2[[#This Row],[GF T]]=0,"--", IF(Table2[[#This Row],[GF FE]]/Table2[[#This Row],[GF T]]=0, "--", Table2[[#This Row],[GF FE]]/Table2[[#This Row],[GF T]]))</f>
        <v>--</v>
      </c>
      <c r="DG41" s="2">
        <v>19</v>
      </c>
      <c r="DH41" s="2">
        <v>11</v>
      </c>
      <c r="DI41" s="2">
        <v>0</v>
      </c>
      <c r="DJ41" s="2">
        <v>0</v>
      </c>
      <c r="DK41" s="6">
        <f>SUM(Table2[[#This Row],[TN B]:[TN FE]])</f>
        <v>30</v>
      </c>
      <c r="DL41" s="11">
        <f>IF((Table2[[#This Row],[TN T]]/Table2[[#This Row],[Admission]]) = 0, "--", (Table2[[#This Row],[TN T]]/Table2[[#This Row],[Admission]]))</f>
        <v>1.984126984126984E-2</v>
      </c>
      <c r="DM41" s="11" t="str">
        <f>IF(Table2[[#This Row],[TN T]]=0,"--", IF(Table2[[#This Row],[TN HS]]/Table2[[#This Row],[TN T]]=0, "--", Table2[[#This Row],[TN HS]]/Table2[[#This Row],[TN T]]))</f>
        <v>--</v>
      </c>
      <c r="DN41" s="18" t="str">
        <f>IF(Table2[[#This Row],[TN T]]=0,"--", IF(Table2[[#This Row],[TN FE]]/Table2[[#This Row],[TN T]]=0, "--", Table2[[#This Row],[TN FE]]/Table2[[#This Row],[TN T]]))</f>
        <v>--</v>
      </c>
      <c r="DO41" s="2">
        <v>0</v>
      </c>
      <c r="DP41" s="2">
        <v>0</v>
      </c>
      <c r="DQ41" s="2">
        <v>0</v>
      </c>
      <c r="DR41" s="2">
        <v>0</v>
      </c>
      <c r="DS41" s="6">
        <f>SUM(Table2[[#This Row],[BND B]:[BND FE]])</f>
        <v>0</v>
      </c>
      <c r="DT41" s="11" t="str">
        <f>IF((Table2[[#This Row],[BND T]]/Table2[[#This Row],[Admission]]) = 0, "--", (Table2[[#This Row],[BND T]]/Table2[[#This Row],[Admission]]))</f>
        <v>--</v>
      </c>
      <c r="DU41" s="11" t="str">
        <f>IF(Table2[[#This Row],[BND T]]=0,"--", IF(Table2[[#This Row],[BND HS]]/Table2[[#This Row],[BND T]]=0, "--", Table2[[#This Row],[BND HS]]/Table2[[#This Row],[BND T]]))</f>
        <v>--</v>
      </c>
      <c r="DV41" s="18" t="str">
        <f>IF(Table2[[#This Row],[BND T]]=0,"--", IF(Table2[[#This Row],[BND FE]]/Table2[[#This Row],[BND T]]=0, "--", Table2[[#This Row],[BND FE]]/Table2[[#This Row],[BND T]]))</f>
        <v>--</v>
      </c>
      <c r="DW41" s="2">
        <v>77</v>
      </c>
      <c r="DX41" s="2">
        <v>67</v>
      </c>
      <c r="DY41" s="2">
        <v>0</v>
      </c>
      <c r="DZ41" s="2">
        <v>0</v>
      </c>
      <c r="EA41" s="6">
        <f>SUM(Table2[[#This Row],[SPE B]:[SPE FE]])</f>
        <v>144</v>
      </c>
      <c r="EB41" s="11">
        <f>IF((Table2[[#This Row],[SPE T]]/Table2[[#This Row],[Admission]]) = 0, "--", (Table2[[#This Row],[SPE T]]/Table2[[#This Row],[Admission]]))</f>
        <v>9.5238095238095233E-2</v>
      </c>
      <c r="EC41" s="11" t="str">
        <f>IF(Table2[[#This Row],[SPE T]]=0,"--", IF(Table2[[#This Row],[SPE HS]]/Table2[[#This Row],[SPE T]]=0, "--", Table2[[#This Row],[SPE HS]]/Table2[[#This Row],[SPE T]]))</f>
        <v>--</v>
      </c>
      <c r="ED41" s="18" t="str">
        <f>IF(Table2[[#This Row],[SPE T]]=0,"--", IF(Table2[[#This Row],[SPE FE]]/Table2[[#This Row],[SPE T]]=0, "--", Table2[[#This Row],[SPE FE]]/Table2[[#This Row],[SPE T]]))</f>
        <v>--</v>
      </c>
      <c r="EE41" s="2">
        <v>0</v>
      </c>
      <c r="EF41" s="2">
        <v>0</v>
      </c>
      <c r="EG41" s="2">
        <v>0</v>
      </c>
      <c r="EH41" s="2">
        <v>0</v>
      </c>
      <c r="EI41" s="6">
        <f>SUM(Table2[[#This Row],[ORC B]:[ORC FE]])</f>
        <v>0</v>
      </c>
      <c r="EJ41" s="11" t="str">
        <f>IF((Table2[[#This Row],[ORC T]]/Table2[[#This Row],[Admission]]) = 0, "--", (Table2[[#This Row],[ORC T]]/Table2[[#This Row],[Admission]]))</f>
        <v>--</v>
      </c>
      <c r="EK41" s="11" t="str">
        <f>IF(Table2[[#This Row],[ORC T]]=0,"--", IF(Table2[[#This Row],[ORC HS]]/Table2[[#This Row],[ORC T]]=0, "--", Table2[[#This Row],[ORC HS]]/Table2[[#This Row],[ORC T]]))</f>
        <v>--</v>
      </c>
      <c r="EL41" s="18" t="str">
        <f>IF(Table2[[#This Row],[ORC T]]=0,"--", IF(Table2[[#This Row],[ORC FE]]/Table2[[#This Row],[ORC T]]=0, "--", Table2[[#This Row],[ORC FE]]/Table2[[#This Row],[ORC T]]))</f>
        <v>--</v>
      </c>
      <c r="EM41" s="2">
        <v>0</v>
      </c>
      <c r="EN41" s="2">
        <v>0</v>
      </c>
      <c r="EO41" s="2">
        <v>0</v>
      </c>
      <c r="EP41" s="2">
        <v>0</v>
      </c>
      <c r="EQ41" s="6">
        <f>SUM(Table2[[#This Row],[SOL B]:[SOL FE]])</f>
        <v>0</v>
      </c>
      <c r="ER41" s="11" t="str">
        <f>IF((Table2[[#This Row],[SOL T]]/Table2[[#This Row],[Admission]]) = 0, "--", (Table2[[#This Row],[SOL T]]/Table2[[#This Row],[Admission]]))</f>
        <v>--</v>
      </c>
      <c r="ES41" s="11" t="str">
        <f>IF(Table2[[#This Row],[SOL T]]=0,"--", IF(Table2[[#This Row],[SOL HS]]/Table2[[#This Row],[SOL T]]=0, "--", Table2[[#This Row],[SOL HS]]/Table2[[#This Row],[SOL T]]))</f>
        <v>--</v>
      </c>
      <c r="ET41" s="18" t="str">
        <f>IF(Table2[[#This Row],[SOL T]]=0,"--", IF(Table2[[#This Row],[SOL FE]]/Table2[[#This Row],[SOL T]]=0, "--", Table2[[#This Row],[SOL FE]]/Table2[[#This Row],[SOL T]]))</f>
        <v>--</v>
      </c>
      <c r="EU41" s="2">
        <v>0</v>
      </c>
      <c r="EV41" s="2">
        <v>0</v>
      </c>
      <c r="EW41" s="2">
        <v>0</v>
      </c>
      <c r="EX41" s="2">
        <v>0</v>
      </c>
      <c r="EY41" s="6">
        <f>SUM(Table2[[#This Row],[CHO B]:[CHO FE]])</f>
        <v>0</v>
      </c>
      <c r="EZ41" s="11" t="str">
        <f>IF((Table2[[#This Row],[CHO T]]/Table2[[#This Row],[Admission]]) = 0, "--", (Table2[[#This Row],[CHO T]]/Table2[[#This Row],[Admission]]))</f>
        <v>--</v>
      </c>
      <c r="FA41" s="11" t="str">
        <f>IF(Table2[[#This Row],[CHO T]]=0,"--", IF(Table2[[#This Row],[CHO HS]]/Table2[[#This Row],[CHO T]]=0, "--", Table2[[#This Row],[CHO HS]]/Table2[[#This Row],[CHO T]]))</f>
        <v>--</v>
      </c>
      <c r="FB41" s="18" t="str">
        <f>IF(Table2[[#This Row],[CHO T]]=0,"--", IF(Table2[[#This Row],[CHO FE]]/Table2[[#This Row],[CHO T]]=0, "--", Table2[[#This Row],[CHO FE]]/Table2[[#This Row],[CHO T]]))</f>
        <v>--</v>
      </c>
      <c r="FC4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427</v>
      </c>
      <c r="FD41">
        <v>1</v>
      </c>
      <c r="FE41">
        <v>1</v>
      </c>
      <c r="FF41" s="1" t="s">
        <v>390</v>
      </c>
      <c r="FG41" s="1" t="s">
        <v>390</v>
      </c>
      <c r="FH41">
        <v>0</v>
      </c>
      <c r="FI41">
        <v>0</v>
      </c>
      <c r="FJ41" s="1" t="s">
        <v>390</v>
      </c>
      <c r="FK41" s="1" t="s">
        <v>390</v>
      </c>
      <c r="FL41">
        <v>0</v>
      </c>
      <c r="FM41">
        <v>0</v>
      </c>
      <c r="FN41" s="1" t="s">
        <v>390</v>
      </c>
      <c r="FO41" s="1" t="s">
        <v>390</v>
      </c>
    </row>
    <row r="42" spans="1:171">
      <c r="A42">
        <v>950</v>
      </c>
      <c r="B42">
        <v>229</v>
      </c>
      <c r="C42" t="s">
        <v>97</v>
      </c>
      <c r="D42" t="s">
        <v>137</v>
      </c>
      <c r="E42" s="20">
        <v>250</v>
      </c>
      <c r="F42" s="2">
        <v>38</v>
      </c>
      <c r="G42" s="2">
        <v>0</v>
      </c>
      <c r="H42" s="2">
        <v>0</v>
      </c>
      <c r="I42" s="2">
        <v>0</v>
      </c>
      <c r="J42" s="6">
        <f>SUM(Table2[[#This Row],[FB B]:[FB FE]])</f>
        <v>38</v>
      </c>
      <c r="K42" s="11">
        <f>IF((Table2[[#This Row],[FB T]]/Table2[[#This Row],[Admission]]) = 0, "--", (Table2[[#This Row],[FB T]]/Table2[[#This Row],[Admission]]))</f>
        <v>0.152</v>
      </c>
      <c r="L42" s="11" t="str">
        <f>IF(Table2[[#This Row],[FB T]]=0,"--", IF(Table2[[#This Row],[FB HS]]/Table2[[#This Row],[FB T]]=0, "--", Table2[[#This Row],[FB HS]]/Table2[[#This Row],[FB T]]))</f>
        <v>--</v>
      </c>
      <c r="M42" s="18" t="str">
        <f>IF(Table2[[#This Row],[FB T]]=0,"--", IF(Table2[[#This Row],[FB FE]]/Table2[[#This Row],[FB T]]=0, "--", Table2[[#This Row],[FB FE]]/Table2[[#This Row],[FB T]]))</f>
        <v>--</v>
      </c>
      <c r="N42" s="2">
        <v>0</v>
      </c>
      <c r="O42" s="2">
        <v>0</v>
      </c>
      <c r="P42" s="2">
        <v>0</v>
      </c>
      <c r="Q42" s="2">
        <v>0</v>
      </c>
      <c r="R42" s="6">
        <f>SUM(Table2[[#This Row],[XC B]:[XC FE]])</f>
        <v>0</v>
      </c>
      <c r="S42" s="11" t="str">
        <f>IF((Table2[[#This Row],[XC T]]/Table2[[#This Row],[Admission]]) = 0, "--", (Table2[[#This Row],[XC T]]/Table2[[#This Row],[Admission]]))</f>
        <v>--</v>
      </c>
      <c r="T42" s="11" t="str">
        <f>IF(Table2[[#This Row],[XC T]]=0,"--", IF(Table2[[#This Row],[XC HS]]/Table2[[#This Row],[XC T]]=0, "--", Table2[[#This Row],[XC HS]]/Table2[[#This Row],[XC T]]))</f>
        <v>--</v>
      </c>
      <c r="U42" s="18" t="str">
        <f>IF(Table2[[#This Row],[XC T]]=0,"--", IF(Table2[[#This Row],[XC FE]]/Table2[[#This Row],[XC T]]=0, "--", Table2[[#This Row],[XC FE]]/Table2[[#This Row],[XC T]]))</f>
        <v>--</v>
      </c>
      <c r="V42" s="2">
        <v>18</v>
      </c>
      <c r="W42" s="2">
        <v>0</v>
      </c>
      <c r="X42" s="2">
        <v>0</v>
      </c>
      <c r="Y42" s="6">
        <f>SUM(Table2[[#This Row],[VB G]:[VB FE]])</f>
        <v>18</v>
      </c>
      <c r="Z42" s="11">
        <f>IF((Table2[[#This Row],[VB T]]/Table2[[#This Row],[Admission]]) = 0, "--", (Table2[[#This Row],[VB T]]/Table2[[#This Row],[Admission]]))</f>
        <v>7.1999999999999995E-2</v>
      </c>
      <c r="AA42" s="11" t="str">
        <f>IF(Table2[[#This Row],[VB T]]=0,"--", IF(Table2[[#This Row],[VB HS]]/Table2[[#This Row],[VB T]]=0, "--", Table2[[#This Row],[VB HS]]/Table2[[#This Row],[VB T]]))</f>
        <v>--</v>
      </c>
      <c r="AB42" s="18" t="str">
        <f>IF(Table2[[#This Row],[VB T]]=0,"--", IF(Table2[[#This Row],[VB FE]]/Table2[[#This Row],[VB T]]=0, "--", Table2[[#This Row],[VB FE]]/Table2[[#This Row],[VB T]]))</f>
        <v>--</v>
      </c>
      <c r="AC42" s="2">
        <v>0</v>
      </c>
      <c r="AD42" s="2">
        <v>0</v>
      </c>
      <c r="AE42" s="2">
        <v>0</v>
      </c>
      <c r="AF42" s="2">
        <v>0</v>
      </c>
      <c r="AG42" s="6">
        <f>SUM(Table2[[#This Row],[SC B]:[SC FE]])</f>
        <v>0</v>
      </c>
      <c r="AH42" s="11" t="str">
        <f>IF((Table2[[#This Row],[SC T]]/Table2[[#This Row],[Admission]]) = 0, "--", (Table2[[#This Row],[SC T]]/Table2[[#This Row],[Admission]]))</f>
        <v>--</v>
      </c>
      <c r="AI42" s="11" t="str">
        <f>IF(Table2[[#This Row],[SC T]]=0,"--", IF(Table2[[#This Row],[SC HS]]/Table2[[#This Row],[SC T]]=0, "--", Table2[[#This Row],[SC HS]]/Table2[[#This Row],[SC T]]))</f>
        <v>--</v>
      </c>
      <c r="AJ42" s="18" t="str">
        <f>IF(Table2[[#This Row],[SC T]]=0,"--", IF(Table2[[#This Row],[SC FE]]/Table2[[#This Row],[SC T]]=0, "--", Table2[[#This Row],[SC FE]]/Table2[[#This Row],[SC T]]))</f>
        <v>--</v>
      </c>
      <c r="AK42" s="15">
        <f>SUM(Table2[[#This Row],[FB T]],Table2[[#This Row],[XC T]],Table2[[#This Row],[VB T]],Table2[[#This Row],[SC T]])</f>
        <v>56</v>
      </c>
      <c r="AL42" s="2">
        <v>22</v>
      </c>
      <c r="AM42" s="2">
        <v>23</v>
      </c>
      <c r="AN42" s="2">
        <v>2</v>
      </c>
      <c r="AO42" s="2">
        <v>3</v>
      </c>
      <c r="AP42" s="6">
        <f>SUM(Table2[[#This Row],[BX B]:[BX FE]])</f>
        <v>50</v>
      </c>
      <c r="AQ42" s="11">
        <f>IF((Table2[[#This Row],[BX T]]/Table2[[#This Row],[Admission]]) = 0, "--", (Table2[[#This Row],[BX T]]/Table2[[#This Row],[Admission]]))</f>
        <v>0.2</v>
      </c>
      <c r="AR42" s="11">
        <f>IF(Table2[[#This Row],[BX T]]=0,"--", IF(Table2[[#This Row],[BX HS]]/Table2[[#This Row],[BX T]]=0, "--", Table2[[#This Row],[BX HS]]/Table2[[#This Row],[BX T]]))</f>
        <v>0.04</v>
      </c>
      <c r="AS42" s="18">
        <f>IF(Table2[[#This Row],[BX T]]=0,"--", IF(Table2[[#This Row],[BX FE]]/Table2[[#This Row],[BX T]]=0, "--", Table2[[#This Row],[BX FE]]/Table2[[#This Row],[BX T]]))</f>
        <v>0.06</v>
      </c>
      <c r="AT42" s="2">
        <v>0</v>
      </c>
      <c r="AU42" s="2">
        <v>0</v>
      </c>
      <c r="AV42" s="2">
        <v>0</v>
      </c>
      <c r="AW42" s="2">
        <v>0</v>
      </c>
      <c r="AX42" s="6">
        <f>SUM(Table2[[#This Row],[SW B]:[SW FE]])</f>
        <v>0</v>
      </c>
      <c r="AY42" s="11" t="str">
        <f>IF((Table2[[#This Row],[SW T]]/Table2[[#This Row],[Admission]]) = 0, "--", (Table2[[#This Row],[SW T]]/Table2[[#This Row],[Admission]]))</f>
        <v>--</v>
      </c>
      <c r="AZ42" s="11" t="str">
        <f>IF(Table2[[#This Row],[SW T]]=0,"--", IF(Table2[[#This Row],[SW HS]]/Table2[[#This Row],[SW T]]=0, "--", Table2[[#This Row],[SW HS]]/Table2[[#This Row],[SW T]]))</f>
        <v>--</v>
      </c>
      <c r="BA42" s="18" t="str">
        <f>IF(Table2[[#This Row],[SW T]]=0,"--", IF(Table2[[#This Row],[SW FE]]/Table2[[#This Row],[SW T]]=0, "--", Table2[[#This Row],[SW FE]]/Table2[[#This Row],[SW T]]))</f>
        <v>--</v>
      </c>
      <c r="BB42" s="2">
        <v>0</v>
      </c>
      <c r="BC42" s="2">
        <v>0</v>
      </c>
      <c r="BD42" s="2">
        <v>0</v>
      </c>
      <c r="BE42" s="2">
        <v>0</v>
      </c>
      <c r="BF42" s="6">
        <f>SUM(Table2[[#This Row],[CHE B]:[CHE FE]])</f>
        <v>0</v>
      </c>
      <c r="BG42" s="11" t="str">
        <f>IF((Table2[[#This Row],[CHE T]]/Table2[[#This Row],[Admission]]) = 0, "--", (Table2[[#This Row],[CHE T]]/Table2[[#This Row],[Admission]]))</f>
        <v>--</v>
      </c>
      <c r="BH42" s="11" t="str">
        <f>IF(Table2[[#This Row],[CHE T]]=0,"--", IF(Table2[[#This Row],[CHE HS]]/Table2[[#This Row],[CHE T]]=0, "--", Table2[[#This Row],[CHE HS]]/Table2[[#This Row],[CHE T]]))</f>
        <v>--</v>
      </c>
      <c r="BI42" s="22" t="str">
        <f>IF(Table2[[#This Row],[CHE T]]=0,"--", IF(Table2[[#This Row],[CHE FE]]/Table2[[#This Row],[CHE T]]=0, "--", Table2[[#This Row],[CHE FE]]/Table2[[#This Row],[CHE T]]))</f>
        <v>--</v>
      </c>
      <c r="BJ42" s="2">
        <v>12</v>
      </c>
      <c r="BK42" s="2">
        <v>0</v>
      </c>
      <c r="BL42" s="2">
        <v>0</v>
      </c>
      <c r="BM42" s="2">
        <v>0</v>
      </c>
      <c r="BN42" s="6">
        <f>SUM(Table2[[#This Row],[WR B]:[WR FE]])</f>
        <v>12</v>
      </c>
      <c r="BO42" s="11">
        <f>IF((Table2[[#This Row],[WR T]]/Table2[[#This Row],[Admission]]) = 0, "--", (Table2[[#This Row],[WR T]]/Table2[[#This Row],[Admission]]))</f>
        <v>4.8000000000000001E-2</v>
      </c>
      <c r="BP42" s="11" t="str">
        <f>IF(Table2[[#This Row],[WR T]]=0,"--", IF(Table2[[#This Row],[WR HS]]/Table2[[#This Row],[WR T]]=0, "--", Table2[[#This Row],[WR HS]]/Table2[[#This Row],[WR T]]))</f>
        <v>--</v>
      </c>
      <c r="BQ42" s="18" t="str">
        <f>IF(Table2[[#This Row],[WR T]]=0,"--", IF(Table2[[#This Row],[WR FE]]/Table2[[#This Row],[WR T]]=0, "--", Table2[[#This Row],[WR FE]]/Table2[[#This Row],[WR T]]))</f>
        <v>--</v>
      </c>
      <c r="BR42" s="2">
        <v>0</v>
      </c>
      <c r="BS42" s="2">
        <v>0</v>
      </c>
      <c r="BT42" s="2">
        <v>0</v>
      </c>
      <c r="BU42" s="2">
        <v>0</v>
      </c>
      <c r="BV42" s="6">
        <f>SUM(Table2[[#This Row],[DNC B]:[DNC FE]])</f>
        <v>0</v>
      </c>
      <c r="BW42" s="11" t="str">
        <f>IF((Table2[[#This Row],[DNC T]]/Table2[[#This Row],[Admission]]) = 0, "--", (Table2[[#This Row],[DNC T]]/Table2[[#This Row],[Admission]]))</f>
        <v>--</v>
      </c>
      <c r="BX42" s="11" t="str">
        <f>IF(Table2[[#This Row],[DNC T]]=0,"--", IF(Table2[[#This Row],[DNC HS]]/Table2[[#This Row],[DNC T]]=0, "--", Table2[[#This Row],[DNC HS]]/Table2[[#This Row],[DNC T]]))</f>
        <v>--</v>
      </c>
      <c r="BY42" s="18" t="str">
        <f>IF(Table2[[#This Row],[DNC T]]=0,"--", IF(Table2[[#This Row],[DNC FE]]/Table2[[#This Row],[DNC T]]=0, "--", Table2[[#This Row],[DNC FE]]/Table2[[#This Row],[DNC T]]))</f>
        <v>--</v>
      </c>
      <c r="BZ42" s="24">
        <f>SUM(Table2[[#This Row],[BX T]],Table2[[#This Row],[SW T]],Table2[[#This Row],[CHE T]],Table2[[#This Row],[WR T]],Table2[[#This Row],[DNC T]])</f>
        <v>62</v>
      </c>
      <c r="CA42" s="2">
        <v>19</v>
      </c>
      <c r="CB42" s="2">
        <v>13</v>
      </c>
      <c r="CC42" s="2">
        <v>0</v>
      </c>
      <c r="CD42" s="2">
        <v>3</v>
      </c>
      <c r="CE42" s="6">
        <f>SUM(Table2[[#This Row],[TF B]:[TF FE]])</f>
        <v>35</v>
      </c>
      <c r="CF42" s="11">
        <f>IF((Table2[[#This Row],[TF T]]/Table2[[#This Row],[Admission]]) = 0, "--", (Table2[[#This Row],[TF T]]/Table2[[#This Row],[Admission]]))</f>
        <v>0.14000000000000001</v>
      </c>
      <c r="CG42" s="11" t="str">
        <f>IF(Table2[[#This Row],[TF T]]=0,"--", IF(Table2[[#This Row],[TF HS]]/Table2[[#This Row],[TF T]]=0, "--", Table2[[#This Row],[TF HS]]/Table2[[#This Row],[TF T]]))</f>
        <v>--</v>
      </c>
      <c r="CH42" s="18">
        <f>IF(Table2[[#This Row],[TF T]]=0,"--", IF(Table2[[#This Row],[TF FE]]/Table2[[#This Row],[TF T]]=0, "--", Table2[[#This Row],[TF FE]]/Table2[[#This Row],[TF T]]))</f>
        <v>8.5714285714285715E-2</v>
      </c>
      <c r="CI42" s="2">
        <v>14</v>
      </c>
      <c r="CJ42" s="2">
        <v>0</v>
      </c>
      <c r="CK42" s="2">
        <v>0</v>
      </c>
      <c r="CL42" s="2">
        <v>1</v>
      </c>
      <c r="CM42" s="6">
        <f>SUM(Table2[[#This Row],[BB B]:[BB FE]])</f>
        <v>15</v>
      </c>
      <c r="CN42" s="11">
        <f>IF((Table2[[#This Row],[BB T]]/Table2[[#This Row],[Admission]]) = 0, "--", (Table2[[#This Row],[BB T]]/Table2[[#This Row],[Admission]]))</f>
        <v>0.06</v>
      </c>
      <c r="CO42" s="11" t="str">
        <f>IF(Table2[[#This Row],[BB T]]=0,"--", IF(Table2[[#This Row],[BB HS]]/Table2[[#This Row],[BB T]]=0, "--", Table2[[#This Row],[BB HS]]/Table2[[#This Row],[BB T]]))</f>
        <v>--</v>
      </c>
      <c r="CP42" s="18">
        <f>IF(Table2[[#This Row],[BB T]]=0,"--", IF(Table2[[#This Row],[BB FE]]/Table2[[#This Row],[BB T]]=0, "--", Table2[[#This Row],[BB FE]]/Table2[[#This Row],[BB T]]))</f>
        <v>6.6666666666666666E-2</v>
      </c>
      <c r="CQ42" s="2">
        <v>0</v>
      </c>
      <c r="CR42" s="2">
        <v>15</v>
      </c>
      <c r="CS42" s="2">
        <v>0</v>
      </c>
      <c r="CT42" s="2">
        <v>0</v>
      </c>
      <c r="CU42" s="6">
        <f>SUM(Table2[[#This Row],[SB B]:[SB FE]])</f>
        <v>15</v>
      </c>
      <c r="CV42" s="11">
        <f>IF((Table2[[#This Row],[SB T]]/Table2[[#This Row],[Admission]]) = 0, "--", (Table2[[#This Row],[SB T]]/Table2[[#This Row],[Admission]]))</f>
        <v>0.06</v>
      </c>
      <c r="CW42" s="11" t="str">
        <f>IF(Table2[[#This Row],[SB T]]=0,"--", IF(Table2[[#This Row],[SB HS]]/Table2[[#This Row],[SB T]]=0, "--", Table2[[#This Row],[SB HS]]/Table2[[#This Row],[SB T]]))</f>
        <v>--</v>
      </c>
      <c r="CX42" s="18" t="str">
        <f>IF(Table2[[#This Row],[SB T]]=0,"--", IF(Table2[[#This Row],[SB FE]]/Table2[[#This Row],[SB T]]=0, "--", Table2[[#This Row],[SB FE]]/Table2[[#This Row],[SB T]]))</f>
        <v>--</v>
      </c>
      <c r="CY42" s="2">
        <v>0</v>
      </c>
      <c r="CZ42" s="2">
        <v>0</v>
      </c>
      <c r="DA42" s="2">
        <v>0</v>
      </c>
      <c r="DB42" s="2">
        <v>0</v>
      </c>
      <c r="DC42" s="6">
        <f>SUM(Table2[[#This Row],[GF B]:[GF FE]])</f>
        <v>0</v>
      </c>
      <c r="DD42" s="11" t="str">
        <f>IF((Table2[[#This Row],[GF T]]/Table2[[#This Row],[Admission]]) = 0, "--", (Table2[[#This Row],[GF T]]/Table2[[#This Row],[Admission]]))</f>
        <v>--</v>
      </c>
      <c r="DE42" s="11" t="str">
        <f>IF(Table2[[#This Row],[GF T]]=0,"--", IF(Table2[[#This Row],[GF HS]]/Table2[[#This Row],[GF T]]=0, "--", Table2[[#This Row],[GF HS]]/Table2[[#This Row],[GF T]]))</f>
        <v>--</v>
      </c>
      <c r="DF42" s="18" t="str">
        <f>IF(Table2[[#This Row],[GF T]]=0,"--", IF(Table2[[#This Row],[GF FE]]/Table2[[#This Row],[GF T]]=0, "--", Table2[[#This Row],[GF FE]]/Table2[[#This Row],[GF T]]))</f>
        <v>--</v>
      </c>
      <c r="DG42" s="2">
        <v>0</v>
      </c>
      <c r="DH42" s="2">
        <v>0</v>
      </c>
      <c r="DI42" s="2">
        <v>0</v>
      </c>
      <c r="DJ42" s="2">
        <v>0</v>
      </c>
      <c r="DK42" s="6">
        <f>SUM(Table2[[#This Row],[TN B]:[TN FE]])</f>
        <v>0</v>
      </c>
      <c r="DL42" s="11" t="str">
        <f>IF((Table2[[#This Row],[TN T]]/Table2[[#This Row],[Admission]]) = 0, "--", (Table2[[#This Row],[TN T]]/Table2[[#This Row],[Admission]]))</f>
        <v>--</v>
      </c>
      <c r="DM42" s="11" t="str">
        <f>IF(Table2[[#This Row],[TN T]]=0,"--", IF(Table2[[#This Row],[TN HS]]/Table2[[#This Row],[TN T]]=0, "--", Table2[[#This Row],[TN HS]]/Table2[[#This Row],[TN T]]))</f>
        <v>--</v>
      </c>
      <c r="DN42" s="18" t="str">
        <f>IF(Table2[[#This Row],[TN T]]=0,"--", IF(Table2[[#This Row],[TN FE]]/Table2[[#This Row],[TN T]]=0, "--", Table2[[#This Row],[TN FE]]/Table2[[#This Row],[TN T]]))</f>
        <v>--</v>
      </c>
      <c r="DO42" s="2">
        <v>0</v>
      </c>
      <c r="DP42" s="2">
        <v>0</v>
      </c>
      <c r="DQ42" s="2">
        <v>0</v>
      </c>
      <c r="DR42" s="2">
        <v>0</v>
      </c>
      <c r="DS42" s="6">
        <f>SUM(Table2[[#This Row],[BND B]:[BND FE]])</f>
        <v>0</v>
      </c>
      <c r="DT42" s="11" t="str">
        <f>IF((Table2[[#This Row],[BND T]]/Table2[[#This Row],[Admission]]) = 0, "--", (Table2[[#This Row],[BND T]]/Table2[[#This Row],[Admission]]))</f>
        <v>--</v>
      </c>
      <c r="DU42" s="11" t="str">
        <f>IF(Table2[[#This Row],[BND T]]=0,"--", IF(Table2[[#This Row],[BND HS]]/Table2[[#This Row],[BND T]]=0, "--", Table2[[#This Row],[BND HS]]/Table2[[#This Row],[BND T]]))</f>
        <v>--</v>
      </c>
      <c r="DV42" s="18" t="str">
        <f>IF(Table2[[#This Row],[BND T]]=0,"--", IF(Table2[[#This Row],[BND FE]]/Table2[[#This Row],[BND T]]=0, "--", Table2[[#This Row],[BND FE]]/Table2[[#This Row],[BND T]]))</f>
        <v>--</v>
      </c>
      <c r="DW42" s="2">
        <v>0</v>
      </c>
      <c r="DX42" s="2">
        <v>0</v>
      </c>
      <c r="DY42" s="2">
        <v>0</v>
      </c>
      <c r="DZ42" s="2">
        <v>0</v>
      </c>
      <c r="EA42" s="6">
        <f>SUM(Table2[[#This Row],[SPE B]:[SPE FE]])</f>
        <v>0</v>
      </c>
      <c r="EB42" s="11" t="str">
        <f>IF((Table2[[#This Row],[SPE T]]/Table2[[#This Row],[Admission]]) = 0, "--", (Table2[[#This Row],[SPE T]]/Table2[[#This Row],[Admission]]))</f>
        <v>--</v>
      </c>
      <c r="EC42" s="11" t="str">
        <f>IF(Table2[[#This Row],[SPE T]]=0,"--", IF(Table2[[#This Row],[SPE HS]]/Table2[[#This Row],[SPE T]]=0, "--", Table2[[#This Row],[SPE HS]]/Table2[[#This Row],[SPE T]]))</f>
        <v>--</v>
      </c>
      <c r="ED42" s="18" t="str">
        <f>IF(Table2[[#This Row],[SPE T]]=0,"--", IF(Table2[[#This Row],[SPE FE]]/Table2[[#This Row],[SPE T]]=0, "--", Table2[[#This Row],[SPE FE]]/Table2[[#This Row],[SPE T]]))</f>
        <v>--</v>
      </c>
      <c r="EE42" s="2">
        <v>0</v>
      </c>
      <c r="EF42" s="2">
        <v>0</v>
      </c>
      <c r="EG42" s="2">
        <v>0</v>
      </c>
      <c r="EH42" s="2">
        <v>0</v>
      </c>
      <c r="EI42" s="6">
        <f>SUM(Table2[[#This Row],[ORC B]:[ORC FE]])</f>
        <v>0</v>
      </c>
      <c r="EJ42" s="11" t="str">
        <f>IF((Table2[[#This Row],[ORC T]]/Table2[[#This Row],[Admission]]) = 0, "--", (Table2[[#This Row],[ORC T]]/Table2[[#This Row],[Admission]]))</f>
        <v>--</v>
      </c>
      <c r="EK42" s="11" t="str">
        <f>IF(Table2[[#This Row],[ORC T]]=0,"--", IF(Table2[[#This Row],[ORC HS]]/Table2[[#This Row],[ORC T]]=0, "--", Table2[[#This Row],[ORC HS]]/Table2[[#This Row],[ORC T]]))</f>
        <v>--</v>
      </c>
      <c r="EL42" s="18" t="str">
        <f>IF(Table2[[#This Row],[ORC T]]=0,"--", IF(Table2[[#This Row],[ORC FE]]/Table2[[#This Row],[ORC T]]=0, "--", Table2[[#This Row],[ORC FE]]/Table2[[#This Row],[ORC T]]))</f>
        <v>--</v>
      </c>
      <c r="EM42" s="2">
        <v>0</v>
      </c>
      <c r="EN42" s="2">
        <v>0</v>
      </c>
      <c r="EO42" s="2">
        <v>0</v>
      </c>
      <c r="EP42" s="2">
        <v>0</v>
      </c>
      <c r="EQ42" s="6">
        <f>SUM(Table2[[#This Row],[SOL B]:[SOL FE]])</f>
        <v>0</v>
      </c>
      <c r="ER42" s="11" t="str">
        <f>IF((Table2[[#This Row],[SOL T]]/Table2[[#This Row],[Admission]]) = 0, "--", (Table2[[#This Row],[SOL T]]/Table2[[#This Row],[Admission]]))</f>
        <v>--</v>
      </c>
      <c r="ES42" s="11" t="str">
        <f>IF(Table2[[#This Row],[SOL T]]=0,"--", IF(Table2[[#This Row],[SOL HS]]/Table2[[#This Row],[SOL T]]=0, "--", Table2[[#This Row],[SOL HS]]/Table2[[#This Row],[SOL T]]))</f>
        <v>--</v>
      </c>
      <c r="ET42" s="18" t="str">
        <f>IF(Table2[[#This Row],[SOL T]]=0,"--", IF(Table2[[#This Row],[SOL FE]]/Table2[[#This Row],[SOL T]]=0, "--", Table2[[#This Row],[SOL FE]]/Table2[[#This Row],[SOL T]]))</f>
        <v>--</v>
      </c>
      <c r="EU42" s="2">
        <v>0</v>
      </c>
      <c r="EV42" s="2">
        <v>0</v>
      </c>
      <c r="EW42" s="2">
        <v>0</v>
      </c>
      <c r="EX42" s="2">
        <v>0</v>
      </c>
      <c r="EY42" s="6">
        <f>SUM(Table2[[#This Row],[CHO B]:[CHO FE]])</f>
        <v>0</v>
      </c>
      <c r="EZ42" s="11" t="str">
        <f>IF((Table2[[#This Row],[CHO T]]/Table2[[#This Row],[Admission]]) = 0, "--", (Table2[[#This Row],[CHO T]]/Table2[[#This Row],[Admission]]))</f>
        <v>--</v>
      </c>
      <c r="FA42" s="11" t="str">
        <f>IF(Table2[[#This Row],[CHO T]]=0,"--", IF(Table2[[#This Row],[CHO HS]]/Table2[[#This Row],[CHO T]]=0, "--", Table2[[#This Row],[CHO HS]]/Table2[[#This Row],[CHO T]]))</f>
        <v>--</v>
      </c>
      <c r="FB42" s="18" t="str">
        <f>IF(Table2[[#This Row],[CHO T]]=0,"--", IF(Table2[[#This Row],[CHO FE]]/Table2[[#This Row],[CHO T]]=0, "--", Table2[[#This Row],[CHO FE]]/Table2[[#This Row],[CHO T]]))</f>
        <v>--</v>
      </c>
      <c r="FC4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65</v>
      </c>
      <c r="FD42">
        <v>1</v>
      </c>
      <c r="FE42">
        <v>0</v>
      </c>
      <c r="FF42">
        <v>0</v>
      </c>
      <c r="FG42">
        <v>0</v>
      </c>
      <c r="FH42">
        <v>0</v>
      </c>
      <c r="FI42">
        <v>0</v>
      </c>
      <c r="FJ42" s="1" t="s">
        <v>390</v>
      </c>
      <c r="FK42" s="1" t="s">
        <v>390</v>
      </c>
      <c r="FL42">
        <v>2</v>
      </c>
      <c r="FM42">
        <v>0</v>
      </c>
      <c r="FN42" s="1" t="s">
        <v>390</v>
      </c>
      <c r="FO42" s="1" t="s">
        <v>390</v>
      </c>
    </row>
    <row r="43" spans="1:171">
      <c r="A43">
        <v>1031</v>
      </c>
      <c r="B43">
        <v>75</v>
      </c>
      <c r="C43" t="s">
        <v>92</v>
      </c>
      <c r="D43" t="s">
        <v>138</v>
      </c>
      <c r="E43" s="20">
        <v>78</v>
      </c>
      <c r="F43" s="2">
        <v>0</v>
      </c>
      <c r="G43" s="2">
        <v>0</v>
      </c>
      <c r="H43" s="2">
        <v>0</v>
      </c>
      <c r="I43" s="2">
        <v>0</v>
      </c>
      <c r="J43" s="6">
        <f>SUM(Table2[[#This Row],[FB B]:[FB FE]])</f>
        <v>0</v>
      </c>
      <c r="K43" s="11" t="str">
        <f>IF((Table2[[#This Row],[FB T]]/Table2[[#This Row],[Admission]]) = 0, "--", (Table2[[#This Row],[FB T]]/Table2[[#This Row],[Admission]]))</f>
        <v>--</v>
      </c>
      <c r="L43" s="11" t="str">
        <f>IF(Table2[[#This Row],[FB T]]=0,"--", IF(Table2[[#This Row],[FB HS]]/Table2[[#This Row],[FB T]]=0, "--", Table2[[#This Row],[FB HS]]/Table2[[#This Row],[FB T]]))</f>
        <v>--</v>
      </c>
      <c r="M43" s="18" t="str">
        <f>IF(Table2[[#This Row],[FB T]]=0,"--", IF(Table2[[#This Row],[FB FE]]/Table2[[#This Row],[FB T]]=0, "--", Table2[[#This Row],[FB FE]]/Table2[[#This Row],[FB T]]))</f>
        <v>--</v>
      </c>
      <c r="N43" s="2">
        <v>0</v>
      </c>
      <c r="O43" s="2">
        <v>0</v>
      </c>
      <c r="P43" s="2">
        <v>0</v>
      </c>
      <c r="Q43" s="2">
        <v>0</v>
      </c>
      <c r="R43" s="6">
        <f>SUM(Table2[[#This Row],[XC B]:[XC FE]])</f>
        <v>0</v>
      </c>
      <c r="S43" s="11" t="str">
        <f>IF((Table2[[#This Row],[XC T]]/Table2[[#This Row],[Admission]]) = 0, "--", (Table2[[#This Row],[XC T]]/Table2[[#This Row],[Admission]]))</f>
        <v>--</v>
      </c>
      <c r="T43" s="11" t="str">
        <f>IF(Table2[[#This Row],[XC T]]=0,"--", IF(Table2[[#This Row],[XC HS]]/Table2[[#This Row],[XC T]]=0, "--", Table2[[#This Row],[XC HS]]/Table2[[#This Row],[XC T]]))</f>
        <v>--</v>
      </c>
      <c r="U43" s="18" t="str">
        <f>IF(Table2[[#This Row],[XC T]]=0,"--", IF(Table2[[#This Row],[XC FE]]/Table2[[#This Row],[XC T]]=0, "--", Table2[[#This Row],[XC FE]]/Table2[[#This Row],[XC T]]))</f>
        <v>--</v>
      </c>
      <c r="V43" s="2">
        <v>11</v>
      </c>
      <c r="W43" s="2">
        <v>0</v>
      </c>
      <c r="X43" s="2">
        <v>0</v>
      </c>
      <c r="Y43" s="6">
        <f>SUM(Table2[[#This Row],[VB G]:[VB FE]])</f>
        <v>11</v>
      </c>
      <c r="Z43" s="11">
        <f>IF((Table2[[#This Row],[VB T]]/Table2[[#This Row],[Admission]]) = 0, "--", (Table2[[#This Row],[VB T]]/Table2[[#This Row],[Admission]]))</f>
        <v>0.14102564102564102</v>
      </c>
      <c r="AA43" s="11" t="str">
        <f>IF(Table2[[#This Row],[VB T]]=0,"--", IF(Table2[[#This Row],[VB HS]]/Table2[[#This Row],[VB T]]=0, "--", Table2[[#This Row],[VB HS]]/Table2[[#This Row],[VB T]]))</f>
        <v>--</v>
      </c>
      <c r="AB43" s="18" t="str">
        <f>IF(Table2[[#This Row],[VB T]]=0,"--", IF(Table2[[#This Row],[VB FE]]/Table2[[#This Row],[VB T]]=0, "--", Table2[[#This Row],[VB FE]]/Table2[[#This Row],[VB T]]))</f>
        <v>--</v>
      </c>
      <c r="AC43" s="2">
        <v>14</v>
      </c>
      <c r="AD43" s="2">
        <v>0</v>
      </c>
      <c r="AE43" s="2">
        <v>0</v>
      </c>
      <c r="AF43" s="2">
        <v>0</v>
      </c>
      <c r="AG43" s="6">
        <f>SUM(Table2[[#This Row],[SC B]:[SC FE]])</f>
        <v>14</v>
      </c>
      <c r="AH43" s="11">
        <f>IF((Table2[[#This Row],[SC T]]/Table2[[#This Row],[Admission]]) = 0, "--", (Table2[[#This Row],[SC T]]/Table2[[#This Row],[Admission]]))</f>
        <v>0.17948717948717949</v>
      </c>
      <c r="AI43" s="11" t="str">
        <f>IF(Table2[[#This Row],[SC T]]=0,"--", IF(Table2[[#This Row],[SC HS]]/Table2[[#This Row],[SC T]]=0, "--", Table2[[#This Row],[SC HS]]/Table2[[#This Row],[SC T]]))</f>
        <v>--</v>
      </c>
      <c r="AJ43" s="18" t="str">
        <f>IF(Table2[[#This Row],[SC T]]=0,"--", IF(Table2[[#This Row],[SC FE]]/Table2[[#This Row],[SC T]]=0, "--", Table2[[#This Row],[SC FE]]/Table2[[#This Row],[SC T]]))</f>
        <v>--</v>
      </c>
      <c r="AK43" s="15">
        <f>SUM(Table2[[#This Row],[FB T]],Table2[[#This Row],[XC T]],Table2[[#This Row],[VB T]],Table2[[#This Row],[SC T]])</f>
        <v>25</v>
      </c>
      <c r="AL43" s="2">
        <v>24</v>
      </c>
      <c r="AM43" s="2">
        <v>14</v>
      </c>
      <c r="AN43" s="2">
        <v>0</v>
      </c>
      <c r="AO43" s="2">
        <v>0</v>
      </c>
      <c r="AP43" s="6">
        <f>SUM(Table2[[#This Row],[BX B]:[BX FE]])</f>
        <v>38</v>
      </c>
      <c r="AQ43" s="11">
        <f>IF((Table2[[#This Row],[BX T]]/Table2[[#This Row],[Admission]]) = 0, "--", (Table2[[#This Row],[BX T]]/Table2[[#This Row],[Admission]]))</f>
        <v>0.48717948717948717</v>
      </c>
      <c r="AR43" s="11" t="str">
        <f>IF(Table2[[#This Row],[BX T]]=0,"--", IF(Table2[[#This Row],[BX HS]]/Table2[[#This Row],[BX T]]=0, "--", Table2[[#This Row],[BX HS]]/Table2[[#This Row],[BX T]]))</f>
        <v>--</v>
      </c>
      <c r="AS43" s="18" t="str">
        <f>IF(Table2[[#This Row],[BX T]]=0,"--", IF(Table2[[#This Row],[BX FE]]/Table2[[#This Row],[BX T]]=0, "--", Table2[[#This Row],[BX FE]]/Table2[[#This Row],[BX T]]))</f>
        <v>--</v>
      </c>
      <c r="AT43" s="2">
        <v>0</v>
      </c>
      <c r="AU43" s="2">
        <v>0</v>
      </c>
      <c r="AV43" s="2">
        <v>0</v>
      </c>
      <c r="AW43" s="2">
        <v>0</v>
      </c>
      <c r="AX43" s="6">
        <f>SUM(Table2[[#This Row],[SW B]:[SW FE]])</f>
        <v>0</v>
      </c>
      <c r="AY43" s="11" t="str">
        <f>IF((Table2[[#This Row],[SW T]]/Table2[[#This Row],[Admission]]) = 0, "--", (Table2[[#This Row],[SW T]]/Table2[[#This Row],[Admission]]))</f>
        <v>--</v>
      </c>
      <c r="AZ43" s="11" t="str">
        <f>IF(Table2[[#This Row],[SW T]]=0,"--", IF(Table2[[#This Row],[SW HS]]/Table2[[#This Row],[SW T]]=0, "--", Table2[[#This Row],[SW HS]]/Table2[[#This Row],[SW T]]))</f>
        <v>--</v>
      </c>
      <c r="BA43" s="18" t="str">
        <f>IF(Table2[[#This Row],[SW T]]=0,"--", IF(Table2[[#This Row],[SW FE]]/Table2[[#This Row],[SW T]]=0, "--", Table2[[#This Row],[SW FE]]/Table2[[#This Row],[SW T]]))</f>
        <v>--</v>
      </c>
      <c r="BB43" s="2">
        <v>0</v>
      </c>
      <c r="BC43" s="2">
        <v>0</v>
      </c>
      <c r="BD43" s="2">
        <v>0</v>
      </c>
      <c r="BE43" s="2">
        <v>0</v>
      </c>
      <c r="BF43" s="6">
        <f>SUM(Table2[[#This Row],[CHE B]:[CHE FE]])</f>
        <v>0</v>
      </c>
      <c r="BG43" s="11" t="str">
        <f>IF((Table2[[#This Row],[CHE T]]/Table2[[#This Row],[Admission]]) = 0, "--", (Table2[[#This Row],[CHE T]]/Table2[[#This Row],[Admission]]))</f>
        <v>--</v>
      </c>
      <c r="BH43" s="11" t="str">
        <f>IF(Table2[[#This Row],[CHE T]]=0,"--", IF(Table2[[#This Row],[CHE HS]]/Table2[[#This Row],[CHE T]]=0, "--", Table2[[#This Row],[CHE HS]]/Table2[[#This Row],[CHE T]]))</f>
        <v>--</v>
      </c>
      <c r="BI43" s="22" t="str">
        <f>IF(Table2[[#This Row],[CHE T]]=0,"--", IF(Table2[[#This Row],[CHE FE]]/Table2[[#This Row],[CHE T]]=0, "--", Table2[[#This Row],[CHE FE]]/Table2[[#This Row],[CHE T]]))</f>
        <v>--</v>
      </c>
      <c r="BJ43" s="2">
        <v>0</v>
      </c>
      <c r="BK43" s="2">
        <v>0</v>
      </c>
      <c r="BL43" s="2">
        <v>0</v>
      </c>
      <c r="BM43" s="2">
        <v>0</v>
      </c>
      <c r="BN43" s="6">
        <f>SUM(Table2[[#This Row],[WR B]:[WR FE]])</f>
        <v>0</v>
      </c>
      <c r="BO43" s="11" t="str">
        <f>IF((Table2[[#This Row],[WR T]]/Table2[[#This Row],[Admission]]) = 0, "--", (Table2[[#This Row],[WR T]]/Table2[[#This Row],[Admission]]))</f>
        <v>--</v>
      </c>
      <c r="BP43" s="11" t="str">
        <f>IF(Table2[[#This Row],[WR T]]=0,"--", IF(Table2[[#This Row],[WR HS]]/Table2[[#This Row],[WR T]]=0, "--", Table2[[#This Row],[WR HS]]/Table2[[#This Row],[WR T]]))</f>
        <v>--</v>
      </c>
      <c r="BQ43" s="18" t="str">
        <f>IF(Table2[[#This Row],[WR T]]=0,"--", IF(Table2[[#This Row],[WR FE]]/Table2[[#This Row],[WR T]]=0, "--", Table2[[#This Row],[WR FE]]/Table2[[#This Row],[WR T]]))</f>
        <v>--</v>
      </c>
      <c r="BR43" s="2">
        <v>0</v>
      </c>
      <c r="BS43" s="2">
        <v>0</v>
      </c>
      <c r="BT43" s="2">
        <v>0</v>
      </c>
      <c r="BU43" s="2">
        <v>0</v>
      </c>
      <c r="BV43" s="6">
        <f>SUM(Table2[[#This Row],[DNC B]:[DNC FE]])</f>
        <v>0</v>
      </c>
      <c r="BW43" s="11" t="str">
        <f>IF((Table2[[#This Row],[DNC T]]/Table2[[#This Row],[Admission]]) = 0, "--", (Table2[[#This Row],[DNC T]]/Table2[[#This Row],[Admission]]))</f>
        <v>--</v>
      </c>
      <c r="BX43" s="11" t="str">
        <f>IF(Table2[[#This Row],[DNC T]]=0,"--", IF(Table2[[#This Row],[DNC HS]]/Table2[[#This Row],[DNC T]]=0, "--", Table2[[#This Row],[DNC HS]]/Table2[[#This Row],[DNC T]]))</f>
        <v>--</v>
      </c>
      <c r="BY43" s="18" t="str">
        <f>IF(Table2[[#This Row],[DNC T]]=0,"--", IF(Table2[[#This Row],[DNC FE]]/Table2[[#This Row],[DNC T]]=0, "--", Table2[[#This Row],[DNC FE]]/Table2[[#This Row],[DNC T]]))</f>
        <v>--</v>
      </c>
      <c r="BZ43" s="24">
        <f>SUM(Table2[[#This Row],[BX T]],Table2[[#This Row],[SW T]],Table2[[#This Row],[CHE T]],Table2[[#This Row],[WR T]],Table2[[#This Row],[DNC T]])</f>
        <v>38</v>
      </c>
      <c r="CA43" s="2">
        <v>7</v>
      </c>
      <c r="CB43" s="2">
        <v>0</v>
      </c>
      <c r="CC43" s="2">
        <v>0</v>
      </c>
      <c r="CD43" s="2">
        <v>0</v>
      </c>
      <c r="CE43" s="6">
        <f>SUM(Table2[[#This Row],[TF B]:[TF FE]])</f>
        <v>7</v>
      </c>
      <c r="CF43" s="11">
        <f>IF((Table2[[#This Row],[TF T]]/Table2[[#This Row],[Admission]]) = 0, "--", (Table2[[#This Row],[TF T]]/Table2[[#This Row],[Admission]]))</f>
        <v>8.9743589743589744E-2</v>
      </c>
      <c r="CG43" s="11" t="str">
        <f>IF(Table2[[#This Row],[TF T]]=0,"--", IF(Table2[[#This Row],[TF HS]]/Table2[[#This Row],[TF T]]=0, "--", Table2[[#This Row],[TF HS]]/Table2[[#This Row],[TF T]]))</f>
        <v>--</v>
      </c>
      <c r="CH43" s="18" t="str">
        <f>IF(Table2[[#This Row],[TF T]]=0,"--", IF(Table2[[#This Row],[TF FE]]/Table2[[#This Row],[TF T]]=0, "--", Table2[[#This Row],[TF FE]]/Table2[[#This Row],[TF T]]))</f>
        <v>--</v>
      </c>
      <c r="CI43" s="2">
        <v>0</v>
      </c>
      <c r="CJ43" s="2">
        <v>0</v>
      </c>
      <c r="CK43" s="2">
        <v>0</v>
      </c>
      <c r="CL43" s="2">
        <v>0</v>
      </c>
      <c r="CM43" s="6">
        <f>SUM(Table2[[#This Row],[BB B]:[BB FE]])</f>
        <v>0</v>
      </c>
      <c r="CN43" s="11" t="str">
        <f>IF((Table2[[#This Row],[BB T]]/Table2[[#This Row],[Admission]]) = 0, "--", (Table2[[#This Row],[BB T]]/Table2[[#This Row],[Admission]]))</f>
        <v>--</v>
      </c>
      <c r="CO43" s="11" t="str">
        <f>IF(Table2[[#This Row],[BB T]]=0,"--", IF(Table2[[#This Row],[BB HS]]/Table2[[#This Row],[BB T]]=0, "--", Table2[[#This Row],[BB HS]]/Table2[[#This Row],[BB T]]))</f>
        <v>--</v>
      </c>
      <c r="CP43" s="18" t="str">
        <f>IF(Table2[[#This Row],[BB T]]=0,"--", IF(Table2[[#This Row],[BB FE]]/Table2[[#This Row],[BB T]]=0, "--", Table2[[#This Row],[BB FE]]/Table2[[#This Row],[BB T]]))</f>
        <v>--</v>
      </c>
      <c r="CQ43" s="2">
        <v>0</v>
      </c>
      <c r="CR43" s="2">
        <v>0</v>
      </c>
      <c r="CS43" s="2">
        <v>0</v>
      </c>
      <c r="CT43" s="2">
        <v>0</v>
      </c>
      <c r="CU43" s="6">
        <f>SUM(Table2[[#This Row],[SB B]:[SB FE]])</f>
        <v>0</v>
      </c>
      <c r="CV43" s="11" t="str">
        <f>IF((Table2[[#This Row],[SB T]]/Table2[[#This Row],[Admission]]) = 0, "--", (Table2[[#This Row],[SB T]]/Table2[[#This Row],[Admission]]))</f>
        <v>--</v>
      </c>
      <c r="CW43" s="11" t="str">
        <f>IF(Table2[[#This Row],[SB T]]=0,"--", IF(Table2[[#This Row],[SB HS]]/Table2[[#This Row],[SB T]]=0, "--", Table2[[#This Row],[SB HS]]/Table2[[#This Row],[SB T]]))</f>
        <v>--</v>
      </c>
      <c r="CX43" s="18" t="str">
        <f>IF(Table2[[#This Row],[SB T]]=0,"--", IF(Table2[[#This Row],[SB FE]]/Table2[[#This Row],[SB T]]=0, "--", Table2[[#This Row],[SB FE]]/Table2[[#This Row],[SB T]]))</f>
        <v>--</v>
      </c>
      <c r="CY43" s="2">
        <v>0</v>
      </c>
      <c r="CZ43" s="2">
        <v>0</v>
      </c>
      <c r="DA43" s="2">
        <v>0</v>
      </c>
      <c r="DB43" s="2">
        <v>0</v>
      </c>
      <c r="DC43" s="6">
        <f>SUM(Table2[[#This Row],[GF B]:[GF FE]])</f>
        <v>0</v>
      </c>
      <c r="DD43" s="11" t="str">
        <f>IF((Table2[[#This Row],[GF T]]/Table2[[#This Row],[Admission]]) = 0, "--", (Table2[[#This Row],[GF T]]/Table2[[#This Row],[Admission]]))</f>
        <v>--</v>
      </c>
      <c r="DE43" s="11" t="str">
        <f>IF(Table2[[#This Row],[GF T]]=0,"--", IF(Table2[[#This Row],[GF HS]]/Table2[[#This Row],[GF T]]=0, "--", Table2[[#This Row],[GF HS]]/Table2[[#This Row],[GF T]]))</f>
        <v>--</v>
      </c>
      <c r="DF43" s="18" t="str">
        <f>IF(Table2[[#This Row],[GF T]]=0,"--", IF(Table2[[#This Row],[GF FE]]/Table2[[#This Row],[GF T]]=0, "--", Table2[[#This Row],[GF FE]]/Table2[[#This Row],[GF T]]))</f>
        <v>--</v>
      </c>
      <c r="DG43" s="2">
        <v>0</v>
      </c>
      <c r="DH43" s="2">
        <v>0</v>
      </c>
      <c r="DI43" s="2">
        <v>0</v>
      </c>
      <c r="DJ43" s="2">
        <v>0</v>
      </c>
      <c r="DK43" s="6">
        <f>SUM(Table2[[#This Row],[TN B]:[TN FE]])</f>
        <v>0</v>
      </c>
      <c r="DL43" s="11" t="str">
        <f>IF((Table2[[#This Row],[TN T]]/Table2[[#This Row],[Admission]]) = 0, "--", (Table2[[#This Row],[TN T]]/Table2[[#This Row],[Admission]]))</f>
        <v>--</v>
      </c>
      <c r="DM43" s="11" t="str">
        <f>IF(Table2[[#This Row],[TN T]]=0,"--", IF(Table2[[#This Row],[TN HS]]/Table2[[#This Row],[TN T]]=0, "--", Table2[[#This Row],[TN HS]]/Table2[[#This Row],[TN T]]))</f>
        <v>--</v>
      </c>
      <c r="DN43" s="18" t="str">
        <f>IF(Table2[[#This Row],[TN T]]=0,"--", IF(Table2[[#This Row],[TN FE]]/Table2[[#This Row],[TN T]]=0, "--", Table2[[#This Row],[TN FE]]/Table2[[#This Row],[TN T]]))</f>
        <v>--</v>
      </c>
      <c r="DO43" s="2">
        <v>0</v>
      </c>
      <c r="DP43" s="2">
        <v>0</v>
      </c>
      <c r="DQ43" s="2">
        <v>0</v>
      </c>
      <c r="DR43" s="2">
        <v>0</v>
      </c>
      <c r="DS43" s="6">
        <f>SUM(Table2[[#This Row],[BND B]:[BND FE]])</f>
        <v>0</v>
      </c>
      <c r="DT43" s="11" t="str">
        <f>IF((Table2[[#This Row],[BND T]]/Table2[[#This Row],[Admission]]) = 0, "--", (Table2[[#This Row],[BND T]]/Table2[[#This Row],[Admission]]))</f>
        <v>--</v>
      </c>
      <c r="DU43" s="11" t="str">
        <f>IF(Table2[[#This Row],[BND T]]=0,"--", IF(Table2[[#This Row],[BND HS]]/Table2[[#This Row],[BND T]]=0, "--", Table2[[#This Row],[BND HS]]/Table2[[#This Row],[BND T]]))</f>
        <v>--</v>
      </c>
      <c r="DV43" s="18" t="str">
        <f>IF(Table2[[#This Row],[BND T]]=0,"--", IF(Table2[[#This Row],[BND FE]]/Table2[[#This Row],[BND T]]=0, "--", Table2[[#This Row],[BND FE]]/Table2[[#This Row],[BND T]]))</f>
        <v>--</v>
      </c>
      <c r="DW43" s="2">
        <v>0</v>
      </c>
      <c r="DX43" s="2">
        <v>0</v>
      </c>
      <c r="DY43" s="2">
        <v>0</v>
      </c>
      <c r="DZ43" s="2">
        <v>0</v>
      </c>
      <c r="EA43" s="6">
        <f>SUM(Table2[[#This Row],[SPE B]:[SPE FE]])</f>
        <v>0</v>
      </c>
      <c r="EB43" s="11" t="str">
        <f>IF((Table2[[#This Row],[SPE T]]/Table2[[#This Row],[Admission]]) = 0, "--", (Table2[[#This Row],[SPE T]]/Table2[[#This Row],[Admission]]))</f>
        <v>--</v>
      </c>
      <c r="EC43" s="11" t="str">
        <f>IF(Table2[[#This Row],[SPE T]]=0,"--", IF(Table2[[#This Row],[SPE HS]]/Table2[[#This Row],[SPE T]]=0, "--", Table2[[#This Row],[SPE HS]]/Table2[[#This Row],[SPE T]]))</f>
        <v>--</v>
      </c>
      <c r="ED43" s="18" t="str">
        <f>IF(Table2[[#This Row],[SPE T]]=0,"--", IF(Table2[[#This Row],[SPE FE]]/Table2[[#This Row],[SPE T]]=0, "--", Table2[[#This Row],[SPE FE]]/Table2[[#This Row],[SPE T]]))</f>
        <v>--</v>
      </c>
      <c r="EE43" s="2">
        <v>0</v>
      </c>
      <c r="EF43" s="2">
        <v>0</v>
      </c>
      <c r="EG43" s="2">
        <v>0</v>
      </c>
      <c r="EH43" s="2">
        <v>0</v>
      </c>
      <c r="EI43" s="6">
        <f>SUM(Table2[[#This Row],[ORC B]:[ORC FE]])</f>
        <v>0</v>
      </c>
      <c r="EJ43" s="11" t="str">
        <f>IF((Table2[[#This Row],[ORC T]]/Table2[[#This Row],[Admission]]) = 0, "--", (Table2[[#This Row],[ORC T]]/Table2[[#This Row],[Admission]]))</f>
        <v>--</v>
      </c>
      <c r="EK43" s="11" t="str">
        <f>IF(Table2[[#This Row],[ORC T]]=0,"--", IF(Table2[[#This Row],[ORC HS]]/Table2[[#This Row],[ORC T]]=0, "--", Table2[[#This Row],[ORC HS]]/Table2[[#This Row],[ORC T]]))</f>
        <v>--</v>
      </c>
      <c r="EL43" s="18" t="str">
        <f>IF(Table2[[#This Row],[ORC T]]=0,"--", IF(Table2[[#This Row],[ORC FE]]/Table2[[#This Row],[ORC T]]=0, "--", Table2[[#This Row],[ORC FE]]/Table2[[#This Row],[ORC T]]))</f>
        <v>--</v>
      </c>
      <c r="EM43" s="2">
        <v>0</v>
      </c>
      <c r="EN43" s="2">
        <v>0</v>
      </c>
      <c r="EO43" s="2">
        <v>0</v>
      </c>
      <c r="EP43" s="2">
        <v>0</v>
      </c>
      <c r="EQ43" s="6">
        <f>SUM(Table2[[#This Row],[SOL B]:[SOL FE]])</f>
        <v>0</v>
      </c>
      <c r="ER43" s="11" t="str">
        <f>IF((Table2[[#This Row],[SOL T]]/Table2[[#This Row],[Admission]]) = 0, "--", (Table2[[#This Row],[SOL T]]/Table2[[#This Row],[Admission]]))</f>
        <v>--</v>
      </c>
      <c r="ES43" s="11" t="str">
        <f>IF(Table2[[#This Row],[SOL T]]=0,"--", IF(Table2[[#This Row],[SOL HS]]/Table2[[#This Row],[SOL T]]=0, "--", Table2[[#This Row],[SOL HS]]/Table2[[#This Row],[SOL T]]))</f>
        <v>--</v>
      </c>
      <c r="ET43" s="18" t="str">
        <f>IF(Table2[[#This Row],[SOL T]]=0,"--", IF(Table2[[#This Row],[SOL FE]]/Table2[[#This Row],[SOL T]]=0, "--", Table2[[#This Row],[SOL FE]]/Table2[[#This Row],[SOL T]]))</f>
        <v>--</v>
      </c>
      <c r="EU43" s="2">
        <v>10</v>
      </c>
      <c r="EV43" s="2">
        <v>18</v>
      </c>
      <c r="EW43" s="2">
        <v>0</v>
      </c>
      <c r="EX43" s="2">
        <v>0</v>
      </c>
      <c r="EY43" s="6">
        <f>SUM(Table2[[#This Row],[CHO B]:[CHO FE]])</f>
        <v>28</v>
      </c>
      <c r="EZ43" s="11">
        <f>IF((Table2[[#This Row],[CHO T]]/Table2[[#This Row],[Admission]]) = 0, "--", (Table2[[#This Row],[CHO T]]/Table2[[#This Row],[Admission]]))</f>
        <v>0.35897435897435898</v>
      </c>
      <c r="FA43" s="11" t="str">
        <f>IF(Table2[[#This Row],[CHO T]]=0,"--", IF(Table2[[#This Row],[CHO HS]]/Table2[[#This Row],[CHO T]]=0, "--", Table2[[#This Row],[CHO HS]]/Table2[[#This Row],[CHO T]]))</f>
        <v>--</v>
      </c>
      <c r="FB43" s="18" t="str">
        <f>IF(Table2[[#This Row],[CHO T]]=0,"--", IF(Table2[[#This Row],[CHO FE]]/Table2[[#This Row],[CHO T]]=0, "--", Table2[[#This Row],[CHO FE]]/Table2[[#This Row],[CHO T]]))</f>
        <v>--</v>
      </c>
      <c r="FC4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35</v>
      </c>
      <c r="FD43">
        <v>0</v>
      </c>
      <c r="FE43">
        <v>0</v>
      </c>
      <c r="FF43" s="1" t="s">
        <v>390</v>
      </c>
      <c r="FG43" s="1" t="s">
        <v>390</v>
      </c>
      <c r="FH43">
        <v>0</v>
      </c>
      <c r="FI43">
        <v>0</v>
      </c>
      <c r="FJ43" s="1" t="s">
        <v>390</v>
      </c>
      <c r="FK43" s="1" t="s">
        <v>390</v>
      </c>
      <c r="FL43">
        <v>0</v>
      </c>
      <c r="FM43">
        <v>0</v>
      </c>
      <c r="FN43" s="1" t="s">
        <v>390</v>
      </c>
      <c r="FO43" s="1" t="s">
        <v>390</v>
      </c>
    </row>
    <row r="44" spans="1:171">
      <c r="A44">
        <v>1049</v>
      </c>
      <c r="B44">
        <v>199</v>
      </c>
      <c r="C44" t="s">
        <v>92</v>
      </c>
      <c r="D44" t="s">
        <v>139</v>
      </c>
      <c r="E44" s="20">
        <v>43</v>
      </c>
      <c r="F44" s="2">
        <v>13</v>
      </c>
      <c r="G44" s="2">
        <v>0</v>
      </c>
      <c r="H44" s="2">
        <v>0</v>
      </c>
      <c r="I44" s="2">
        <v>0</v>
      </c>
      <c r="J44" s="6">
        <f>SUM(Table2[[#This Row],[FB B]:[FB FE]])</f>
        <v>13</v>
      </c>
      <c r="K44" s="11">
        <f>IF((Table2[[#This Row],[FB T]]/Table2[[#This Row],[Admission]]) = 0, "--", (Table2[[#This Row],[FB T]]/Table2[[#This Row],[Admission]]))</f>
        <v>0.30232558139534882</v>
      </c>
      <c r="L44" s="11" t="str">
        <f>IF(Table2[[#This Row],[FB T]]=0,"--", IF(Table2[[#This Row],[FB HS]]/Table2[[#This Row],[FB T]]=0, "--", Table2[[#This Row],[FB HS]]/Table2[[#This Row],[FB T]]))</f>
        <v>--</v>
      </c>
      <c r="M44" s="18" t="str">
        <f>IF(Table2[[#This Row],[FB T]]=0,"--", IF(Table2[[#This Row],[FB FE]]/Table2[[#This Row],[FB T]]=0, "--", Table2[[#This Row],[FB FE]]/Table2[[#This Row],[FB T]]))</f>
        <v>--</v>
      </c>
      <c r="N44" s="2">
        <v>0</v>
      </c>
      <c r="O44" s="2">
        <v>3</v>
      </c>
      <c r="P44" s="2">
        <v>0</v>
      </c>
      <c r="Q44" s="2">
        <v>0</v>
      </c>
      <c r="R44" s="6">
        <f>SUM(Table2[[#This Row],[XC B]:[XC FE]])</f>
        <v>3</v>
      </c>
      <c r="S44" s="11">
        <f>IF((Table2[[#This Row],[XC T]]/Table2[[#This Row],[Admission]]) = 0, "--", (Table2[[#This Row],[XC T]]/Table2[[#This Row],[Admission]]))</f>
        <v>6.9767441860465115E-2</v>
      </c>
      <c r="T44" s="11" t="str">
        <f>IF(Table2[[#This Row],[XC T]]=0,"--", IF(Table2[[#This Row],[XC HS]]/Table2[[#This Row],[XC T]]=0, "--", Table2[[#This Row],[XC HS]]/Table2[[#This Row],[XC T]]))</f>
        <v>--</v>
      </c>
      <c r="U44" s="18" t="str">
        <f>IF(Table2[[#This Row],[XC T]]=0,"--", IF(Table2[[#This Row],[XC FE]]/Table2[[#This Row],[XC T]]=0, "--", Table2[[#This Row],[XC FE]]/Table2[[#This Row],[XC T]]))</f>
        <v>--</v>
      </c>
      <c r="V44" s="2">
        <v>7</v>
      </c>
      <c r="W44" s="2">
        <v>0</v>
      </c>
      <c r="X44" s="2">
        <v>0</v>
      </c>
      <c r="Y44" s="6">
        <f>SUM(Table2[[#This Row],[VB G]:[VB FE]])</f>
        <v>7</v>
      </c>
      <c r="Z44" s="11">
        <f>IF((Table2[[#This Row],[VB T]]/Table2[[#This Row],[Admission]]) = 0, "--", (Table2[[#This Row],[VB T]]/Table2[[#This Row],[Admission]]))</f>
        <v>0.16279069767441862</v>
      </c>
      <c r="AA44" s="11" t="str">
        <f>IF(Table2[[#This Row],[VB T]]=0,"--", IF(Table2[[#This Row],[VB HS]]/Table2[[#This Row],[VB T]]=0, "--", Table2[[#This Row],[VB HS]]/Table2[[#This Row],[VB T]]))</f>
        <v>--</v>
      </c>
      <c r="AB44" s="18" t="str">
        <f>IF(Table2[[#This Row],[VB T]]=0,"--", IF(Table2[[#This Row],[VB FE]]/Table2[[#This Row],[VB T]]=0, "--", Table2[[#This Row],[VB FE]]/Table2[[#This Row],[VB T]]))</f>
        <v>--</v>
      </c>
      <c r="AC44" s="2">
        <v>0</v>
      </c>
      <c r="AD44" s="2">
        <v>0</v>
      </c>
      <c r="AE44" s="2">
        <v>0</v>
      </c>
      <c r="AF44" s="2">
        <v>0</v>
      </c>
      <c r="AG44" s="6">
        <f>SUM(Table2[[#This Row],[SC B]:[SC FE]])</f>
        <v>0</v>
      </c>
      <c r="AH44" s="11" t="str">
        <f>IF((Table2[[#This Row],[SC T]]/Table2[[#This Row],[Admission]]) = 0, "--", (Table2[[#This Row],[SC T]]/Table2[[#This Row],[Admission]]))</f>
        <v>--</v>
      </c>
      <c r="AI44" s="11" t="str">
        <f>IF(Table2[[#This Row],[SC T]]=0,"--", IF(Table2[[#This Row],[SC HS]]/Table2[[#This Row],[SC T]]=0, "--", Table2[[#This Row],[SC HS]]/Table2[[#This Row],[SC T]]))</f>
        <v>--</v>
      </c>
      <c r="AJ44" s="18" t="str">
        <f>IF(Table2[[#This Row],[SC T]]=0,"--", IF(Table2[[#This Row],[SC FE]]/Table2[[#This Row],[SC T]]=0, "--", Table2[[#This Row],[SC FE]]/Table2[[#This Row],[SC T]]))</f>
        <v>--</v>
      </c>
      <c r="AK44" s="15">
        <f>SUM(Table2[[#This Row],[FB T]],Table2[[#This Row],[XC T]],Table2[[#This Row],[VB T]],Table2[[#This Row],[SC T]])</f>
        <v>23</v>
      </c>
      <c r="AL44" s="2">
        <v>12</v>
      </c>
      <c r="AM44" s="2">
        <v>12</v>
      </c>
      <c r="AN44" s="2">
        <v>0</v>
      </c>
      <c r="AO44" s="2">
        <v>0</v>
      </c>
      <c r="AP44" s="6">
        <f>SUM(Table2[[#This Row],[BX B]:[BX FE]])</f>
        <v>24</v>
      </c>
      <c r="AQ44" s="11">
        <f>IF((Table2[[#This Row],[BX T]]/Table2[[#This Row],[Admission]]) = 0, "--", (Table2[[#This Row],[BX T]]/Table2[[#This Row],[Admission]]))</f>
        <v>0.55813953488372092</v>
      </c>
      <c r="AR44" s="11" t="str">
        <f>IF(Table2[[#This Row],[BX T]]=0,"--", IF(Table2[[#This Row],[BX HS]]/Table2[[#This Row],[BX T]]=0, "--", Table2[[#This Row],[BX HS]]/Table2[[#This Row],[BX T]]))</f>
        <v>--</v>
      </c>
      <c r="AS44" s="18" t="str">
        <f>IF(Table2[[#This Row],[BX T]]=0,"--", IF(Table2[[#This Row],[BX FE]]/Table2[[#This Row],[BX T]]=0, "--", Table2[[#This Row],[BX FE]]/Table2[[#This Row],[BX T]]))</f>
        <v>--</v>
      </c>
      <c r="AT44" s="2">
        <v>0</v>
      </c>
      <c r="AU44" s="2">
        <v>0</v>
      </c>
      <c r="AV44" s="2">
        <v>0</v>
      </c>
      <c r="AW44" s="2">
        <v>0</v>
      </c>
      <c r="AX44" s="6">
        <f>SUM(Table2[[#This Row],[SW B]:[SW FE]])</f>
        <v>0</v>
      </c>
      <c r="AY44" s="11" t="str">
        <f>IF((Table2[[#This Row],[SW T]]/Table2[[#This Row],[Admission]]) = 0, "--", (Table2[[#This Row],[SW T]]/Table2[[#This Row],[Admission]]))</f>
        <v>--</v>
      </c>
      <c r="AZ44" s="11" t="str">
        <f>IF(Table2[[#This Row],[SW T]]=0,"--", IF(Table2[[#This Row],[SW HS]]/Table2[[#This Row],[SW T]]=0, "--", Table2[[#This Row],[SW HS]]/Table2[[#This Row],[SW T]]))</f>
        <v>--</v>
      </c>
      <c r="BA44" s="18" t="str">
        <f>IF(Table2[[#This Row],[SW T]]=0,"--", IF(Table2[[#This Row],[SW FE]]/Table2[[#This Row],[SW T]]=0, "--", Table2[[#This Row],[SW FE]]/Table2[[#This Row],[SW T]]))</f>
        <v>--</v>
      </c>
      <c r="BB44" s="2">
        <v>0</v>
      </c>
      <c r="BC44" s="2">
        <v>0</v>
      </c>
      <c r="BD44" s="2">
        <v>0</v>
      </c>
      <c r="BE44" s="2">
        <v>0</v>
      </c>
      <c r="BF44" s="6">
        <f>SUM(Table2[[#This Row],[CHE B]:[CHE FE]])</f>
        <v>0</v>
      </c>
      <c r="BG44" s="11" t="str">
        <f>IF((Table2[[#This Row],[CHE T]]/Table2[[#This Row],[Admission]]) = 0, "--", (Table2[[#This Row],[CHE T]]/Table2[[#This Row],[Admission]]))</f>
        <v>--</v>
      </c>
      <c r="BH44" s="11" t="str">
        <f>IF(Table2[[#This Row],[CHE T]]=0,"--", IF(Table2[[#This Row],[CHE HS]]/Table2[[#This Row],[CHE T]]=0, "--", Table2[[#This Row],[CHE HS]]/Table2[[#This Row],[CHE T]]))</f>
        <v>--</v>
      </c>
      <c r="BI44" s="22" t="str">
        <f>IF(Table2[[#This Row],[CHE T]]=0,"--", IF(Table2[[#This Row],[CHE FE]]/Table2[[#This Row],[CHE T]]=0, "--", Table2[[#This Row],[CHE FE]]/Table2[[#This Row],[CHE T]]))</f>
        <v>--</v>
      </c>
      <c r="BJ44" s="2">
        <v>0</v>
      </c>
      <c r="BK44" s="2">
        <v>0</v>
      </c>
      <c r="BL44" s="2">
        <v>0</v>
      </c>
      <c r="BM44" s="2">
        <v>0</v>
      </c>
      <c r="BN44" s="6">
        <f>SUM(Table2[[#This Row],[WR B]:[WR FE]])</f>
        <v>0</v>
      </c>
      <c r="BO44" s="11" t="str">
        <f>IF((Table2[[#This Row],[WR T]]/Table2[[#This Row],[Admission]]) = 0, "--", (Table2[[#This Row],[WR T]]/Table2[[#This Row],[Admission]]))</f>
        <v>--</v>
      </c>
      <c r="BP44" s="11" t="str">
        <f>IF(Table2[[#This Row],[WR T]]=0,"--", IF(Table2[[#This Row],[WR HS]]/Table2[[#This Row],[WR T]]=0, "--", Table2[[#This Row],[WR HS]]/Table2[[#This Row],[WR T]]))</f>
        <v>--</v>
      </c>
      <c r="BQ44" s="18" t="str">
        <f>IF(Table2[[#This Row],[WR T]]=0,"--", IF(Table2[[#This Row],[WR FE]]/Table2[[#This Row],[WR T]]=0, "--", Table2[[#This Row],[WR FE]]/Table2[[#This Row],[WR T]]))</f>
        <v>--</v>
      </c>
      <c r="BR44" s="2">
        <v>0</v>
      </c>
      <c r="BS44" s="2">
        <v>0</v>
      </c>
      <c r="BT44" s="2">
        <v>0</v>
      </c>
      <c r="BU44" s="2">
        <v>0</v>
      </c>
      <c r="BV44" s="6">
        <f>SUM(Table2[[#This Row],[DNC B]:[DNC FE]])</f>
        <v>0</v>
      </c>
      <c r="BW44" s="11" t="str">
        <f>IF((Table2[[#This Row],[DNC T]]/Table2[[#This Row],[Admission]]) = 0, "--", (Table2[[#This Row],[DNC T]]/Table2[[#This Row],[Admission]]))</f>
        <v>--</v>
      </c>
      <c r="BX44" s="11" t="str">
        <f>IF(Table2[[#This Row],[DNC T]]=0,"--", IF(Table2[[#This Row],[DNC HS]]/Table2[[#This Row],[DNC T]]=0, "--", Table2[[#This Row],[DNC HS]]/Table2[[#This Row],[DNC T]]))</f>
        <v>--</v>
      </c>
      <c r="BY44" s="18" t="str">
        <f>IF(Table2[[#This Row],[DNC T]]=0,"--", IF(Table2[[#This Row],[DNC FE]]/Table2[[#This Row],[DNC T]]=0, "--", Table2[[#This Row],[DNC FE]]/Table2[[#This Row],[DNC T]]))</f>
        <v>--</v>
      </c>
      <c r="BZ44" s="24">
        <f>SUM(Table2[[#This Row],[BX T]],Table2[[#This Row],[SW T]],Table2[[#This Row],[CHE T]],Table2[[#This Row],[WR T]],Table2[[#This Row],[DNC T]])</f>
        <v>24</v>
      </c>
      <c r="CA44" s="2">
        <v>11</v>
      </c>
      <c r="CB44" s="2">
        <v>7</v>
      </c>
      <c r="CC44" s="2">
        <v>0</v>
      </c>
      <c r="CD44" s="2">
        <v>0</v>
      </c>
      <c r="CE44" s="6">
        <f>SUM(Table2[[#This Row],[TF B]:[TF FE]])</f>
        <v>18</v>
      </c>
      <c r="CF44" s="11">
        <f>IF((Table2[[#This Row],[TF T]]/Table2[[#This Row],[Admission]]) = 0, "--", (Table2[[#This Row],[TF T]]/Table2[[#This Row],[Admission]]))</f>
        <v>0.41860465116279072</v>
      </c>
      <c r="CG44" s="11" t="str">
        <f>IF(Table2[[#This Row],[TF T]]=0,"--", IF(Table2[[#This Row],[TF HS]]/Table2[[#This Row],[TF T]]=0, "--", Table2[[#This Row],[TF HS]]/Table2[[#This Row],[TF T]]))</f>
        <v>--</v>
      </c>
      <c r="CH44" s="18" t="str">
        <f>IF(Table2[[#This Row],[TF T]]=0,"--", IF(Table2[[#This Row],[TF FE]]/Table2[[#This Row],[TF T]]=0, "--", Table2[[#This Row],[TF FE]]/Table2[[#This Row],[TF T]]))</f>
        <v>--</v>
      </c>
      <c r="CI44" s="2">
        <v>1</v>
      </c>
      <c r="CJ44" s="2">
        <v>0</v>
      </c>
      <c r="CK44" s="2">
        <v>0</v>
      </c>
      <c r="CL44" s="2">
        <v>0</v>
      </c>
      <c r="CM44" s="6">
        <f>SUM(Table2[[#This Row],[BB B]:[BB FE]])</f>
        <v>1</v>
      </c>
      <c r="CN44" s="11">
        <f>IF((Table2[[#This Row],[BB T]]/Table2[[#This Row],[Admission]]) = 0, "--", (Table2[[#This Row],[BB T]]/Table2[[#This Row],[Admission]]))</f>
        <v>2.3255813953488372E-2</v>
      </c>
      <c r="CO44" s="11" t="str">
        <f>IF(Table2[[#This Row],[BB T]]=0,"--", IF(Table2[[#This Row],[BB HS]]/Table2[[#This Row],[BB T]]=0, "--", Table2[[#This Row],[BB HS]]/Table2[[#This Row],[BB T]]))</f>
        <v>--</v>
      </c>
      <c r="CP44" s="18" t="str">
        <f>IF(Table2[[#This Row],[BB T]]=0,"--", IF(Table2[[#This Row],[BB FE]]/Table2[[#This Row],[BB T]]=0, "--", Table2[[#This Row],[BB FE]]/Table2[[#This Row],[BB T]]))</f>
        <v>--</v>
      </c>
      <c r="CQ44" s="2">
        <v>0</v>
      </c>
      <c r="CR44" s="2">
        <v>0</v>
      </c>
      <c r="CS44" s="2">
        <v>0</v>
      </c>
      <c r="CT44" s="2">
        <v>0</v>
      </c>
      <c r="CU44" s="6">
        <f>SUM(Table2[[#This Row],[SB B]:[SB FE]])</f>
        <v>0</v>
      </c>
      <c r="CV44" s="11" t="str">
        <f>IF((Table2[[#This Row],[SB T]]/Table2[[#This Row],[Admission]]) = 0, "--", (Table2[[#This Row],[SB T]]/Table2[[#This Row],[Admission]]))</f>
        <v>--</v>
      </c>
      <c r="CW44" s="11" t="str">
        <f>IF(Table2[[#This Row],[SB T]]=0,"--", IF(Table2[[#This Row],[SB HS]]/Table2[[#This Row],[SB T]]=0, "--", Table2[[#This Row],[SB HS]]/Table2[[#This Row],[SB T]]))</f>
        <v>--</v>
      </c>
      <c r="CX44" s="18" t="str">
        <f>IF(Table2[[#This Row],[SB T]]=0,"--", IF(Table2[[#This Row],[SB FE]]/Table2[[#This Row],[SB T]]=0, "--", Table2[[#This Row],[SB FE]]/Table2[[#This Row],[SB T]]))</f>
        <v>--</v>
      </c>
      <c r="CY44" s="2">
        <v>0</v>
      </c>
      <c r="CZ44" s="2">
        <v>0</v>
      </c>
      <c r="DA44" s="2">
        <v>0</v>
      </c>
      <c r="DB44" s="2">
        <v>0</v>
      </c>
      <c r="DC44" s="6">
        <f>SUM(Table2[[#This Row],[GF B]:[GF FE]])</f>
        <v>0</v>
      </c>
      <c r="DD44" s="11" t="str">
        <f>IF((Table2[[#This Row],[GF T]]/Table2[[#This Row],[Admission]]) = 0, "--", (Table2[[#This Row],[GF T]]/Table2[[#This Row],[Admission]]))</f>
        <v>--</v>
      </c>
      <c r="DE44" s="11" t="str">
        <f>IF(Table2[[#This Row],[GF T]]=0,"--", IF(Table2[[#This Row],[GF HS]]/Table2[[#This Row],[GF T]]=0, "--", Table2[[#This Row],[GF HS]]/Table2[[#This Row],[GF T]]))</f>
        <v>--</v>
      </c>
      <c r="DF44" s="18" t="str">
        <f>IF(Table2[[#This Row],[GF T]]=0,"--", IF(Table2[[#This Row],[GF FE]]/Table2[[#This Row],[GF T]]=0, "--", Table2[[#This Row],[GF FE]]/Table2[[#This Row],[GF T]]))</f>
        <v>--</v>
      </c>
      <c r="DG44" s="2">
        <v>0</v>
      </c>
      <c r="DH44" s="2">
        <v>1</v>
      </c>
      <c r="DI44" s="2">
        <v>0</v>
      </c>
      <c r="DJ44" s="2">
        <v>0</v>
      </c>
      <c r="DK44" s="6">
        <f>SUM(Table2[[#This Row],[TN B]:[TN FE]])</f>
        <v>1</v>
      </c>
      <c r="DL44" s="11">
        <f>IF((Table2[[#This Row],[TN T]]/Table2[[#This Row],[Admission]]) = 0, "--", (Table2[[#This Row],[TN T]]/Table2[[#This Row],[Admission]]))</f>
        <v>2.3255813953488372E-2</v>
      </c>
      <c r="DM44" s="11" t="str">
        <f>IF(Table2[[#This Row],[TN T]]=0,"--", IF(Table2[[#This Row],[TN HS]]/Table2[[#This Row],[TN T]]=0, "--", Table2[[#This Row],[TN HS]]/Table2[[#This Row],[TN T]]))</f>
        <v>--</v>
      </c>
      <c r="DN44" s="18" t="str">
        <f>IF(Table2[[#This Row],[TN T]]=0,"--", IF(Table2[[#This Row],[TN FE]]/Table2[[#This Row],[TN T]]=0, "--", Table2[[#This Row],[TN FE]]/Table2[[#This Row],[TN T]]))</f>
        <v>--</v>
      </c>
      <c r="DO44" s="2">
        <v>0</v>
      </c>
      <c r="DP44" s="2">
        <v>0</v>
      </c>
      <c r="DQ44" s="2">
        <v>0</v>
      </c>
      <c r="DR44" s="2">
        <v>0</v>
      </c>
      <c r="DS44" s="6">
        <f>SUM(Table2[[#This Row],[BND B]:[BND FE]])</f>
        <v>0</v>
      </c>
      <c r="DT44" s="11" t="str">
        <f>IF((Table2[[#This Row],[BND T]]/Table2[[#This Row],[Admission]]) = 0, "--", (Table2[[#This Row],[BND T]]/Table2[[#This Row],[Admission]]))</f>
        <v>--</v>
      </c>
      <c r="DU44" s="11" t="str">
        <f>IF(Table2[[#This Row],[BND T]]=0,"--", IF(Table2[[#This Row],[BND HS]]/Table2[[#This Row],[BND T]]=0, "--", Table2[[#This Row],[BND HS]]/Table2[[#This Row],[BND T]]))</f>
        <v>--</v>
      </c>
      <c r="DV44" s="18" t="str">
        <f>IF(Table2[[#This Row],[BND T]]=0,"--", IF(Table2[[#This Row],[BND FE]]/Table2[[#This Row],[BND T]]=0, "--", Table2[[#This Row],[BND FE]]/Table2[[#This Row],[BND T]]))</f>
        <v>--</v>
      </c>
      <c r="DW44" s="2">
        <v>0</v>
      </c>
      <c r="DX44" s="2">
        <v>0</v>
      </c>
      <c r="DY44" s="2">
        <v>0</v>
      </c>
      <c r="DZ44" s="2">
        <v>0</v>
      </c>
      <c r="EA44" s="6">
        <f>SUM(Table2[[#This Row],[SPE B]:[SPE FE]])</f>
        <v>0</v>
      </c>
      <c r="EB44" s="11" t="str">
        <f>IF((Table2[[#This Row],[SPE T]]/Table2[[#This Row],[Admission]]) = 0, "--", (Table2[[#This Row],[SPE T]]/Table2[[#This Row],[Admission]]))</f>
        <v>--</v>
      </c>
      <c r="EC44" s="11" t="str">
        <f>IF(Table2[[#This Row],[SPE T]]=0,"--", IF(Table2[[#This Row],[SPE HS]]/Table2[[#This Row],[SPE T]]=0, "--", Table2[[#This Row],[SPE HS]]/Table2[[#This Row],[SPE T]]))</f>
        <v>--</v>
      </c>
      <c r="ED44" s="18" t="str">
        <f>IF(Table2[[#This Row],[SPE T]]=0,"--", IF(Table2[[#This Row],[SPE FE]]/Table2[[#This Row],[SPE T]]=0, "--", Table2[[#This Row],[SPE FE]]/Table2[[#This Row],[SPE T]]))</f>
        <v>--</v>
      </c>
      <c r="EE44" s="2">
        <v>0</v>
      </c>
      <c r="EF44" s="2">
        <v>0</v>
      </c>
      <c r="EG44" s="2">
        <v>0</v>
      </c>
      <c r="EH44" s="2">
        <v>0</v>
      </c>
      <c r="EI44" s="6">
        <f>SUM(Table2[[#This Row],[ORC B]:[ORC FE]])</f>
        <v>0</v>
      </c>
      <c r="EJ44" s="11" t="str">
        <f>IF((Table2[[#This Row],[ORC T]]/Table2[[#This Row],[Admission]]) = 0, "--", (Table2[[#This Row],[ORC T]]/Table2[[#This Row],[Admission]]))</f>
        <v>--</v>
      </c>
      <c r="EK44" s="11" t="str">
        <f>IF(Table2[[#This Row],[ORC T]]=0,"--", IF(Table2[[#This Row],[ORC HS]]/Table2[[#This Row],[ORC T]]=0, "--", Table2[[#This Row],[ORC HS]]/Table2[[#This Row],[ORC T]]))</f>
        <v>--</v>
      </c>
      <c r="EL44" s="18" t="str">
        <f>IF(Table2[[#This Row],[ORC T]]=0,"--", IF(Table2[[#This Row],[ORC FE]]/Table2[[#This Row],[ORC T]]=0, "--", Table2[[#This Row],[ORC FE]]/Table2[[#This Row],[ORC T]]))</f>
        <v>--</v>
      </c>
      <c r="EM44" s="2">
        <v>0</v>
      </c>
      <c r="EN44" s="2">
        <v>0</v>
      </c>
      <c r="EO44" s="2">
        <v>0</v>
      </c>
      <c r="EP44" s="2">
        <v>0</v>
      </c>
      <c r="EQ44" s="6">
        <f>SUM(Table2[[#This Row],[SOL B]:[SOL FE]])</f>
        <v>0</v>
      </c>
      <c r="ER44" s="11" t="str">
        <f>IF((Table2[[#This Row],[SOL T]]/Table2[[#This Row],[Admission]]) = 0, "--", (Table2[[#This Row],[SOL T]]/Table2[[#This Row],[Admission]]))</f>
        <v>--</v>
      </c>
      <c r="ES44" s="11" t="str">
        <f>IF(Table2[[#This Row],[SOL T]]=0,"--", IF(Table2[[#This Row],[SOL HS]]/Table2[[#This Row],[SOL T]]=0, "--", Table2[[#This Row],[SOL HS]]/Table2[[#This Row],[SOL T]]))</f>
        <v>--</v>
      </c>
      <c r="ET44" s="18" t="str">
        <f>IF(Table2[[#This Row],[SOL T]]=0,"--", IF(Table2[[#This Row],[SOL FE]]/Table2[[#This Row],[SOL T]]=0, "--", Table2[[#This Row],[SOL FE]]/Table2[[#This Row],[SOL T]]))</f>
        <v>--</v>
      </c>
      <c r="EU44" s="2">
        <v>0</v>
      </c>
      <c r="EV44" s="2">
        <v>0</v>
      </c>
      <c r="EW44" s="2">
        <v>0</v>
      </c>
      <c r="EX44" s="2">
        <v>0</v>
      </c>
      <c r="EY44" s="6">
        <f>SUM(Table2[[#This Row],[CHO B]:[CHO FE]])</f>
        <v>0</v>
      </c>
      <c r="EZ44" s="11" t="str">
        <f>IF((Table2[[#This Row],[CHO T]]/Table2[[#This Row],[Admission]]) = 0, "--", (Table2[[#This Row],[CHO T]]/Table2[[#This Row],[Admission]]))</f>
        <v>--</v>
      </c>
      <c r="FA44" s="11" t="str">
        <f>IF(Table2[[#This Row],[CHO T]]=0,"--", IF(Table2[[#This Row],[CHO HS]]/Table2[[#This Row],[CHO T]]=0, "--", Table2[[#This Row],[CHO HS]]/Table2[[#This Row],[CHO T]]))</f>
        <v>--</v>
      </c>
      <c r="FB44" s="18" t="str">
        <f>IF(Table2[[#This Row],[CHO T]]=0,"--", IF(Table2[[#This Row],[CHO FE]]/Table2[[#This Row],[CHO T]]=0, "--", Table2[[#This Row],[CHO FE]]/Table2[[#This Row],[CHO T]]))</f>
        <v>--</v>
      </c>
      <c r="FC4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20</v>
      </c>
      <c r="FD44">
        <v>0</v>
      </c>
      <c r="FE44">
        <v>0</v>
      </c>
      <c r="FF44" s="1" t="s">
        <v>390</v>
      </c>
      <c r="FG44" s="1" t="s">
        <v>390</v>
      </c>
      <c r="FH44">
        <v>0</v>
      </c>
      <c r="FI44">
        <v>0</v>
      </c>
      <c r="FJ44" s="1" t="s">
        <v>390</v>
      </c>
      <c r="FK44" s="1" t="s">
        <v>390</v>
      </c>
      <c r="FL44">
        <v>0</v>
      </c>
      <c r="FM44">
        <v>0</v>
      </c>
      <c r="FN44" s="1" t="s">
        <v>390</v>
      </c>
      <c r="FO44" s="1" t="s">
        <v>390</v>
      </c>
    </row>
    <row r="45" spans="1:171">
      <c r="A45">
        <v>1052</v>
      </c>
      <c r="B45">
        <v>230</v>
      </c>
      <c r="C45" t="s">
        <v>97</v>
      </c>
      <c r="D45" t="s">
        <v>140</v>
      </c>
      <c r="E45" s="20">
        <v>304</v>
      </c>
      <c r="F45" s="2">
        <v>34</v>
      </c>
      <c r="G45" s="2">
        <v>0</v>
      </c>
      <c r="H45" s="2">
        <v>1</v>
      </c>
      <c r="I45" s="2">
        <v>0</v>
      </c>
      <c r="J45" s="6">
        <f>SUM(Table2[[#This Row],[FB B]:[FB FE]])</f>
        <v>35</v>
      </c>
      <c r="K45" s="11">
        <f>IF((Table2[[#This Row],[FB T]]/Table2[[#This Row],[Admission]]) = 0, "--", (Table2[[#This Row],[FB T]]/Table2[[#This Row],[Admission]]))</f>
        <v>0.11513157894736842</v>
      </c>
      <c r="L45" s="11">
        <f>IF(Table2[[#This Row],[FB T]]=0,"--", IF(Table2[[#This Row],[FB HS]]/Table2[[#This Row],[FB T]]=0, "--", Table2[[#This Row],[FB HS]]/Table2[[#This Row],[FB T]]))</f>
        <v>2.8571428571428571E-2</v>
      </c>
      <c r="M45" s="18" t="str">
        <f>IF(Table2[[#This Row],[FB T]]=0,"--", IF(Table2[[#This Row],[FB FE]]/Table2[[#This Row],[FB T]]=0, "--", Table2[[#This Row],[FB FE]]/Table2[[#This Row],[FB T]]))</f>
        <v>--</v>
      </c>
      <c r="N45" s="2">
        <v>1</v>
      </c>
      <c r="O45" s="2">
        <v>5</v>
      </c>
      <c r="P45" s="2">
        <v>0</v>
      </c>
      <c r="Q45" s="2">
        <v>0</v>
      </c>
      <c r="R45" s="6">
        <f>SUM(Table2[[#This Row],[XC B]:[XC FE]])</f>
        <v>6</v>
      </c>
      <c r="S45" s="11">
        <f>IF((Table2[[#This Row],[XC T]]/Table2[[#This Row],[Admission]]) = 0, "--", (Table2[[#This Row],[XC T]]/Table2[[#This Row],[Admission]]))</f>
        <v>1.9736842105263157E-2</v>
      </c>
      <c r="T45" s="11" t="str">
        <f>IF(Table2[[#This Row],[XC T]]=0,"--", IF(Table2[[#This Row],[XC HS]]/Table2[[#This Row],[XC T]]=0, "--", Table2[[#This Row],[XC HS]]/Table2[[#This Row],[XC T]]))</f>
        <v>--</v>
      </c>
      <c r="U45" s="18" t="str">
        <f>IF(Table2[[#This Row],[XC T]]=0,"--", IF(Table2[[#This Row],[XC FE]]/Table2[[#This Row],[XC T]]=0, "--", Table2[[#This Row],[XC FE]]/Table2[[#This Row],[XC T]]))</f>
        <v>--</v>
      </c>
      <c r="V45" s="2">
        <v>28</v>
      </c>
      <c r="W45" s="2">
        <v>0</v>
      </c>
      <c r="X45" s="2">
        <v>0</v>
      </c>
      <c r="Y45" s="6">
        <f>SUM(Table2[[#This Row],[VB G]:[VB FE]])</f>
        <v>28</v>
      </c>
      <c r="Z45" s="11">
        <f>IF((Table2[[#This Row],[VB T]]/Table2[[#This Row],[Admission]]) = 0, "--", (Table2[[#This Row],[VB T]]/Table2[[#This Row],[Admission]]))</f>
        <v>9.2105263157894732E-2</v>
      </c>
      <c r="AA45" s="11" t="str">
        <f>IF(Table2[[#This Row],[VB T]]=0,"--", IF(Table2[[#This Row],[VB HS]]/Table2[[#This Row],[VB T]]=0, "--", Table2[[#This Row],[VB HS]]/Table2[[#This Row],[VB T]]))</f>
        <v>--</v>
      </c>
      <c r="AB45" s="18" t="str">
        <f>IF(Table2[[#This Row],[VB T]]=0,"--", IF(Table2[[#This Row],[VB FE]]/Table2[[#This Row],[VB T]]=0, "--", Table2[[#This Row],[VB FE]]/Table2[[#This Row],[VB T]]))</f>
        <v>--</v>
      </c>
      <c r="AC45" s="2">
        <v>26</v>
      </c>
      <c r="AD45" s="2">
        <v>17</v>
      </c>
      <c r="AE45" s="2">
        <v>0</v>
      </c>
      <c r="AF45" s="2">
        <v>2</v>
      </c>
      <c r="AG45" s="6">
        <f>SUM(Table2[[#This Row],[SC B]:[SC FE]])</f>
        <v>45</v>
      </c>
      <c r="AH45" s="11">
        <f>IF((Table2[[#This Row],[SC T]]/Table2[[#This Row],[Admission]]) = 0, "--", (Table2[[#This Row],[SC T]]/Table2[[#This Row],[Admission]]))</f>
        <v>0.14802631578947367</v>
      </c>
      <c r="AI45" s="11" t="str">
        <f>IF(Table2[[#This Row],[SC T]]=0,"--", IF(Table2[[#This Row],[SC HS]]/Table2[[#This Row],[SC T]]=0, "--", Table2[[#This Row],[SC HS]]/Table2[[#This Row],[SC T]]))</f>
        <v>--</v>
      </c>
      <c r="AJ45" s="18">
        <f>IF(Table2[[#This Row],[SC T]]=0,"--", IF(Table2[[#This Row],[SC FE]]/Table2[[#This Row],[SC T]]=0, "--", Table2[[#This Row],[SC FE]]/Table2[[#This Row],[SC T]]))</f>
        <v>4.4444444444444446E-2</v>
      </c>
      <c r="AK45" s="15">
        <f>SUM(Table2[[#This Row],[FB T]],Table2[[#This Row],[XC T]],Table2[[#This Row],[VB T]],Table2[[#This Row],[SC T]])</f>
        <v>114</v>
      </c>
      <c r="AL45" s="2">
        <v>26</v>
      </c>
      <c r="AM45" s="2">
        <v>25</v>
      </c>
      <c r="AN45" s="2">
        <v>0</v>
      </c>
      <c r="AO45" s="2">
        <v>1</v>
      </c>
      <c r="AP45" s="6">
        <f>SUM(Table2[[#This Row],[BX B]:[BX FE]])</f>
        <v>52</v>
      </c>
      <c r="AQ45" s="11">
        <f>IF((Table2[[#This Row],[BX T]]/Table2[[#This Row],[Admission]]) = 0, "--", (Table2[[#This Row],[BX T]]/Table2[[#This Row],[Admission]]))</f>
        <v>0.17105263157894737</v>
      </c>
      <c r="AR45" s="11" t="str">
        <f>IF(Table2[[#This Row],[BX T]]=0,"--", IF(Table2[[#This Row],[BX HS]]/Table2[[#This Row],[BX T]]=0, "--", Table2[[#This Row],[BX HS]]/Table2[[#This Row],[BX T]]))</f>
        <v>--</v>
      </c>
      <c r="AS45" s="18">
        <f>IF(Table2[[#This Row],[BX T]]=0,"--", IF(Table2[[#This Row],[BX FE]]/Table2[[#This Row],[BX T]]=0, "--", Table2[[#This Row],[BX FE]]/Table2[[#This Row],[BX T]]))</f>
        <v>1.9230769230769232E-2</v>
      </c>
      <c r="AT45" s="2">
        <v>0</v>
      </c>
      <c r="AU45" s="2">
        <v>0</v>
      </c>
      <c r="AV45" s="2">
        <v>0</v>
      </c>
      <c r="AW45" s="2">
        <v>0</v>
      </c>
      <c r="AX45" s="6">
        <f>SUM(Table2[[#This Row],[SW B]:[SW FE]])</f>
        <v>0</v>
      </c>
      <c r="AY45" s="11" t="str">
        <f>IF((Table2[[#This Row],[SW T]]/Table2[[#This Row],[Admission]]) = 0, "--", (Table2[[#This Row],[SW T]]/Table2[[#This Row],[Admission]]))</f>
        <v>--</v>
      </c>
      <c r="AZ45" s="11" t="str">
        <f>IF(Table2[[#This Row],[SW T]]=0,"--", IF(Table2[[#This Row],[SW HS]]/Table2[[#This Row],[SW T]]=0, "--", Table2[[#This Row],[SW HS]]/Table2[[#This Row],[SW T]]))</f>
        <v>--</v>
      </c>
      <c r="BA45" s="18" t="str">
        <f>IF(Table2[[#This Row],[SW T]]=0,"--", IF(Table2[[#This Row],[SW FE]]/Table2[[#This Row],[SW T]]=0, "--", Table2[[#This Row],[SW FE]]/Table2[[#This Row],[SW T]]))</f>
        <v>--</v>
      </c>
      <c r="BB45" s="2">
        <v>0</v>
      </c>
      <c r="BC45" s="2">
        <v>15</v>
      </c>
      <c r="BD45" s="2">
        <v>0</v>
      </c>
      <c r="BE45" s="2">
        <v>0</v>
      </c>
      <c r="BF45" s="6">
        <f>SUM(Table2[[#This Row],[CHE B]:[CHE FE]])</f>
        <v>15</v>
      </c>
      <c r="BG45" s="11">
        <f>IF((Table2[[#This Row],[CHE T]]/Table2[[#This Row],[Admission]]) = 0, "--", (Table2[[#This Row],[CHE T]]/Table2[[#This Row],[Admission]]))</f>
        <v>4.9342105263157895E-2</v>
      </c>
      <c r="BH45" s="11" t="str">
        <f>IF(Table2[[#This Row],[CHE T]]=0,"--", IF(Table2[[#This Row],[CHE HS]]/Table2[[#This Row],[CHE T]]=0, "--", Table2[[#This Row],[CHE HS]]/Table2[[#This Row],[CHE T]]))</f>
        <v>--</v>
      </c>
      <c r="BI45" s="22" t="str">
        <f>IF(Table2[[#This Row],[CHE T]]=0,"--", IF(Table2[[#This Row],[CHE FE]]/Table2[[#This Row],[CHE T]]=0, "--", Table2[[#This Row],[CHE FE]]/Table2[[#This Row],[CHE T]]))</f>
        <v>--</v>
      </c>
      <c r="BJ45" s="2">
        <v>23</v>
      </c>
      <c r="BK45" s="2">
        <v>0</v>
      </c>
      <c r="BL45" s="2">
        <v>0</v>
      </c>
      <c r="BM45" s="2">
        <v>0</v>
      </c>
      <c r="BN45" s="6">
        <f>SUM(Table2[[#This Row],[WR B]:[WR FE]])</f>
        <v>23</v>
      </c>
      <c r="BO45" s="11">
        <f>IF((Table2[[#This Row],[WR T]]/Table2[[#This Row],[Admission]]) = 0, "--", (Table2[[#This Row],[WR T]]/Table2[[#This Row],[Admission]]))</f>
        <v>7.5657894736842105E-2</v>
      </c>
      <c r="BP45" s="11" t="str">
        <f>IF(Table2[[#This Row],[WR T]]=0,"--", IF(Table2[[#This Row],[WR HS]]/Table2[[#This Row],[WR T]]=0, "--", Table2[[#This Row],[WR HS]]/Table2[[#This Row],[WR T]]))</f>
        <v>--</v>
      </c>
      <c r="BQ45" s="18" t="str">
        <f>IF(Table2[[#This Row],[WR T]]=0,"--", IF(Table2[[#This Row],[WR FE]]/Table2[[#This Row],[WR T]]=0, "--", Table2[[#This Row],[WR FE]]/Table2[[#This Row],[WR T]]))</f>
        <v>--</v>
      </c>
      <c r="BR45" s="2">
        <v>0</v>
      </c>
      <c r="BS45" s="2">
        <v>0</v>
      </c>
      <c r="BT45" s="2">
        <v>0</v>
      </c>
      <c r="BU45" s="2">
        <v>0</v>
      </c>
      <c r="BV45" s="6">
        <f>SUM(Table2[[#This Row],[DNC B]:[DNC FE]])</f>
        <v>0</v>
      </c>
      <c r="BW45" s="11" t="str">
        <f>IF((Table2[[#This Row],[DNC T]]/Table2[[#This Row],[Admission]]) = 0, "--", (Table2[[#This Row],[DNC T]]/Table2[[#This Row],[Admission]]))</f>
        <v>--</v>
      </c>
      <c r="BX45" s="11" t="str">
        <f>IF(Table2[[#This Row],[DNC T]]=0,"--", IF(Table2[[#This Row],[DNC HS]]/Table2[[#This Row],[DNC T]]=0, "--", Table2[[#This Row],[DNC HS]]/Table2[[#This Row],[DNC T]]))</f>
        <v>--</v>
      </c>
      <c r="BY45" s="18" t="str">
        <f>IF(Table2[[#This Row],[DNC T]]=0,"--", IF(Table2[[#This Row],[DNC FE]]/Table2[[#This Row],[DNC T]]=0, "--", Table2[[#This Row],[DNC FE]]/Table2[[#This Row],[DNC T]]))</f>
        <v>--</v>
      </c>
      <c r="BZ45" s="24">
        <f>SUM(Table2[[#This Row],[BX T]],Table2[[#This Row],[SW T]],Table2[[#This Row],[CHE T]],Table2[[#This Row],[WR T]],Table2[[#This Row],[DNC T]])</f>
        <v>90</v>
      </c>
      <c r="CA45" s="2">
        <v>13</v>
      </c>
      <c r="CB45" s="2">
        <v>10</v>
      </c>
      <c r="CC45" s="2">
        <v>0</v>
      </c>
      <c r="CD45" s="2">
        <v>0</v>
      </c>
      <c r="CE45" s="6">
        <f>SUM(Table2[[#This Row],[TF B]:[TF FE]])</f>
        <v>23</v>
      </c>
      <c r="CF45" s="11">
        <f>IF((Table2[[#This Row],[TF T]]/Table2[[#This Row],[Admission]]) = 0, "--", (Table2[[#This Row],[TF T]]/Table2[[#This Row],[Admission]]))</f>
        <v>7.5657894736842105E-2</v>
      </c>
      <c r="CG45" s="11" t="str">
        <f>IF(Table2[[#This Row],[TF T]]=0,"--", IF(Table2[[#This Row],[TF HS]]/Table2[[#This Row],[TF T]]=0, "--", Table2[[#This Row],[TF HS]]/Table2[[#This Row],[TF T]]))</f>
        <v>--</v>
      </c>
      <c r="CH45" s="18" t="str">
        <f>IF(Table2[[#This Row],[TF T]]=0,"--", IF(Table2[[#This Row],[TF FE]]/Table2[[#This Row],[TF T]]=0, "--", Table2[[#This Row],[TF FE]]/Table2[[#This Row],[TF T]]))</f>
        <v>--</v>
      </c>
      <c r="CI45" s="2">
        <v>15</v>
      </c>
      <c r="CJ45" s="2">
        <v>0</v>
      </c>
      <c r="CK45" s="2">
        <v>0</v>
      </c>
      <c r="CL45" s="2">
        <v>0</v>
      </c>
      <c r="CM45" s="6">
        <f>SUM(Table2[[#This Row],[BB B]:[BB FE]])</f>
        <v>15</v>
      </c>
      <c r="CN45" s="11">
        <f>IF((Table2[[#This Row],[BB T]]/Table2[[#This Row],[Admission]]) = 0, "--", (Table2[[#This Row],[BB T]]/Table2[[#This Row],[Admission]]))</f>
        <v>4.9342105263157895E-2</v>
      </c>
      <c r="CO45" s="11" t="str">
        <f>IF(Table2[[#This Row],[BB T]]=0,"--", IF(Table2[[#This Row],[BB HS]]/Table2[[#This Row],[BB T]]=0, "--", Table2[[#This Row],[BB HS]]/Table2[[#This Row],[BB T]]))</f>
        <v>--</v>
      </c>
      <c r="CP45" s="18" t="str">
        <f>IF(Table2[[#This Row],[BB T]]=0,"--", IF(Table2[[#This Row],[BB FE]]/Table2[[#This Row],[BB T]]=0, "--", Table2[[#This Row],[BB FE]]/Table2[[#This Row],[BB T]]))</f>
        <v>--</v>
      </c>
      <c r="CQ45" s="2">
        <v>0</v>
      </c>
      <c r="CR45" s="2">
        <v>12</v>
      </c>
      <c r="CS45" s="2">
        <v>0</v>
      </c>
      <c r="CT45" s="2">
        <v>0</v>
      </c>
      <c r="CU45" s="6">
        <f>SUM(Table2[[#This Row],[SB B]:[SB FE]])</f>
        <v>12</v>
      </c>
      <c r="CV45" s="11">
        <f>IF((Table2[[#This Row],[SB T]]/Table2[[#This Row],[Admission]]) = 0, "--", (Table2[[#This Row],[SB T]]/Table2[[#This Row],[Admission]]))</f>
        <v>3.9473684210526314E-2</v>
      </c>
      <c r="CW45" s="11" t="str">
        <f>IF(Table2[[#This Row],[SB T]]=0,"--", IF(Table2[[#This Row],[SB HS]]/Table2[[#This Row],[SB T]]=0, "--", Table2[[#This Row],[SB HS]]/Table2[[#This Row],[SB T]]))</f>
        <v>--</v>
      </c>
      <c r="CX45" s="18" t="str">
        <f>IF(Table2[[#This Row],[SB T]]=0,"--", IF(Table2[[#This Row],[SB FE]]/Table2[[#This Row],[SB T]]=0, "--", Table2[[#This Row],[SB FE]]/Table2[[#This Row],[SB T]]))</f>
        <v>--</v>
      </c>
      <c r="CY45" s="2">
        <v>4</v>
      </c>
      <c r="CZ45" s="2">
        <v>1</v>
      </c>
      <c r="DA45" s="2">
        <v>0</v>
      </c>
      <c r="DB45" s="2">
        <v>0</v>
      </c>
      <c r="DC45" s="6">
        <f>SUM(Table2[[#This Row],[GF B]:[GF FE]])</f>
        <v>5</v>
      </c>
      <c r="DD45" s="11">
        <f>IF((Table2[[#This Row],[GF T]]/Table2[[#This Row],[Admission]]) = 0, "--", (Table2[[#This Row],[GF T]]/Table2[[#This Row],[Admission]]))</f>
        <v>1.6447368421052631E-2</v>
      </c>
      <c r="DE45" s="11" t="str">
        <f>IF(Table2[[#This Row],[GF T]]=0,"--", IF(Table2[[#This Row],[GF HS]]/Table2[[#This Row],[GF T]]=0, "--", Table2[[#This Row],[GF HS]]/Table2[[#This Row],[GF T]]))</f>
        <v>--</v>
      </c>
      <c r="DF45" s="18" t="str">
        <f>IF(Table2[[#This Row],[GF T]]=0,"--", IF(Table2[[#This Row],[GF FE]]/Table2[[#This Row],[GF T]]=0, "--", Table2[[#This Row],[GF FE]]/Table2[[#This Row],[GF T]]))</f>
        <v>--</v>
      </c>
      <c r="DG45" s="2">
        <v>0</v>
      </c>
      <c r="DH45" s="2">
        <v>0</v>
      </c>
      <c r="DI45" s="2">
        <v>0</v>
      </c>
      <c r="DJ45" s="2">
        <v>0</v>
      </c>
      <c r="DK45" s="6">
        <f>SUM(Table2[[#This Row],[TN B]:[TN FE]])</f>
        <v>0</v>
      </c>
      <c r="DL45" s="11" t="str">
        <f>IF((Table2[[#This Row],[TN T]]/Table2[[#This Row],[Admission]]) = 0, "--", (Table2[[#This Row],[TN T]]/Table2[[#This Row],[Admission]]))</f>
        <v>--</v>
      </c>
      <c r="DM45" s="11" t="str">
        <f>IF(Table2[[#This Row],[TN T]]=0,"--", IF(Table2[[#This Row],[TN HS]]/Table2[[#This Row],[TN T]]=0, "--", Table2[[#This Row],[TN HS]]/Table2[[#This Row],[TN T]]))</f>
        <v>--</v>
      </c>
      <c r="DN45" s="18" t="str">
        <f>IF(Table2[[#This Row],[TN T]]=0,"--", IF(Table2[[#This Row],[TN FE]]/Table2[[#This Row],[TN T]]=0, "--", Table2[[#This Row],[TN FE]]/Table2[[#This Row],[TN T]]))</f>
        <v>--</v>
      </c>
      <c r="DO45" s="2">
        <v>10</v>
      </c>
      <c r="DP45" s="2">
        <v>8</v>
      </c>
      <c r="DQ45" s="2">
        <v>0</v>
      </c>
      <c r="DR45" s="2">
        <v>0</v>
      </c>
      <c r="DS45" s="6">
        <f>SUM(Table2[[#This Row],[BND B]:[BND FE]])</f>
        <v>18</v>
      </c>
      <c r="DT45" s="11">
        <f>IF((Table2[[#This Row],[BND T]]/Table2[[#This Row],[Admission]]) = 0, "--", (Table2[[#This Row],[BND T]]/Table2[[#This Row],[Admission]]))</f>
        <v>5.921052631578947E-2</v>
      </c>
      <c r="DU45" s="11" t="str">
        <f>IF(Table2[[#This Row],[BND T]]=0,"--", IF(Table2[[#This Row],[BND HS]]/Table2[[#This Row],[BND T]]=0, "--", Table2[[#This Row],[BND HS]]/Table2[[#This Row],[BND T]]))</f>
        <v>--</v>
      </c>
      <c r="DV45" s="18" t="str">
        <f>IF(Table2[[#This Row],[BND T]]=0,"--", IF(Table2[[#This Row],[BND FE]]/Table2[[#This Row],[BND T]]=0, "--", Table2[[#This Row],[BND FE]]/Table2[[#This Row],[BND T]]))</f>
        <v>--</v>
      </c>
      <c r="DW45" s="2">
        <v>0</v>
      </c>
      <c r="DX45" s="2">
        <v>0</v>
      </c>
      <c r="DY45" s="2">
        <v>0</v>
      </c>
      <c r="DZ45" s="2">
        <v>0</v>
      </c>
      <c r="EA45" s="6">
        <f>SUM(Table2[[#This Row],[SPE B]:[SPE FE]])</f>
        <v>0</v>
      </c>
      <c r="EB45" s="11" t="str">
        <f>IF((Table2[[#This Row],[SPE T]]/Table2[[#This Row],[Admission]]) = 0, "--", (Table2[[#This Row],[SPE T]]/Table2[[#This Row],[Admission]]))</f>
        <v>--</v>
      </c>
      <c r="EC45" s="11" t="str">
        <f>IF(Table2[[#This Row],[SPE T]]=0,"--", IF(Table2[[#This Row],[SPE HS]]/Table2[[#This Row],[SPE T]]=0, "--", Table2[[#This Row],[SPE HS]]/Table2[[#This Row],[SPE T]]))</f>
        <v>--</v>
      </c>
      <c r="ED45" s="18" t="str">
        <f>IF(Table2[[#This Row],[SPE T]]=0,"--", IF(Table2[[#This Row],[SPE FE]]/Table2[[#This Row],[SPE T]]=0, "--", Table2[[#This Row],[SPE FE]]/Table2[[#This Row],[SPE T]]))</f>
        <v>--</v>
      </c>
      <c r="EE45" s="2">
        <v>0</v>
      </c>
      <c r="EF45" s="2">
        <v>0</v>
      </c>
      <c r="EG45" s="2">
        <v>0</v>
      </c>
      <c r="EH45" s="2">
        <v>0</v>
      </c>
      <c r="EI45" s="6">
        <f>SUM(Table2[[#This Row],[ORC B]:[ORC FE]])</f>
        <v>0</v>
      </c>
      <c r="EJ45" s="11" t="str">
        <f>IF((Table2[[#This Row],[ORC T]]/Table2[[#This Row],[Admission]]) = 0, "--", (Table2[[#This Row],[ORC T]]/Table2[[#This Row],[Admission]]))</f>
        <v>--</v>
      </c>
      <c r="EK45" s="11" t="str">
        <f>IF(Table2[[#This Row],[ORC T]]=0,"--", IF(Table2[[#This Row],[ORC HS]]/Table2[[#This Row],[ORC T]]=0, "--", Table2[[#This Row],[ORC HS]]/Table2[[#This Row],[ORC T]]))</f>
        <v>--</v>
      </c>
      <c r="EL45" s="18" t="str">
        <f>IF(Table2[[#This Row],[ORC T]]=0,"--", IF(Table2[[#This Row],[ORC FE]]/Table2[[#This Row],[ORC T]]=0, "--", Table2[[#This Row],[ORC FE]]/Table2[[#This Row],[ORC T]]))</f>
        <v>--</v>
      </c>
      <c r="EM45" s="2">
        <v>0</v>
      </c>
      <c r="EN45" s="2">
        <v>0</v>
      </c>
      <c r="EO45" s="2">
        <v>0</v>
      </c>
      <c r="EP45" s="2">
        <v>0</v>
      </c>
      <c r="EQ45" s="6">
        <f>SUM(Table2[[#This Row],[SOL B]:[SOL FE]])</f>
        <v>0</v>
      </c>
      <c r="ER45" s="11" t="str">
        <f>IF((Table2[[#This Row],[SOL T]]/Table2[[#This Row],[Admission]]) = 0, "--", (Table2[[#This Row],[SOL T]]/Table2[[#This Row],[Admission]]))</f>
        <v>--</v>
      </c>
      <c r="ES45" s="11" t="str">
        <f>IF(Table2[[#This Row],[SOL T]]=0,"--", IF(Table2[[#This Row],[SOL HS]]/Table2[[#This Row],[SOL T]]=0, "--", Table2[[#This Row],[SOL HS]]/Table2[[#This Row],[SOL T]]))</f>
        <v>--</v>
      </c>
      <c r="ET45" s="18" t="str">
        <f>IF(Table2[[#This Row],[SOL T]]=0,"--", IF(Table2[[#This Row],[SOL FE]]/Table2[[#This Row],[SOL T]]=0, "--", Table2[[#This Row],[SOL FE]]/Table2[[#This Row],[SOL T]]))</f>
        <v>--</v>
      </c>
      <c r="EU45" s="2">
        <v>0</v>
      </c>
      <c r="EV45" s="2">
        <v>0</v>
      </c>
      <c r="EW45" s="2">
        <v>0</v>
      </c>
      <c r="EX45" s="2">
        <v>0</v>
      </c>
      <c r="EY45" s="6">
        <f>SUM(Table2[[#This Row],[CHO B]:[CHO FE]])</f>
        <v>0</v>
      </c>
      <c r="EZ45" s="11" t="str">
        <f>IF((Table2[[#This Row],[CHO T]]/Table2[[#This Row],[Admission]]) = 0, "--", (Table2[[#This Row],[CHO T]]/Table2[[#This Row],[Admission]]))</f>
        <v>--</v>
      </c>
      <c r="FA45" s="11" t="str">
        <f>IF(Table2[[#This Row],[CHO T]]=0,"--", IF(Table2[[#This Row],[CHO HS]]/Table2[[#This Row],[CHO T]]=0, "--", Table2[[#This Row],[CHO HS]]/Table2[[#This Row],[CHO T]]))</f>
        <v>--</v>
      </c>
      <c r="FB45" s="18" t="str">
        <f>IF(Table2[[#This Row],[CHO T]]=0,"--", IF(Table2[[#This Row],[CHO FE]]/Table2[[#This Row],[CHO T]]=0, "--", Table2[[#This Row],[CHO FE]]/Table2[[#This Row],[CHO T]]))</f>
        <v>--</v>
      </c>
      <c r="FC4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73</v>
      </c>
      <c r="FD45">
        <v>0</v>
      </c>
      <c r="FE45">
        <v>5</v>
      </c>
      <c r="FF45" s="1" t="s">
        <v>390</v>
      </c>
      <c r="FG45" s="1" t="s">
        <v>390</v>
      </c>
      <c r="FH45">
        <v>0</v>
      </c>
      <c r="FI45">
        <v>0</v>
      </c>
      <c r="FJ45" s="1" t="s">
        <v>390</v>
      </c>
      <c r="FK45" s="1" t="s">
        <v>390</v>
      </c>
      <c r="FL45">
        <v>0</v>
      </c>
      <c r="FM45">
        <v>0</v>
      </c>
      <c r="FN45" s="1" t="s">
        <v>390</v>
      </c>
      <c r="FO45" s="1" t="s">
        <v>390</v>
      </c>
    </row>
    <row r="46" spans="1:171">
      <c r="A46">
        <v>1118</v>
      </c>
      <c r="B46">
        <v>439</v>
      </c>
      <c r="C46" t="s">
        <v>142</v>
      </c>
      <c r="D46" t="s">
        <v>141</v>
      </c>
      <c r="E46" s="20">
        <v>116</v>
      </c>
      <c r="F46" s="2">
        <v>10</v>
      </c>
      <c r="G46" s="2">
        <v>0</v>
      </c>
      <c r="H46" s="2">
        <v>0</v>
      </c>
      <c r="I46" s="2">
        <v>0</v>
      </c>
      <c r="J46" s="6">
        <f>SUM(Table2[[#This Row],[FB B]:[FB FE]])</f>
        <v>10</v>
      </c>
      <c r="K46" s="11">
        <f>IF((Table2[[#This Row],[FB T]]/Table2[[#This Row],[Admission]]) = 0, "--", (Table2[[#This Row],[FB T]]/Table2[[#This Row],[Admission]]))</f>
        <v>8.6206896551724144E-2</v>
      </c>
      <c r="L46" s="11" t="str">
        <f>IF(Table2[[#This Row],[FB T]]=0,"--", IF(Table2[[#This Row],[FB HS]]/Table2[[#This Row],[FB T]]=0, "--", Table2[[#This Row],[FB HS]]/Table2[[#This Row],[FB T]]))</f>
        <v>--</v>
      </c>
      <c r="M46" s="18" t="str">
        <f>IF(Table2[[#This Row],[FB T]]=0,"--", IF(Table2[[#This Row],[FB FE]]/Table2[[#This Row],[FB T]]=0, "--", Table2[[#This Row],[FB FE]]/Table2[[#This Row],[FB T]]))</f>
        <v>--</v>
      </c>
      <c r="N46" s="2">
        <v>0</v>
      </c>
      <c r="O46" s="2">
        <v>0</v>
      </c>
      <c r="P46" s="2">
        <v>0</v>
      </c>
      <c r="Q46" s="2">
        <v>0</v>
      </c>
      <c r="R46" s="6">
        <f>SUM(Table2[[#This Row],[XC B]:[XC FE]])</f>
        <v>0</v>
      </c>
      <c r="S46" s="11" t="str">
        <f>IF((Table2[[#This Row],[XC T]]/Table2[[#This Row],[Admission]]) = 0, "--", (Table2[[#This Row],[XC T]]/Table2[[#This Row],[Admission]]))</f>
        <v>--</v>
      </c>
      <c r="T46" s="11" t="str">
        <f>IF(Table2[[#This Row],[XC T]]=0,"--", IF(Table2[[#This Row],[XC HS]]/Table2[[#This Row],[XC T]]=0, "--", Table2[[#This Row],[XC HS]]/Table2[[#This Row],[XC T]]))</f>
        <v>--</v>
      </c>
      <c r="U46" s="18" t="str">
        <f>IF(Table2[[#This Row],[XC T]]=0,"--", IF(Table2[[#This Row],[XC FE]]/Table2[[#This Row],[XC T]]=0, "--", Table2[[#This Row],[XC FE]]/Table2[[#This Row],[XC T]]))</f>
        <v>--</v>
      </c>
      <c r="V46" s="2">
        <v>12</v>
      </c>
      <c r="W46" s="2">
        <v>0</v>
      </c>
      <c r="X46" s="2">
        <v>0</v>
      </c>
      <c r="Y46" s="6">
        <f>SUM(Table2[[#This Row],[VB G]:[VB FE]])</f>
        <v>12</v>
      </c>
      <c r="Z46" s="11">
        <f>IF((Table2[[#This Row],[VB T]]/Table2[[#This Row],[Admission]]) = 0, "--", (Table2[[#This Row],[VB T]]/Table2[[#This Row],[Admission]]))</f>
        <v>0.10344827586206896</v>
      </c>
      <c r="AA46" s="11" t="str">
        <f>IF(Table2[[#This Row],[VB T]]=0,"--", IF(Table2[[#This Row],[VB HS]]/Table2[[#This Row],[VB T]]=0, "--", Table2[[#This Row],[VB HS]]/Table2[[#This Row],[VB T]]))</f>
        <v>--</v>
      </c>
      <c r="AB46" s="18" t="str">
        <f>IF(Table2[[#This Row],[VB T]]=0,"--", IF(Table2[[#This Row],[VB FE]]/Table2[[#This Row],[VB T]]=0, "--", Table2[[#This Row],[VB FE]]/Table2[[#This Row],[VB T]]))</f>
        <v>--</v>
      </c>
      <c r="AC46" s="2">
        <v>10</v>
      </c>
      <c r="AD46" s="2">
        <v>13</v>
      </c>
      <c r="AE46" s="2">
        <v>0</v>
      </c>
      <c r="AF46" s="2">
        <v>0</v>
      </c>
      <c r="AG46" s="6">
        <f>SUM(Table2[[#This Row],[SC B]:[SC FE]])</f>
        <v>23</v>
      </c>
      <c r="AH46" s="11">
        <f>IF((Table2[[#This Row],[SC T]]/Table2[[#This Row],[Admission]]) = 0, "--", (Table2[[#This Row],[SC T]]/Table2[[#This Row],[Admission]]))</f>
        <v>0.19827586206896552</v>
      </c>
      <c r="AI46" s="11" t="str">
        <f>IF(Table2[[#This Row],[SC T]]=0,"--", IF(Table2[[#This Row],[SC HS]]/Table2[[#This Row],[SC T]]=0, "--", Table2[[#This Row],[SC HS]]/Table2[[#This Row],[SC T]]))</f>
        <v>--</v>
      </c>
      <c r="AJ46" s="18" t="str">
        <f>IF(Table2[[#This Row],[SC T]]=0,"--", IF(Table2[[#This Row],[SC FE]]/Table2[[#This Row],[SC T]]=0, "--", Table2[[#This Row],[SC FE]]/Table2[[#This Row],[SC T]]))</f>
        <v>--</v>
      </c>
      <c r="AK46" s="15">
        <f>SUM(Table2[[#This Row],[FB T]],Table2[[#This Row],[XC T]],Table2[[#This Row],[VB T]],Table2[[#This Row],[SC T]])</f>
        <v>45</v>
      </c>
      <c r="AL46" s="2">
        <v>7</v>
      </c>
      <c r="AM46" s="2">
        <v>11</v>
      </c>
      <c r="AN46" s="2">
        <v>0</v>
      </c>
      <c r="AO46" s="2">
        <v>0</v>
      </c>
      <c r="AP46" s="6">
        <f>SUM(Table2[[#This Row],[BX B]:[BX FE]])</f>
        <v>18</v>
      </c>
      <c r="AQ46" s="11">
        <f>IF((Table2[[#This Row],[BX T]]/Table2[[#This Row],[Admission]]) = 0, "--", (Table2[[#This Row],[BX T]]/Table2[[#This Row],[Admission]]))</f>
        <v>0.15517241379310345</v>
      </c>
      <c r="AR46" s="11" t="str">
        <f>IF(Table2[[#This Row],[BX T]]=0,"--", IF(Table2[[#This Row],[BX HS]]/Table2[[#This Row],[BX T]]=0, "--", Table2[[#This Row],[BX HS]]/Table2[[#This Row],[BX T]]))</f>
        <v>--</v>
      </c>
      <c r="AS46" s="18" t="str">
        <f>IF(Table2[[#This Row],[BX T]]=0,"--", IF(Table2[[#This Row],[BX FE]]/Table2[[#This Row],[BX T]]=0, "--", Table2[[#This Row],[BX FE]]/Table2[[#This Row],[BX T]]))</f>
        <v>--</v>
      </c>
      <c r="AT46" s="2">
        <v>6</v>
      </c>
      <c r="AU46" s="2">
        <v>1</v>
      </c>
      <c r="AV46" s="2">
        <v>0</v>
      </c>
      <c r="AW46" s="2">
        <v>0</v>
      </c>
      <c r="AX46" s="6">
        <f>SUM(Table2[[#This Row],[SW B]:[SW FE]])</f>
        <v>7</v>
      </c>
      <c r="AY46" s="11">
        <f>IF((Table2[[#This Row],[SW T]]/Table2[[#This Row],[Admission]]) = 0, "--", (Table2[[#This Row],[SW T]]/Table2[[#This Row],[Admission]]))</f>
        <v>6.0344827586206899E-2</v>
      </c>
      <c r="AZ46" s="11" t="str">
        <f>IF(Table2[[#This Row],[SW T]]=0,"--", IF(Table2[[#This Row],[SW HS]]/Table2[[#This Row],[SW T]]=0, "--", Table2[[#This Row],[SW HS]]/Table2[[#This Row],[SW T]]))</f>
        <v>--</v>
      </c>
      <c r="BA46" s="18" t="str">
        <f>IF(Table2[[#This Row],[SW T]]=0,"--", IF(Table2[[#This Row],[SW FE]]/Table2[[#This Row],[SW T]]=0, "--", Table2[[#This Row],[SW FE]]/Table2[[#This Row],[SW T]]))</f>
        <v>--</v>
      </c>
      <c r="BB46" s="2">
        <v>0</v>
      </c>
      <c r="BC46" s="2">
        <v>0</v>
      </c>
      <c r="BD46" s="2">
        <v>0</v>
      </c>
      <c r="BE46" s="2">
        <v>0</v>
      </c>
      <c r="BF46" s="6">
        <f>SUM(Table2[[#This Row],[CHE B]:[CHE FE]])</f>
        <v>0</v>
      </c>
      <c r="BG46" s="11" t="str">
        <f>IF((Table2[[#This Row],[CHE T]]/Table2[[#This Row],[Admission]]) = 0, "--", (Table2[[#This Row],[CHE T]]/Table2[[#This Row],[Admission]]))</f>
        <v>--</v>
      </c>
      <c r="BH46" s="11" t="str">
        <f>IF(Table2[[#This Row],[CHE T]]=0,"--", IF(Table2[[#This Row],[CHE HS]]/Table2[[#This Row],[CHE T]]=0, "--", Table2[[#This Row],[CHE HS]]/Table2[[#This Row],[CHE T]]))</f>
        <v>--</v>
      </c>
      <c r="BI46" s="22" t="str">
        <f>IF(Table2[[#This Row],[CHE T]]=0,"--", IF(Table2[[#This Row],[CHE FE]]/Table2[[#This Row],[CHE T]]=0, "--", Table2[[#This Row],[CHE FE]]/Table2[[#This Row],[CHE T]]))</f>
        <v>--</v>
      </c>
      <c r="BJ46" s="2">
        <v>2</v>
      </c>
      <c r="BK46" s="2">
        <v>1</v>
      </c>
      <c r="BL46" s="2">
        <v>0</v>
      </c>
      <c r="BM46" s="2">
        <v>0</v>
      </c>
      <c r="BN46" s="6">
        <f>SUM(Table2[[#This Row],[WR B]:[WR FE]])</f>
        <v>3</v>
      </c>
      <c r="BO46" s="11">
        <f>IF((Table2[[#This Row],[WR T]]/Table2[[#This Row],[Admission]]) = 0, "--", (Table2[[#This Row],[WR T]]/Table2[[#This Row],[Admission]]))</f>
        <v>2.5862068965517241E-2</v>
      </c>
      <c r="BP46" s="11" t="str">
        <f>IF(Table2[[#This Row],[WR T]]=0,"--", IF(Table2[[#This Row],[WR HS]]/Table2[[#This Row],[WR T]]=0, "--", Table2[[#This Row],[WR HS]]/Table2[[#This Row],[WR T]]))</f>
        <v>--</v>
      </c>
      <c r="BQ46" s="18" t="str">
        <f>IF(Table2[[#This Row],[WR T]]=0,"--", IF(Table2[[#This Row],[WR FE]]/Table2[[#This Row],[WR T]]=0, "--", Table2[[#This Row],[WR FE]]/Table2[[#This Row],[WR T]]))</f>
        <v>--</v>
      </c>
      <c r="BR46" s="2">
        <v>0</v>
      </c>
      <c r="BS46" s="2">
        <v>0</v>
      </c>
      <c r="BT46" s="2">
        <v>0</v>
      </c>
      <c r="BU46" s="2">
        <v>0</v>
      </c>
      <c r="BV46" s="6">
        <f>SUM(Table2[[#This Row],[DNC B]:[DNC FE]])</f>
        <v>0</v>
      </c>
      <c r="BW46" s="11" t="str">
        <f>IF((Table2[[#This Row],[DNC T]]/Table2[[#This Row],[Admission]]) = 0, "--", (Table2[[#This Row],[DNC T]]/Table2[[#This Row],[Admission]]))</f>
        <v>--</v>
      </c>
      <c r="BX46" s="11" t="str">
        <f>IF(Table2[[#This Row],[DNC T]]=0,"--", IF(Table2[[#This Row],[DNC HS]]/Table2[[#This Row],[DNC T]]=0, "--", Table2[[#This Row],[DNC HS]]/Table2[[#This Row],[DNC T]]))</f>
        <v>--</v>
      </c>
      <c r="BY46" s="18" t="str">
        <f>IF(Table2[[#This Row],[DNC T]]=0,"--", IF(Table2[[#This Row],[DNC FE]]/Table2[[#This Row],[DNC T]]=0, "--", Table2[[#This Row],[DNC FE]]/Table2[[#This Row],[DNC T]]))</f>
        <v>--</v>
      </c>
      <c r="BZ46" s="24">
        <f>SUM(Table2[[#This Row],[BX T]],Table2[[#This Row],[SW T]],Table2[[#This Row],[CHE T]],Table2[[#This Row],[WR T]],Table2[[#This Row],[DNC T]])</f>
        <v>28</v>
      </c>
      <c r="CA46" s="2">
        <v>9</v>
      </c>
      <c r="CB46" s="2">
        <v>5</v>
      </c>
      <c r="CC46" s="2">
        <v>0</v>
      </c>
      <c r="CD46" s="2">
        <v>0</v>
      </c>
      <c r="CE46" s="6">
        <f>SUM(Table2[[#This Row],[TF B]:[TF FE]])</f>
        <v>14</v>
      </c>
      <c r="CF46" s="11">
        <f>IF((Table2[[#This Row],[TF T]]/Table2[[#This Row],[Admission]]) = 0, "--", (Table2[[#This Row],[TF T]]/Table2[[#This Row],[Admission]]))</f>
        <v>0.1206896551724138</v>
      </c>
      <c r="CG46" s="11" t="str">
        <f>IF(Table2[[#This Row],[TF T]]=0,"--", IF(Table2[[#This Row],[TF HS]]/Table2[[#This Row],[TF T]]=0, "--", Table2[[#This Row],[TF HS]]/Table2[[#This Row],[TF T]]))</f>
        <v>--</v>
      </c>
      <c r="CH46" s="18" t="str">
        <f>IF(Table2[[#This Row],[TF T]]=0,"--", IF(Table2[[#This Row],[TF FE]]/Table2[[#This Row],[TF T]]=0, "--", Table2[[#This Row],[TF FE]]/Table2[[#This Row],[TF T]]))</f>
        <v>--</v>
      </c>
      <c r="CI46" s="2">
        <v>7</v>
      </c>
      <c r="CJ46" s="2">
        <v>0</v>
      </c>
      <c r="CK46" s="2">
        <v>0</v>
      </c>
      <c r="CL46" s="2">
        <v>0</v>
      </c>
      <c r="CM46" s="6">
        <f>SUM(Table2[[#This Row],[BB B]:[BB FE]])</f>
        <v>7</v>
      </c>
      <c r="CN46" s="11">
        <f>IF((Table2[[#This Row],[BB T]]/Table2[[#This Row],[Admission]]) = 0, "--", (Table2[[#This Row],[BB T]]/Table2[[#This Row],[Admission]]))</f>
        <v>6.0344827586206899E-2</v>
      </c>
      <c r="CO46" s="11" t="str">
        <f>IF(Table2[[#This Row],[BB T]]=0,"--", IF(Table2[[#This Row],[BB HS]]/Table2[[#This Row],[BB T]]=0, "--", Table2[[#This Row],[BB HS]]/Table2[[#This Row],[BB T]]))</f>
        <v>--</v>
      </c>
      <c r="CP46" s="18" t="str">
        <f>IF(Table2[[#This Row],[BB T]]=0,"--", IF(Table2[[#This Row],[BB FE]]/Table2[[#This Row],[BB T]]=0, "--", Table2[[#This Row],[BB FE]]/Table2[[#This Row],[BB T]]))</f>
        <v>--</v>
      </c>
      <c r="CQ46" s="2">
        <v>0</v>
      </c>
      <c r="CR46" s="2">
        <v>8</v>
      </c>
      <c r="CS46" s="2">
        <v>0</v>
      </c>
      <c r="CT46" s="2">
        <v>0</v>
      </c>
      <c r="CU46" s="6">
        <f>SUM(Table2[[#This Row],[SB B]:[SB FE]])</f>
        <v>8</v>
      </c>
      <c r="CV46" s="11">
        <f>IF((Table2[[#This Row],[SB T]]/Table2[[#This Row],[Admission]]) = 0, "--", (Table2[[#This Row],[SB T]]/Table2[[#This Row],[Admission]]))</f>
        <v>6.8965517241379309E-2</v>
      </c>
      <c r="CW46" s="11" t="str">
        <f>IF(Table2[[#This Row],[SB T]]=0,"--", IF(Table2[[#This Row],[SB HS]]/Table2[[#This Row],[SB T]]=0, "--", Table2[[#This Row],[SB HS]]/Table2[[#This Row],[SB T]]))</f>
        <v>--</v>
      </c>
      <c r="CX46" s="18" t="str">
        <f>IF(Table2[[#This Row],[SB T]]=0,"--", IF(Table2[[#This Row],[SB FE]]/Table2[[#This Row],[SB T]]=0, "--", Table2[[#This Row],[SB FE]]/Table2[[#This Row],[SB T]]))</f>
        <v>--</v>
      </c>
      <c r="CY46" s="2">
        <v>0</v>
      </c>
      <c r="CZ46" s="2">
        <v>0</v>
      </c>
      <c r="DA46" s="2">
        <v>0</v>
      </c>
      <c r="DB46" s="2">
        <v>0</v>
      </c>
      <c r="DC46" s="6">
        <f>SUM(Table2[[#This Row],[GF B]:[GF FE]])</f>
        <v>0</v>
      </c>
      <c r="DD46" s="11" t="str">
        <f>IF((Table2[[#This Row],[GF T]]/Table2[[#This Row],[Admission]]) = 0, "--", (Table2[[#This Row],[GF T]]/Table2[[#This Row],[Admission]]))</f>
        <v>--</v>
      </c>
      <c r="DE46" s="11" t="str">
        <f>IF(Table2[[#This Row],[GF T]]=0,"--", IF(Table2[[#This Row],[GF HS]]/Table2[[#This Row],[GF T]]=0, "--", Table2[[#This Row],[GF HS]]/Table2[[#This Row],[GF T]]))</f>
        <v>--</v>
      </c>
      <c r="DF46" s="18" t="str">
        <f>IF(Table2[[#This Row],[GF T]]=0,"--", IF(Table2[[#This Row],[GF FE]]/Table2[[#This Row],[GF T]]=0, "--", Table2[[#This Row],[GF FE]]/Table2[[#This Row],[GF T]]))</f>
        <v>--</v>
      </c>
      <c r="DG46" s="2">
        <v>1</v>
      </c>
      <c r="DH46" s="2">
        <v>2</v>
      </c>
      <c r="DI46" s="2">
        <v>0</v>
      </c>
      <c r="DJ46" s="2">
        <v>0</v>
      </c>
      <c r="DK46" s="6">
        <f>SUM(Table2[[#This Row],[TN B]:[TN FE]])</f>
        <v>3</v>
      </c>
      <c r="DL46" s="11">
        <f>IF((Table2[[#This Row],[TN T]]/Table2[[#This Row],[Admission]]) = 0, "--", (Table2[[#This Row],[TN T]]/Table2[[#This Row],[Admission]]))</f>
        <v>2.5862068965517241E-2</v>
      </c>
      <c r="DM46" s="11" t="str">
        <f>IF(Table2[[#This Row],[TN T]]=0,"--", IF(Table2[[#This Row],[TN HS]]/Table2[[#This Row],[TN T]]=0, "--", Table2[[#This Row],[TN HS]]/Table2[[#This Row],[TN T]]))</f>
        <v>--</v>
      </c>
      <c r="DN46" s="18" t="str">
        <f>IF(Table2[[#This Row],[TN T]]=0,"--", IF(Table2[[#This Row],[TN FE]]/Table2[[#This Row],[TN T]]=0, "--", Table2[[#This Row],[TN FE]]/Table2[[#This Row],[TN T]]))</f>
        <v>--</v>
      </c>
      <c r="DO46" s="2">
        <v>20</v>
      </c>
      <c r="DP46" s="2">
        <v>7</v>
      </c>
      <c r="DQ46" s="2">
        <v>0</v>
      </c>
      <c r="DR46" s="2">
        <v>0</v>
      </c>
      <c r="DS46" s="6">
        <f>SUM(Table2[[#This Row],[BND B]:[BND FE]])</f>
        <v>27</v>
      </c>
      <c r="DT46" s="11">
        <f>IF((Table2[[#This Row],[BND T]]/Table2[[#This Row],[Admission]]) = 0, "--", (Table2[[#This Row],[BND T]]/Table2[[#This Row],[Admission]]))</f>
        <v>0.23275862068965517</v>
      </c>
      <c r="DU46" s="11" t="str">
        <f>IF(Table2[[#This Row],[BND T]]=0,"--", IF(Table2[[#This Row],[BND HS]]/Table2[[#This Row],[BND T]]=0, "--", Table2[[#This Row],[BND HS]]/Table2[[#This Row],[BND T]]))</f>
        <v>--</v>
      </c>
      <c r="DV46" s="18" t="str">
        <f>IF(Table2[[#This Row],[BND T]]=0,"--", IF(Table2[[#This Row],[BND FE]]/Table2[[#This Row],[BND T]]=0, "--", Table2[[#This Row],[BND FE]]/Table2[[#This Row],[BND T]]))</f>
        <v>--</v>
      </c>
      <c r="DW46" s="2">
        <v>0</v>
      </c>
      <c r="DX46" s="2">
        <v>0</v>
      </c>
      <c r="DY46" s="2">
        <v>0</v>
      </c>
      <c r="DZ46" s="2">
        <v>0</v>
      </c>
      <c r="EA46" s="6">
        <f>SUM(Table2[[#This Row],[SPE B]:[SPE FE]])</f>
        <v>0</v>
      </c>
      <c r="EB46" s="11" t="str">
        <f>IF((Table2[[#This Row],[SPE T]]/Table2[[#This Row],[Admission]]) = 0, "--", (Table2[[#This Row],[SPE T]]/Table2[[#This Row],[Admission]]))</f>
        <v>--</v>
      </c>
      <c r="EC46" s="11" t="str">
        <f>IF(Table2[[#This Row],[SPE T]]=0,"--", IF(Table2[[#This Row],[SPE HS]]/Table2[[#This Row],[SPE T]]=0, "--", Table2[[#This Row],[SPE HS]]/Table2[[#This Row],[SPE T]]))</f>
        <v>--</v>
      </c>
      <c r="ED46" s="18" t="str">
        <f>IF(Table2[[#This Row],[SPE T]]=0,"--", IF(Table2[[#This Row],[SPE FE]]/Table2[[#This Row],[SPE T]]=0, "--", Table2[[#This Row],[SPE FE]]/Table2[[#This Row],[SPE T]]))</f>
        <v>--</v>
      </c>
      <c r="EE46" s="2">
        <v>0</v>
      </c>
      <c r="EF46" s="2">
        <v>0</v>
      </c>
      <c r="EG46" s="2">
        <v>0</v>
      </c>
      <c r="EH46" s="2">
        <v>0</v>
      </c>
      <c r="EI46" s="6">
        <f>SUM(Table2[[#This Row],[ORC B]:[ORC FE]])</f>
        <v>0</v>
      </c>
      <c r="EJ46" s="11" t="str">
        <f>IF((Table2[[#This Row],[ORC T]]/Table2[[#This Row],[Admission]]) = 0, "--", (Table2[[#This Row],[ORC T]]/Table2[[#This Row],[Admission]]))</f>
        <v>--</v>
      </c>
      <c r="EK46" s="11" t="str">
        <f>IF(Table2[[#This Row],[ORC T]]=0,"--", IF(Table2[[#This Row],[ORC HS]]/Table2[[#This Row],[ORC T]]=0, "--", Table2[[#This Row],[ORC HS]]/Table2[[#This Row],[ORC T]]))</f>
        <v>--</v>
      </c>
      <c r="EL46" s="18" t="str">
        <f>IF(Table2[[#This Row],[ORC T]]=0,"--", IF(Table2[[#This Row],[ORC FE]]/Table2[[#This Row],[ORC T]]=0, "--", Table2[[#This Row],[ORC FE]]/Table2[[#This Row],[ORC T]]))</f>
        <v>--</v>
      </c>
      <c r="EM46" s="2">
        <v>0</v>
      </c>
      <c r="EN46" s="2">
        <v>0</v>
      </c>
      <c r="EO46" s="2">
        <v>0</v>
      </c>
      <c r="EP46" s="2">
        <v>0</v>
      </c>
      <c r="EQ46" s="6">
        <f>SUM(Table2[[#This Row],[SOL B]:[SOL FE]])</f>
        <v>0</v>
      </c>
      <c r="ER46" s="11" t="str">
        <f>IF((Table2[[#This Row],[SOL T]]/Table2[[#This Row],[Admission]]) = 0, "--", (Table2[[#This Row],[SOL T]]/Table2[[#This Row],[Admission]]))</f>
        <v>--</v>
      </c>
      <c r="ES46" s="11" t="str">
        <f>IF(Table2[[#This Row],[SOL T]]=0,"--", IF(Table2[[#This Row],[SOL HS]]/Table2[[#This Row],[SOL T]]=0, "--", Table2[[#This Row],[SOL HS]]/Table2[[#This Row],[SOL T]]))</f>
        <v>--</v>
      </c>
      <c r="ET46" s="18" t="str">
        <f>IF(Table2[[#This Row],[SOL T]]=0,"--", IF(Table2[[#This Row],[SOL FE]]/Table2[[#This Row],[SOL T]]=0, "--", Table2[[#This Row],[SOL FE]]/Table2[[#This Row],[SOL T]]))</f>
        <v>--</v>
      </c>
      <c r="EU46" s="2">
        <v>4</v>
      </c>
      <c r="EV46" s="2">
        <v>16</v>
      </c>
      <c r="EW46" s="2">
        <v>0</v>
      </c>
      <c r="EX46" s="2">
        <v>0</v>
      </c>
      <c r="EY46" s="6">
        <f>SUM(Table2[[#This Row],[CHO B]:[CHO FE]])</f>
        <v>20</v>
      </c>
      <c r="EZ46" s="11">
        <f>IF((Table2[[#This Row],[CHO T]]/Table2[[#This Row],[Admission]]) = 0, "--", (Table2[[#This Row],[CHO T]]/Table2[[#This Row],[Admission]]))</f>
        <v>0.17241379310344829</v>
      </c>
      <c r="FA46" s="11" t="str">
        <f>IF(Table2[[#This Row],[CHO T]]=0,"--", IF(Table2[[#This Row],[CHO HS]]/Table2[[#This Row],[CHO T]]=0, "--", Table2[[#This Row],[CHO HS]]/Table2[[#This Row],[CHO T]]))</f>
        <v>--</v>
      </c>
      <c r="FB46" s="18" t="str">
        <f>IF(Table2[[#This Row],[CHO T]]=0,"--", IF(Table2[[#This Row],[CHO FE]]/Table2[[#This Row],[CHO T]]=0, "--", Table2[[#This Row],[CHO FE]]/Table2[[#This Row],[CHO T]]))</f>
        <v>--</v>
      </c>
      <c r="FC4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79</v>
      </c>
      <c r="FD46">
        <v>0</v>
      </c>
      <c r="FE46">
        <v>0</v>
      </c>
      <c r="FF46" s="1" t="s">
        <v>390</v>
      </c>
      <c r="FG46" s="1" t="s">
        <v>390</v>
      </c>
      <c r="FH46">
        <v>0</v>
      </c>
      <c r="FI46">
        <v>0</v>
      </c>
      <c r="FJ46" s="1" t="s">
        <v>390</v>
      </c>
      <c r="FK46" s="1" t="s">
        <v>390</v>
      </c>
      <c r="FL46">
        <v>0</v>
      </c>
      <c r="FM46">
        <v>0</v>
      </c>
      <c r="FN46" s="1" t="s">
        <v>390</v>
      </c>
      <c r="FO46" s="1" t="s">
        <v>390</v>
      </c>
    </row>
    <row r="47" spans="1:171">
      <c r="A47">
        <v>1105</v>
      </c>
      <c r="B47">
        <v>231</v>
      </c>
      <c r="C47" t="s">
        <v>97</v>
      </c>
      <c r="D47" t="s">
        <v>143</v>
      </c>
      <c r="E47" s="20">
        <v>198</v>
      </c>
      <c r="F47" s="2">
        <v>14</v>
      </c>
      <c r="G47" s="2">
        <v>0</v>
      </c>
      <c r="H47" s="2">
        <v>1</v>
      </c>
      <c r="I47" s="2">
        <v>0</v>
      </c>
      <c r="J47" s="6">
        <f>SUM(Table2[[#This Row],[FB B]:[FB FE]])</f>
        <v>15</v>
      </c>
      <c r="K47" s="11">
        <f>IF((Table2[[#This Row],[FB T]]/Table2[[#This Row],[Admission]]) = 0, "--", (Table2[[#This Row],[FB T]]/Table2[[#This Row],[Admission]]))</f>
        <v>7.575757575757576E-2</v>
      </c>
      <c r="L47" s="11">
        <f>IF(Table2[[#This Row],[FB T]]=0,"--", IF(Table2[[#This Row],[FB HS]]/Table2[[#This Row],[FB T]]=0, "--", Table2[[#This Row],[FB HS]]/Table2[[#This Row],[FB T]]))</f>
        <v>6.6666666666666666E-2</v>
      </c>
      <c r="M47" s="18" t="str">
        <f>IF(Table2[[#This Row],[FB T]]=0,"--", IF(Table2[[#This Row],[FB FE]]/Table2[[#This Row],[FB T]]=0, "--", Table2[[#This Row],[FB FE]]/Table2[[#This Row],[FB T]]))</f>
        <v>--</v>
      </c>
      <c r="N47" s="2">
        <v>0</v>
      </c>
      <c r="O47" s="2">
        <v>0</v>
      </c>
      <c r="P47" s="2">
        <v>0</v>
      </c>
      <c r="Q47" s="2">
        <v>0</v>
      </c>
      <c r="R47" s="6">
        <f>SUM(Table2[[#This Row],[XC B]:[XC FE]])</f>
        <v>0</v>
      </c>
      <c r="S47" s="11" t="str">
        <f>IF((Table2[[#This Row],[XC T]]/Table2[[#This Row],[Admission]]) = 0, "--", (Table2[[#This Row],[XC T]]/Table2[[#This Row],[Admission]]))</f>
        <v>--</v>
      </c>
      <c r="T47" s="11" t="str">
        <f>IF(Table2[[#This Row],[XC T]]=0,"--", IF(Table2[[#This Row],[XC HS]]/Table2[[#This Row],[XC T]]=0, "--", Table2[[#This Row],[XC HS]]/Table2[[#This Row],[XC T]]))</f>
        <v>--</v>
      </c>
      <c r="U47" s="18" t="str">
        <f>IF(Table2[[#This Row],[XC T]]=0,"--", IF(Table2[[#This Row],[XC FE]]/Table2[[#This Row],[XC T]]=0, "--", Table2[[#This Row],[XC FE]]/Table2[[#This Row],[XC T]]))</f>
        <v>--</v>
      </c>
      <c r="V47" s="2">
        <v>12</v>
      </c>
      <c r="W47" s="2">
        <v>1</v>
      </c>
      <c r="X47" s="2">
        <v>0</v>
      </c>
      <c r="Y47" s="6">
        <f>SUM(Table2[[#This Row],[VB G]:[VB FE]])</f>
        <v>13</v>
      </c>
      <c r="Z47" s="11">
        <f>IF((Table2[[#This Row],[VB T]]/Table2[[#This Row],[Admission]]) = 0, "--", (Table2[[#This Row],[VB T]]/Table2[[#This Row],[Admission]]))</f>
        <v>6.5656565656565663E-2</v>
      </c>
      <c r="AA47" s="11">
        <f>IF(Table2[[#This Row],[VB T]]=0,"--", IF(Table2[[#This Row],[VB HS]]/Table2[[#This Row],[VB T]]=0, "--", Table2[[#This Row],[VB HS]]/Table2[[#This Row],[VB T]]))</f>
        <v>7.6923076923076927E-2</v>
      </c>
      <c r="AB47" s="18" t="str">
        <f>IF(Table2[[#This Row],[VB T]]=0,"--", IF(Table2[[#This Row],[VB FE]]/Table2[[#This Row],[VB T]]=0, "--", Table2[[#This Row],[VB FE]]/Table2[[#This Row],[VB T]]))</f>
        <v>--</v>
      </c>
      <c r="AC47" s="2">
        <v>10</v>
      </c>
      <c r="AD47" s="2">
        <v>16</v>
      </c>
      <c r="AE47" s="2">
        <v>0</v>
      </c>
      <c r="AF47" s="2">
        <v>0</v>
      </c>
      <c r="AG47" s="6">
        <f>SUM(Table2[[#This Row],[SC B]:[SC FE]])</f>
        <v>26</v>
      </c>
      <c r="AH47" s="11">
        <f>IF((Table2[[#This Row],[SC T]]/Table2[[#This Row],[Admission]]) = 0, "--", (Table2[[#This Row],[SC T]]/Table2[[#This Row],[Admission]]))</f>
        <v>0.13131313131313133</v>
      </c>
      <c r="AI47" s="11" t="str">
        <f>IF(Table2[[#This Row],[SC T]]=0,"--", IF(Table2[[#This Row],[SC HS]]/Table2[[#This Row],[SC T]]=0, "--", Table2[[#This Row],[SC HS]]/Table2[[#This Row],[SC T]]))</f>
        <v>--</v>
      </c>
      <c r="AJ47" s="18" t="str">
        <f>IF(Table2[[#This Row],[SC T]]=0,"--", IF(Table2[[#This Row],[SC FE]]/Table2[[#This Row],[SC T]]=0, "--", Table2[[#This Row],[SC FE]]/Table2[[#This Row],[SC T]]))</f>
        <v>--</v>
      </c>
      <c r="AK47" s="15">
        <f>SUM(Table2[[#This Row],[FB T]],Table2[[#This Row],[XC T]],Table2[[#This Row],[VB T]],Table2[[#This Row],[SC T]])</f>
        <v>54</v>
      </c>
      <c r="AL47" s="2">
        <v>19</v>
      </c>
      <c r="AM47" s="2">
        <v>12</v>
      </c>
      <c r="AN47" s="2">
        <v>0</v>
      </c>
      <c r="AO47" s="2">
        <v>0</v>
      </c>
      <c r="AP47" s="6">
        <f>SUM(Table2[[#This Row],[BX B]:[BX FE]])</f>
        <v>31</v>
      </c>
      <c r="AQ47" s="11">
        <f>IF((Table2[[#This Row],[BX T]]/Table2[[#This Row],[Admission]]) = 0, "--", (Table2[[#This Row],[BX T]]/Table2[[#This Row],[Admission]]))</f>
        <v>0.15656565656565657</v>
      </c>
      <c r="AR47" s="11" t="str">
        <f>IF(Table2[[#This Row],[BX T]]=0,"--", IF(Table2[[#This Row],[BX HS]]/Table2[[#This Row],[BX T]]=0, "--", Table2[[#This Row],[BX HS]]/Table2[[#This Row],[BX T]]))</f>
        <v>--</v>
      </c>
      <c r="AS47" s="18" t="str">
        <f>IF(Table2[[#This Row],[BX T]]=0,"--", IF(Table2[[#This Row],[BX FE]]/Table2[[#This Row],[BX T]]=0, "--", Table2[[#This Row],[BX FE]]/Table2[[#This Row],[BX T]]))</f>
        <v>--</v>
      </c>
      <c r="AT47" s="2">
        <v>4</v>
      </c>
      <c r="AU47" s="2">
        <v>3</v>
      </c>
      <c r="AV47" s="2">
        <v>0</v>
      </c>
      <c r="AW47" s="2">
        <v>0</v>
      </c>
      <c r="AX47" s="6">
        <f>SUM(Table2[[#This Row],[SW B]:[SW FE]])</f>
        <v>7</v>
      </c>
      <c r="AY47" s="11">
        <f>IF((Table2[[#This Row],[SW T]]/Table2[[#This Row],[Admission]]) = 0, "--", (Table2[[#This Row],[SW T]]/Table2[[#This Row],[Admission]]))</f>
        <v>3.5353535353535352E-2</v>
      </c>
      <c r="AZ47" s="11" t="str">
        <f>IF(Table2[[#This Row],[SW T]]=0,"--", IF(Table2[[#This Row],[SW HS]]/Table2[[#This Row],[SW T]]=0, "--", Table2[[#This Row],[SW HS]]/Table2[[#This Row],[SW T]]))</f>
        <v>--</v>
      </c>
      <c r="BA47" s="18" t="str">
        <f>IF(Table2[[#This Row],[SW T]]=0,"--", IF(Table2[[#This Row],[SW FE]]/Table2[[#This Row],[SW T]]=0, "--", Table2[[#This Row],[SW FE]]/Table2[[#This Row],[SW T]]))</f>
        <v>--</v>
      </c>
      <c r="BB47" s="2">
        <v>0</v>
      </c>
      <c r="BC47" s="2">
        <v>0</v>
      </c>
      <c r="BD47" s="2">
        <v>0</v>
      </c>
      <c r="BE47" s="2">
        <v>0</v>
      </c>
      <c r="BF47" s="6">
        <f>SUM(Table2[[#This Row],[CHE B]:[CHE FE]])</f>
        <v>0</v>
      </c>
      <c r="BG47" s="11" t="str">
        <f>IF((Table2[[#This Row],[CHE T]]/Table2[[#This Row],[Admission]]) = 0, "--", (Table2[[#This Row],[CHE T]]/Table2[[#This Row],[Admission]]))</f>
        <v>--</v>
      </c>
      <c r="BH47" s="11" t="str">
        <f>IF(Table2[[#This Row],[CHE T]]=0,"--", IF(Table2[[#This Row],[CHE HS]]/Table2[[#This Row],[CHE T]]=0, "--", Table2[[#This Row],[CHE HS]]/Table2[[#This Row],[CHE T]]))</f>
        <v>--</v>
      </c>
      <c r="BI47" s="22" t="str">
        <f>IF(Table2[[#This Row],[CHE T]]=0,"--", IF(Table2[[#This Row],[CHE FE]]/Table2[[#This Row],[CHE T]]=0, "--", Table2[[#This Row],[CHE FE]]/Table2[[#This Row],[CHE T]]))</f>
        <v>--</v>
      </c>
      <c r="BJ47" s="2">
        <v>6</v>
      </c>
      <c r="BK47" s="2">
        <v>0</v>
      </c>
      <c r="BL47" s="2">
        <v>0</v>
      </c>
      <c r="BM47" s="2">
        <v>0</v>
      </c>
      <c r="BN47" s="6">
        <f>SUM(Table2[[#This Row],[WR B]:[WR FE]])</f>
        <v>6</v>
      </c>
      <c r="BO47" s="11">
        <f>IF((Table2[[#This Row],[WR T]]/Table2[[#This Row],[Admission]]) = 0, "--", (Table2[[#This Row],[WR T]]/Table2[[#This Row],[Admission]]))</f>
        <v>3.0303030303030304E-2</v>
      </c>
      <c r="BP47" s="11" t="str">
        <f>IF(Table2[[#This Row],[WR T]]=0,"--", IF(Table2[[#This Row],[WR HS]]/Table2[[#This Row],[WR T]]=0, "--", Table2[[#This Row],[WR HS]]/Table2[[#This Row],[WR T]]))</f>
        <v>--</v>
      </c>
      <c r="BQ47" s="18" t="str">
        <f>IF(Table2[[#This Row],[WR T]]=0,"--", IF(Table2[[#This Row],[WR FE]]/Table2[[#This Row],[WR T]]=0, "--", Table2[[#This Row],[WR FE]]/Table2[[#This Row],[WR T]]))</f>
        <v>--</v>
      </c>
      <c r="BR47" s="2">
        <v>0</v>
      </c>
      <c r="BS47" s="2">
        <v>0</v>
      </c>
      <c r="BT47" s="2">
        <v>0</v>
      </c>
      <c r="BU47" s="2">
        <v>0</v>
      </c>
      <c r="BV47" s="6">
        <f>SUM(Table2[[#This Row],[DNC B]:[DNC FE]])</f>
        <v>0</v>
      </c>
      <c r="BW47" s="11" t="str">
        <f>IF((Table2[[#This Row],[DNC T]]/Table2[[#This Row],[Admission]]) = 0, "--", (Table2[[#This Row],[DNC T]]/Table2[[#This Row],[Admission]]))</f>
        <v>--</v>
      </c>
      <c r="BX47" s="11" t="str">
        <f>IF(Table2[[#This Row],[DNC T]]=0,"--", IF(Table2[[#This Row],[DNC HS]]/Table2[[#This Row],[DNC T]]=0, "--", Table2[[#This Row],[DNC HS]]/Table2[[#This Row],[DNC T]]))</f>
        <v>--</v>
      </c>
      <c r="BY47" s="18" t="str">
        <f>IF(Table2[[#This Row],[DNC T]]=0,"--", IF(Table2[[#This Row],[DNC FE]]/Table2[[#This Row],[DNC T]]=0, "--", Table2[[#This Row],[DNC FE]]/Table2[[#This Row],[DNC T]]))</f>
        <v>--</v>
      </c>
      <c r="BZ47" s="24">
        <f>SUM(Table2[[#This Row],[BX T]],Table2[[#This Row],[SW T]],Table2[[#This Row],[CHE T]],Table2[[#This Row],[WR T]],Table2[[#This Row],[DNC T]])</f>
        <v>44</v>
      </c>
      <c r="CA47" s="2">
        <v>13</v>
      </c>
      <c r="CB47" s="2">
        <v>13</v>
      </c>
      <c r="CC47" s="2">
        <v>0</v>
      </c>
      <c r="CD47" s="2">
        <v>0</v>
      </c>
      <c r="CE47" s="6">
        <f>SUM(Table2[[#This Row],[TF B]:[TF FE]])</f>
        <v>26</v>
      </c>
      <c r="CF47" s="11">
        <f>IF((Table2[[#This Row],[TF T]]/Table2[[#This Row],[Admission]]) = 0, "--", (Table2[[#This Row],[TF T]]/Table2[[#This Row],[Admission]]))</f>
        <v>0.13131313131313133</v>
      </c>
      <c r="CG47" s="11" t="str">
        <f>IF(Table2[[#This Row],[TF T]]=0,"--", IF(Table2[[#This Row],[TF HS]]/Table2[[#This Row],[TF T]]=0, "--", Table2[[#This Row],[TF HS]]/Table2[[#This Row],[TF T]]))</f>
        <v>--</v>
      </c>
      <c r="CH47" s="18" t="str">
        <f>IF(Table2[[#This Row],[TF T]]=0,"--", IF(Table2[[#This Row],[TF FE]]/Table2[[#This Row],[TF T]]=0, "--", Table2[[#This Row],[TF FE]]/Table2[[#This Row],[TF T]]))</f>
        <v>--</v>
      </c>
      <c r="CI47" s="2">
        <v>11</v>
      </c>
      <c r="CJ47" s="2">
        <v>0</v>
      </c>
      <c r="CK47" s="2">
        <v>0</v>
      </c>
      <c r="CL47" s="2">
        <v>0</v>
      </c>
      <c r="CM47" s="6">
        <f>SUM(Table2[[#This Row],[BB B]:[BB FE]])</f>
        <v>11</v>
      </c>
      <c r="CN47" s="11">
        <f>IF((Table2[[#This Row],[BB T]]/Table2[[#This Row],[Admission]]) = 0, "--", (Table2[[#This Row],[BB T]]/Table2[[#This Row],[Admission]]))</f>
        <v>5.5555555555555552E-2</v>
      </c>
      <c r="CO47" s="11" t="str">
        <f>IF(Table2[[#This Row],[BB T]]=0,"--", IF(Table2[[#This Row],[BB HS]]/Table2[[#This Row],[BB T]]=0, "--", Table2[[#This Row],[BB HS]]/Table2[[#This Row],[BB T]]))</f>
        <v>--</v>
      </c>
      <c r="CP47" s="18" t="str">
        <f>IF(Table2[[#This Row],[BB T]]=0,"--", IF(Table2[[#This Row],[BB FE]]/Table2[[#This Row],[BB T]]=0, "--", Table2[[#This Row],[BB FE]]/Table2[[#This Row],[BB T]]))</f>
        <v>--</v>
      </c>
      <c r="CQ47" s="2">
        <v>0</v>
      </c>
      <c r="CR47" s="2">
        <v>25</v>
      </c>
      <c r="CS47" s="2">
        <v>0</v>
      </c>
      <c r="CT47" s="2">
        <v>1</v>
      </c>
      <c r="CU47" s="6">
        <f>SUM(Table2[[#This Row],[SB B]:[SB FE]])</f>
        <v>26</v>
      </c>
      <c r="CV47" s="11">
        <f>IF((Table2[[#This Row],[SB T]]/Table2[[#This Row],[Admission]]) = 0, "--", (Table2[[#This Row],[SB T]]/Table2[[#This Row],[Admission]]))</f>
        <v>0.13131313131313133</v>
      </c>
      <c r="CW47" s="11" t="str">
        <f>IF(Table2[[#This Row],[SB T]]=0,"--", IF(Table2[[#This Row],[SB HS]]/Table2[[#This Row],[SB T]]=0, "--", Table2[[#This Row],[SB HS]]/Table2[[#This Row],[SB T]]))</f>
        <v>--</v>
      </c>
      <c r="CX47" s="18">
        <f>IF(Table2[[#This Row],[SB T]]=0,"--", IF(Table2[[#This Row],[SB FE]]/Table2[[#This Row],[SB T]]=0, "--", Table2[[#This Row],[SB FE]]/Table2[[#This Row],[SB T]]))</f>
        <v>3.8461538461538464E-2</v>
      </c>
      <c r="CY47" s="2">
        <v>1</v>
      </c>
      <c r="CZ47" s="2">
        <v>0</v>
      </c>
      <c r="DA47" s="2">
        <v>0</v>
      </c>
      <c r="DB47" s="2">
        <v>0</v>
      </c>
      <c r="DC47" s="6">
        <f>SUM(Table2[[#This Row],[GF B]:[GF FE]])</f>
        <v>1</v>
      </c>
      <c r="DD47" s="11">
        <f>IF((Table2[[#This Row],[GF T]]/Table2[[#This Row],[Admission]]) = 0, "--", (Table2[[#This Row],[GF T]]/Table2[[#This Row],[Admission]]))</f>
        <v>5.0505050505050509E-3</v>
      </c>
      <c r="DE47" s="11" t="str">
        <f>IF(Table2[[#This Row],[GF T]]=0,"--", IF(Table2[[#This Row],[GF HS]]/Table2[[#This Row],[GF T]]=0, "--", Table2[[#This Row],[GF HS]]/Table2[[#This Row],[GF T]]))</f>
        <v>--</v>
      </c>
      <c r="DF47" s="18" t="str">
        <f>IF(Table2[[#This Row],[GF T]]=0,"--", IF(Table2[[#This Row],[GF FE]]/Table2[[#This Row],[GF T]]=0, "--", Table2[[#This Row],[GF FE]]/Table2[[#This Row],[GF T]]))</f>
        <v>--</v>
      </c>
      <c r="DG47" s="2">
        <v>1</v>
      </c>
      <c r="DH47" s="2">
        <v>0</v>
      </c>
      <c r="DI47" s="2">
        <v>0</v>
      </c>
      <c r="DJ47" s="2">
        <v>0</v>
      </c>
      <c r="DK47" s="6">
        <f>SUM(Table2[[#This Row],[TN B]:[TN FE]])</f>
        <v>1</v>
      </c>
      <c r="DL47" s="11">
        <f>IF((Table2[[#This Row],[TN T]]/Table2[[#This Row],[Admission]]) = 0, "--", (Table2[[#This Row],[TN T]]/Table2[[#This Row],[Admission]]))</f>
        <v>5.0505050505050509E-3</v>
      </c>
      <c r="DM47" s="11" t="str">
        <f>IF(Table2[[#This Row],[TN T]]=0,"--", IF(Table2[[#This Row],[TN HS]]/Table2[[#This Row],[TN T]]=0, "--", Table2[[#This Row],[TN HS]]/Table2[[#This Row],[TN T]]))</f>
        <v>--</v>
      </c>
      <c r="DN47" s="18" t="str">
        <f>IF(Table2[[#This Row],[TN T]]=0,"--", IF(Table2[[#This Row],[TN FE]]/Table2[[#This Row],[TN T]]=0, "--", Table2[[#This Row],[TN FE]]/Table2[[#This Row],[TN T]]))</f>
        <v>--</v>
      </c>
      <c r="DO47" s="2">
        <v>22</v>
      </c>
      <c r="DP47" s="2">
        <v>23</v>
      </c>
      <c r="DQ47" s="2">
        <v>1</v>
      </c>
      <c r="DR47" s="2">
        <v>0</v>
      </c>
      <c r="DS47" s="6">
        <f>SUM(Table2[[#This Row],[BND B]:[BND FE]])</f>
        <v>46</v>
      </c>
      <c r="DT47" s="11">
        <f>IF((Table2[[#This Row],[BND T]]/Table2[[#This Row],[Admission]]) = 0, "--", (Table2[[#This Row],[BND T]]/Table2[[#This Row],[Admission]]))</f>
        <v>0.23232323232323232</v>
      </c>
      <c r="DU47" s="11">
        <f>IF(Table2[[#This Row],[BND T]]=0,"--", IF(Table2[[#This Row],[BND HS]]/Table2[[#This Row],[BND T]]=0, "--", Table2[[#This Row],[BND HS]]/Table2[[#This Row],[BND T]]))</f>
        <v>2.1739130434782608E-2</v>
      </c>
      <c r="DV47" s="18" t="str">
        <f>IF(Table2[[#This Row],[BND T]]=0,"--", IF(Table2[[#This Row],[BND FE]]/Table2[[#This Row],[BND T]]=0, "--", Table2[[#This Row],[BND FE]]/Table2[[#This Row],[BND T]]))</f>
        <v>--</v>
      </c>
      <c r="DW47" s="2">
        <v>0</v>
      </c>
      <c r="DX47" s="2">
        <v>0</v>
      </c>
      <c r="DY47" s="2">
        <v>0</v>
      </c>
      <c r="DZ47" s="2">
        <v>0</v>
      </c>
      <c r="EA47" s="6">
        <f>SUM(Table2[[#This Row],[SPE B]:[SPE FE]])</f>
        <v>0</v>
      </c>
      <c r="EB47" s="11" t="str">
        <f>IF((Table2[[#This Row],[SPE T]]/Table2[[#This Row],[Admission]]) = 0, "--", (Table2[[#This Row],[SPE T]]/Table2[[#This Row],[Admission]]))</f>
        <v>--</v>
      </c>
      <c r="EC47" s="11" t="str">
        <f>IF(Table2[[#This Row],[SPE T]]=0,"--", IF(Table2[[#This Row],[SPE HS]]/Table2[[#This Row],[SPE T]]=0, "--", Table2[[#This Row],[SPE HS]]/Table2[[#This Row],[SPE T]]))</f>
        <v>--</v>
      </c>
      <c r="ED47" s="18" t="str">
        <f>IF(Table2[[#This Row],[SPE T]]=0,"--", IF(Table2[[#This Row],[SPE FE]]/Table2[[#This Row],[SPE T]]=0, "--", Table2[[#This Row],[SPE FE]]/Table2[[#This Row],[SPE T]]))</f>
        <v>--</v>
      </c>
      <c r="EE47" s="2">
        <v>0</v>
      </c>
      <c r="EF47" s="2">
        <v>0</v>
      </c>
      <c r="EG47" s="2">
        <v>0</v>
      </c>
      <c r="EH47" s="2">
        <v>0</v>
      </c>
      <c r="EI47" s="6">
        <f>SUM(Table2[[#This Row],[ORC B]:[ORC FE]])</f>
        <v>0</v>
      </c>
      <c r="EJ47" s="11" t="str">
        <f>IF((Table2[[#This Row],[ORC T]]/Table2[[#This Row],[Admission]]) = 0, "--", (Table2[[#This Row],[ORC T]]/Table2[[#This Row],[Admission]]))</f>
        <v>--</v>
      </c>
      <c r="EK47" s="11" t="str">
        <f>IF(Table2[[#This Row],[ORC T]]=0,"--", IF(Table2[[#This Row],[ORC HS]]/Table2[[#This Row],[ORC T]]=0, "--", Table2[[#This Row],[ORC HS]]/Table2[[#This Row],[ORC T]]))</f>
        <v>--</v>
      </c>
      <c r="EL47" s="18" t="str">
        <f>IF(Table2[[#This Row],[ORC T]]=0,"--", IF(Table2[[#This Row],[ORC FE]]/Table2[[#This Row],[ORC T]]=0, "--", Table2[[#This Row],[ORC FE]]/Table2[[#This Row],[ORC T]]))</f>
        <v>--</v>
      </c>
      <c r="EM47" s="2">
        <v>0</v>
      </c>
      <c r="EN47" s="2">
        <v>0</v>
      </c>
      <c r="EO47" s="2">
        <v>0</v>
      </c>
      <c r="EP47" s="2">
        <v>0</v>
      </c>
      <c r="EQ47" s="6">
        <f>SUM(Table2[[#This Row],[SOL B]:[SOL FE]])</f>
        <v>0</v>
      </c>
      <c r="ER47" s="11" t="str">
        <f>IF((Table2[[#This Row],[SOL T]]/Table2[[#This Row],[Admission]]) = 0, "--", (Table2[[#This Row],[SOL T]]/Table2[[#This Row],[Admission]]))</f>
        <v>--</v>
      </c>
      <c r="ES47" s="11" t="str">
        <f>IF(Table2[[#This Row],[SOL T]]=0,"--", IF(Table2[[#This Row],[SOL HS]]/Table2[[#This Row],[SOL T]]=0, "--", Table2[[#This Row],[SOL HS]]/Table2[[#This Row],[SOL T]]))</f>
        <v>--</v>
      </c>
      <c r="ET47" s="18" t="str">
        <f>IF(Table2[[#This Row],[SOL T]]=0,"--", IF(Table2[[#This Row],[SOL FE]]/Table2[[#This Row],[SOL T]]=0, "--", Table2[[#This Row],[SOL FE]]/Table2[[#This Row],[SOL T]]))</f>
        <v>--</v>
      </c>
      <c r="EU47" s="2">
        <v>6</v>
      </c>
      <c r="EV47" s="2">
        <v>10</v>
      </c>
      <c r="EW47" s="2">
        <v>1</v>
      </c>
      <c r="EX47" s="2">
        <v>0</v>
      </c>
      <c r="EY47" s="6">
        <f>SUM(Table2[[#This Row],[CHO B]:[CHO FE]])</f>
        <v>17</v>
      </c>
      <c r="EZ47" s="11">
        <f>IF((Table2[[#This Row],[CHO T]]/Table2[[#This Row],[Admission]]) = 0, "--", (Table2[[#This Row],[CHO T]]/Table2[[#This Row],[Admission]]))</f>
        <v>8.5858585858585856E-2</v>
      </c>
      <c r="FA47" s="11">
        <f>IF(Table2[[#This Row],[CHO T]]=0,"--", IF(Table2[[#This Row],[CHO HS]]/Table2[[#This Row],[CHO T]]=0, "--", Table2[[#This Row],[CHO HS]]/Table2[[#This Row],[CHO T]]))</f>
        <v>5.8823529411764705E-2</v>
      </c>
      <c r="FB47" s="18" t="str">
        <f>IF(Table2[[#This Row],[CHO T]]=0,"--", IF(Table2[[#This Row],[CHO FE]]/Table2[[#This Row],[CHO T]]=0, "--", Table2[[#This Row],[CHO FE]]/Table2[[#This Row],[CHO T]]))</f>
        <v>--</v>
      </c>
      <c r="FC4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128</v>
      </c>
      <c r="FD47">
        <v>0</v>
      </c>
      <c r="FE47">
        <v>0</v>
      </c>
      <c r="FF47" s="1" t="s">
        <v>390</v>
      </c>
      <c r="FG47" s="1" t="s">
        <v>390</v>
      </c>
      <c r="FH47">
        <v>0</v>
      </c>
      <c r="FI47">
        <v>0</v>
      </c>
      <c r="FJ47" s="1" t="s">
        <v>390</v>
      </c>
      <c r="FK47" s="1" t="s">
        <v>390</v>
      </c>
      <c r="FL47">
        <v>0</v>
      </c>
      <c r="FM47">
        <v>0</v>
      </c>
      <c r="FN47" s="1" t="s">
        <v>390</v>
      </c>
      <c r="FO47" s="1" t="s">
        <v>390</v>
      </c>
    </row>
    <row r="48" spans="1:171">
      <c r="A48">
        <v>974</v>
      </c>
      <c r="B48">
        <v>12</v>
      </c>
      <c r="C48" t="s">
        <v>100</v>
      </c>
      <c r="D48" t="s">
        <v>144</v>
      </c>
      <c r="E48" s="20">
        <v>1105</v>
      </c>
      <c r="F48" s="2">
        <v>87</v>
      </c>
      <c r="G48" s="2">
        <v>0</v>
      </c>
      <c r="H48" s="2">
        <v>0</v>
      </c>
      <c r="I48" s="2">
        <v>0</v>
      </c>
      <c r="J48" s="6">
        <f>SUM(Table2[[#This Row],[FB B]:[FB FE]])</f>
        <v>87</v>
      </c>
      <c r="K48" s="11">
        <f>IF((Table2[[#This Row],[FB T]]/Table2[[#This Row],[Admission]]) = 0, "--", (Table2[[#This Row],[FB T]]/Table2[[#This Row],[Admission]]))</f>
        <v>7.8733031674208143E-2</v>
      </c>
      <c r="L48" s="11" t="str">
        <f>IF(Table2[[#This Row],[FB T]]=0,"--", IF(Table2[[#This Row],[FB HS]]/Table2[[#This Row],[FB T]]=0, "--", Table2[[#This Row],[FB HS]]/Table2[[#This Row],[FB T]]))</f>
        <v>--</v>
      </c>
      <c r="M48" s="18" t="str">
        <f>IF(Table2[[#This Row],[FB T]]=0,"--", IF(Table2[[#This Row],[FB FE]]/Table2[[#This Row],[FB T]]=0, "--", Table2[[#This Row],[FB FE]]/Table2[[#This Row],[FB T]]))</f>
        <v>--</v>
      </c>
      <c r="N48" s="2">
        <v>34</v>
      </c>
      <c r="O48" s="2">
        <v>33</v>
      </c>
      <c r="P48" s="2">
        <v>2</v>
      </c>
      <c r="Q48" s="2">
        <v>1</v>
      </c>
      <c r="R48" s="6">
        <f>SUM(Table2[[#This Row],[XC B]:[XC FE]])</f>
        <v>70</v>
      </c>
      <c r="S48" s="11">
        <f>IF((Table2[[#This Row],[XC T]]/Table2[[#This Row],[Admission]]) = 0, "--", (Table2[[#This Row],[XC T]]/Table2[[#This Row],[Admission]]))</f>
        <v>6.3348416289592757E-2</v>
      </c>
      <c r="T48" s="11">
        <f>IF(Table2[[#This Row],[XC T]]=0,"--", IF(Table2[[#This Row],[XC HS]]/Table2[[#This Row],[XC T]]=0, "--", Table2[[#This Row],[XC HS]]/Table2[[#This Row],[XC T]]))</f>
        <v>2.8571428571428571E-2</v>
      </c>
      <c r="U48" s="18">
        <f>IF(Table2[[#This Row],[XC T]]=0,"--", IF(Table2[[#This Row],[XC FE]]/Table2[[#This Row],[XC T]]=0, "--", Table2[[#This Row],[XC FE]]/Table2[[#This Row],[XC T]]))</f>
        <v>1.4285714285714285E-2</v>
      </c>
      <c r="V48" s="2">
        <v>37</v>
      </c>
      <c r="W48" s="2">
        <v>0</v>
      </c>
      <c r="X48" s="2">
        <v>0</v>
      </c>
      <c r="Y48" s="6">
        <f>SUM(Table2[[#This Row],[VB G]:[VB FE]])</f>
        <v>37</v>
      </c>
      <c r="Z48" s="11">
        <f>IF((Table2[[#This Row],[VB T]]/Table2[[#This Row],[Admission]]) = 0, "--", (Table2[[#This Row],[VB T]]/Table2[[#This Row],[Admission]]))</f>
        <v>3.3484162895927601E-2</v>
      </c>
      <c r="AA48" s="11" t="str">
        <f>IF(Table2[[#This Row],[VB T]]=0,"--", IF(Table2[[#This Row],[VB HS]]/Table2[[#This Row],[VB T]]=0, "--", Table2[[#This Row],[VB HS]]/Table2[[#This Row],[VB T]]))</f>
        <v>--</v>
      </c>
      <c r="AB48" s="18" t="str">
        <f>IF(Table2[[#This Row],[VB T]]=0,"--", IF(Table2[[#This Row],[VB FE]]/Table2[[#This Row],[VB T]]=0, "--", Table2[[#This Row],[VB FE]]/Table2[[#This Row],[VB T]]))</f>
        <v>--</v>
      </c>
      <c r="AC48" s="2">
        <v>65</v>
      </c>
      <c r="AD48" s="2">
        <v>47</v>
      </c>
      <c r="AE48" s="2">
        <v>0</v>
      </c>
      <c r="AF48" s="2">
        <v>1</v>
      </c>
      <c r="AG48" s="6">
        <f>SUM(Table2[[#This Row],[SC B]:[SC FE]])</f>
        <v>113</v>
      </c>
      <c r="AH48" s="11">
        <f>IF((Table2[[#This Row],[SC T]]/Table2[[#This Row],[Admission]]) = 0, "--", (Table2[[#This Row],[SC T]]/Table2[[#This Row],[Admission]]))</f>
        <v>0.10226244343891402</v>
      </c>
      <c r="AI48" s="11" t="str">
        <f>IF(Table2[[#This Row],[SC T]]=0,"--", IF(Table2[[#This Row],[SC HS]]/Table2[[#This Row],[SC T]]=0, "--", Table2[[#This Row],[SC HS]]/Table2[[#This Row],[SC T]]))</f>
        <v>--</v>
      </c>
      <c r="AJ48" s="18">
        <f>IF(Table2[[#This Row],[SC T]]=0,"--", IF(Table2[[#This Row],[SC FE]]/Table2[[#This Row],[SC T]]=0, "--", Table2[[#This Row],[SC FE]]/Table2[[#This Row],[SC T]]))</f>
        <v>8.8495575221238937E-3</v>
      </c>
      <c r="AK48" s="15">
        <f>SUM(Table2[[#This Row],[FB T]],Table2[[#This Row],[XC T]],Table2[[#This Row],[VB T]],Table2[[#This Row],[SC T]])</f>
        <v>307</v>
      </c>
      <c r="AL48" s="2">
        <v>41</v>
      </c>
      <c r="AM48" s="2">
        <v>30</v>
      </c>
      <c r="AN48" s="2">
        <v>0</v>
      </c>
      <c r="AO48" s="2">
        <v>1</v>
      </c>
      <c r="AP48" s="6">
        <f>SUM(Table2[[#This Row],[BX B]:[BX FE]])</f>
        <v>72</v>
      </c>
      <c r="AQ48" s="11">
        <f>IF((Table2[[#This Row],[BX T]]/Table2[[#This Row],[Admission]]) = 0, "--", (Table2[[#This Row],[BX T]]/Table2[[#This Row],[Admission]]))</f>
        <v>6.5158371040723986E-2</v>
      </c>
      <c r="AR48" s="11" t="str">
        <f>IF(Table2[[#This Row],[BX T]]=0,"--", IF(Table2[[#This Row],[BX HS]]/Table2[[#This Row],[BX T]]=0, "--", Table2[[#This Row],[BX HS]]/Table2[[#This Row],[BX T]]))</f>
        <v>--</v>
      </c>
      <c r="AS48" s="18">
        <f>IF(Table2[[#This Row],[BX T]]=0,"--", IF(Table2[[#This Row],[BX FE]]/Table2[[#This Row],[BX T]]=0, "--", Table2[[#This Row],[BX FE]]/Table2[[#This Row],[BX T]]))</f>
        <v>1.3888888888888888E-2</v>
      </c>
      <c r="AT48" s="2">
        <v>21</v>
      </c>
      <c r="AU48" s="2">
        <v>24</v>
      </c>
      <c r="AV48" s="2">
        <v>1</v>
      </c>
      <c r="AW48" s="2">
        <v>3</v>
      </c>
      <c r="AX48" s="6">
        <f>SUM(Table2[[#This Row],[SW B]:[SW FE]])</f>
        <v>49</v>
      </c>
      <c r="AY48" s="11">
        <f>IF((Table2[[#This Row],[SW T]]/Table2[[#This Row],[Admission]]) = 0, "--", (Table2[[#This Row],[SW T]]/Table2[[#This Row],[Admission]]))</f>
        <v>4.4343891402714934E-2</v>
      </c>
      <c r="AZ48" s="11">
        <f>IF(Table2[[#This Row],[SW T]]=0,"--", IF(Table2[[#This Row],[SW HS]]/Table2[[#This Row],[SW T]]=0, "--", Table2[[#This Row],[SW HS]]/Table2[[#This Row],[SW T]]))</f>
        <v>2.0408163265306121E-2</v>
      </c>
      <c r="BA48" s="18">
        <f>IF(Table2[[#This Row],[SW T]]=0,"--", IF(Table2[[#This Row],[SW FE]]/Table2[[#This Row],[SW T]]=0, "--", Table2[[#This Row],[SW FE]]/Table2[[#This Row],[SW T]]))</f>
        <v>6.1224489795918366E-2</v>
      </c>
      <c r="BB48" s="2">
        <v>0</v>
      </c>
      <c r="BC48" s="2">
        <v>8</v>
      </c>
      <c r="BD48" s="2">
        <v>0</v>
      </c>
      <c r="BE48" s="2">
        <v>0</v>
      </c>
      <c r="BF48" s="6">
        <f>SUM(Table2[[#This Row],[CHE B]:[CHE FE]])</f>
        <v>8</v>
      </c>
      <c r="BG48" s="11">
        <f>IF((Table2[[#This Row],[CHE T]]/Table2[[#This Row],[Admission]]) = 0, "--", (Table2[[#This Row],[CHE T]]/Table2[[#This Row],[Admission]]))</f>
        <v>7.2398190045248872E-3</v>
      </c>
      <c r="BH48" s="11" t="str">
        <f>IF(Table2[[#This Row],[CHE T]]=0,"--", IF(Table2[[#This Row],[CHE HS]]/Table2[[#This Row],[CHE T]]=0, "--", Table2[[#This Row],[CHE HS]]/Table2[[#This Row],[CHE T]]))</f>
        <v>--</v>
      </c>
      <c r="BI48" s="22" t="str">
        <f>IF(Table2[[#This Row],[CHE T]]=0,"--", IF(Table2[[#This Row],[CHE FE]]/Table2[[#This Row],[CHE T]]=0, "--", Table2[[#This Row],[CHE FE]]/Table2[[#This Row],[CHE T]]))</f>
        <v>--</v>
      </c>
      <c r="BJ48" s="2">
        <v>32</v>
      </c>
      <c r="BK48" s="2">
        <v>1</v>
      </c>
      <c r="BL48" s="2">
        <v>0</v>
      </c>
      <c r="BM48" s="2">
        <v>0</v>
      </c>
      <c r="BN48" s="6">
        <f>SUM(Table2[[#This Row],[WR B]:[WR FE]])</f>
        <v>33</v>
      </c>
      <c r="BO48" s="11">
        <f>IF((Table2[[#This Row],[WR T]]/Table2[[#This Row],[Admission]]) = 0, "--", (Table2[[#This Row],[WR T]]/Table2[[#This Row],[Admission]]))</f>
        <v>2.986425339366516E-2</v>
      </c>
      <c r="BP48" s="11" t="str">
        <f>IF(Table2[[#This Row],[WR T]]=0,"--", IF(Table2[[#This Row],[WR HS]]/Table2[[#This Row],[WR T]]=0, "--", Table2[[#This Row],[WR HS]]/Table2[[#This Row],[WR T]]))</f>
        <v>--</v>
      </c>
      <c r="BQ48" s="18" t="str">
        <f>IF(Table2[[#This Row],[WR T]]=0,"--", IF(Table2[[#This Row],[WR FE]]/Table2[[#This Row],[WR T]]=0, "--", Table2[[#This Row],[WR FE]]/Table2[[#This Row],[WR T]]))</f>
        <v>--</v>
      </c>
      <c r="BR48" s="2">
        <v>0</v>
      </c>
      <c r="BS48" s="2">
        <v>12</v>
      </c>
      <c r="BT48" s="2">
        <v>0</v>
      </c>
      <c r="BU48" s="2">
        <v>0</v>
      </c>
      <c r="BV48" s="6">
        <f>SUM(Table2[[#This Row],[DNC B]:[DNC FE]])</f>
        <v>12</v>
      </c>
      <c r="BW48" s="11">
        <f>IF((Table2[[#This Row],[DNC T]]/Table2[[#This Row],[Admission]]) = 0, "--", (Table2[[#This Row],[DNC T]]/Table2[[#This Row],[Admission]]))</f>
        <v>1.085972850678733E-2</v>
      </c>
      <c r="BX48" s="11" t="str">
        <f>IF(Table2[[#This Row],[DNC T]]=0,"--", IF(Table2[[#This Row],[DNC HS]]/Table2[[#This Row],[DNC T]]=0, "--", Table2[[#This Row],[DNC HS]]/Table2[[#This Row],[DNC T]]))</f>
        <v>--</v>
      </c>
      <c r="BY48" s="18" t="str">
        <f>IF(Table2[[#This Row],[DNC T]]=0,"--", IF(Table2[[#This Row],[DNC FE]]/Table2[[#This Row],[DNC T]]=0, "--", Table2[[#This Row],[DNC FE]]/Table2[[#This Row],[DNC T]]))</f>
        <v>--</v>
      </c>
      <c r="BZ48" s="24">
        <f>SUM(Table2[[#This Row],[BX T]],Table2[[#This Row],[SW T]],Table2[[#This Row],[CHE T]],Table2[[#This Row],[WR T]],Table2[[#This Row],[DNC T]])</f>
        <v>174</v>
      </c>
      <c r="CA48" s="2">
        <v>53</v>
      </c>
      <c r="CB48" s="2">
        <v>39</v>
      </c>
      <c r="CC48" s="2">
        <v>1</v>
      </c>
      <c r="CD48" s="2">
        <v>0</v>
      </c>
      <c r="CE48" s="6">
        <f>SUM(Table2[[#This Row],[TF B]:[TF FE]])</f>
        <v>93</v>
      </c>
      <c r="CF48" s="11">
        <f>IF((Table2[[#This Row],[TF T]]/Table2[[#This Row],[Admission]]) = 0, "--", (Table2[[#This Row],[TF T]]/Table2[[#This Row],[Admission]]))</f>
        <v>8.4162895927601816E-2</v>
      </c>
      <c r="CG48" s="11">
        <f>IF(Table2[[#This Row],[TF T]]=0,"--", IF(Table2[[#This Row],[TF HS]]/Table2[[#This Row],[TF T]]=0, "--", Table2[[#This Row],[TF HS]]/Table2[[#This Row],[TF T]]))</f>
        <v>1.0752688172043012E-2</v>
      </c>
      <c r="CH48" s="18" t="str">
        <f>IF(Table2[[#This Row],[TF T]]=0,"--", IF(Table2[[#This Row],[TF FE]]/Table2[[#This Row],[TF T]]=0, "--", Table2[[#This Row],[TF FE]]/Table2[[#This Row],[TF T]]))</f>
        <v>--</v>
      </c>
      <c r="CI48" s="2">
        <v>42</v>
      </c>
      <c r="CJ48" s="2">
        <v>0</v>
      </c>
      <c r="CK48" s="2">
        <v>0</v>
      </c>
      <c r="CL48" s="2">
        <v>0</v>
      </c>
      <c r="CM48" s="6">
        <f>SUM(Table2[[#This Row],[BB B]:[BB FE]])</f>
        <v>42</v>
      </c>
      <c r="CN48" s="11">
        <f>IF((Table2[[#This Row],[BB T]]/Table2[[#This Row],[Admission]]) = 0, "--", (Table2[[#This Row],[BB T]]/Table2[[#This Row],[Admission]]))</f>
        <v>3.8009049773755653E-2</v>
      </c>
      <c r="CO48" s="11" t="str">
        <f>IF(Table2[[#This Row],[BB T]]=0,"--", IF(Table2[[#This Row],[BB HS]]/Table2[[#This Row],[BB T]]=0, "--", Table2[[#This Row],[BB HS]]/Table2[[#This Row],[BB T]]))</f>
        <v>--</v>
      </c>
      <c r="CP48" s="18" t="str">
        <f>IF(Table2[[#This Row],[BB T]]=0,"--", IF(Table2[[#This Row],[BB FE]]/Table2[[#This Row],[BB T]]=0, "--", Table2[[#This Row],[BB FE]]/Table2[[#This Row],[BB T]]))</f>
        <v>--</v>
      </c>
      <c r="CQ48" s="2">
        <v>0</v>
      </c>
      <c r="CR48" s="2">
        <v>31</v>
      </c>
      <c r="CS48" s="2">
        <v>0</v>
      </c>
      <c r="CT48" s="2">
        <v>1</v>
      </c>
      <c r="CU48" s="6">
        <f>SUM(Table2[[#This Row],[SB B]:[SB FE]])</f>
        <v>32</v>
      </c>
      <c r="CV48" s="11">
        <f>IF((Table2[[#This Row],[SB T]]/Table2[[#This Row],[Admission]]) = 0, "--", (Table2[[#This Row],[SB T]]/Table2[[#This Row],[Admission]]))</f>
        <v>2.8959276018099549E-2</v>
      </c>
      <c r="CW48" s="11" t="str">
        <f>IF(Table2[[#This Row],[SB T]]=0,"--", IF(Table2[[#This Row],[SB HS]]/Table2[[#This Row],[SB T]]=0, "--", Table2[[#This Row],[SB HS]]/Table2[[#This Row],[SB T]]))</f>
        <v>--</v>
      </c>
      <c r="CX48" s="18">
        <f>IF(Table2[[#This Row],[SB T]]=0,"--", IF(Table2[[#This Row],[SB FE]]/Table2[[#This Row],[SB T]]=0, "--", Table2[[#This Row],[SB FE]]/Table2[[#This Row],[SB T]]))</f>
        <v>3.125E-2</v>
      </c>
      <c r="CY48" s="2">
        <v>12</v>
      </c>
      <c r="CZ48" s="2">
        <v>10</v>
      </c>
      <c r="DA48" s="2">
        <v>0</v>
      </c>
      <c r="DB48" s="2">
        <v>0</v>
      </c>
      <c r="DC48" s="6">
        <f>SUM(Table2[[#This Row],[GF B]:[GF FE]])</f>
        <v>22</v>
      </c>
      <c r="DD48" s="11">
        <f>IF((Table2[[#This Row],[GF T]]/Table2[[#This Row],[Admission]]) = 0, "--", (Table2[[#This Row],[GF T]]/Table2[[#This Row],[Admission]]))</f>
        <v>1.9909502262443438E-2</v>
      </c>
      <c r="DE48" s="11" t="str">
        <f>IF(Table2[[#This Row],[GF T]]=0,"--", IF(Table2[[#This Row],[GF HS]]/Table2[[#This Row],[GF T]]=0, "--", Table2[[#This Row],[GF HS]]/Table2[[#This Row],[GF T]]))</f>
        <v>--</v>
      </c>
      <c r="DF48" s="18" t="str">
        <f>IF(Table2[[#This Row],[GF T]]=0,"--", IF(Table2[[#This Row],[GF FE]]/Table2[[#This Row],[GF T]]=0, "--", Table2[[#This Row],[GF FE]]/Table2[[#This Row],[GF T]]))</f>
        <v>--</v>
      </c>
      <c r="DG48" s="2">
        <v>19</v>
      </c>
      <c r="DH48" s="2">
        <v>29</v>
      </c>
      <c r="DI48" s="2">
        <v>0</v>
      </c>
      <c r="DJ48" s="2">
        <v>0</v>
      </c>
      <c r="DK48" s="6">
        <f>SUM(Table2[[#This Row],[TN B]:[TN FE]])</f>
        <v>48</v>
      </c>
      <c r="DL48" s="11">
        <f>IF((Table2[[#This Row],[TN T]]/Table2[[#This Row],[Admission]]) = 0, "--", (Table2[[#This Row],[TN T]]/Table2[[#This Row],[Admission]]))</f>
        <v>4.343891402714932E-2</v>
      </c>
      <c r="DM48" s="11" t="str">
        <f>IF(Table2[[#This Row],[TN T]]=0,"--", IF(Table2[[#This Row],[TN HS]]/Table2[[#This Row],[TN T]]=0, "--", Table2[[#This Row],[TN HS]]/Table2[[#This Row],[TN T]]))</f>
        <v>--</v>
      </c>
      <c r="DN48" s="18" t="str">
        <f>IF(Table2[[#This Row],[TN T]]=0,"--", IF(Table2[[#This Row],[TN FE]]/Table2[[#This Row],[TN T]]=0, "--", Table2[[#This Row],[TN FE]]/Table2[[#This Row],[TN T]]))</f>
        <v>--</v>
      </c>
      <c r="DO48" s="2">
        <v>52</v>
      </c>
      <c r="DP48" s="2">
        <v>37</v>
      </c>
      <c r="DQ48" s="2">
        <v>0</v>
      </c>
      <c r="DR48" s="2">
        <v>1</v>
      </c>
      <c r="DS48" s="6">
        <f>SUM(Table2[[#This Row],[BND B]:[BND FE]])</f>
        <v>90</v>
      </c>
      <c r="DT48" s="11">
        <f>IF((Table2[[#This Row],[BND T]]/Table2[[#This Row],[Admission]]) = 0, "--", (Table2[[#This Row],[BND T]]/Table2[[#This Row],[Admission]]))</f>
        <v>8.1447963800904979E-2</v>
      </c>
      <c r="DU48" s="11" t="str">
        <f>IF(Table2[[#This Row],[BND T]]=0,"--", IF(Table2[[#This Row],[BND HS]]/Table2[[#This Row],[BND T]]=0, "--", Table2[[#This Row],[BND HS]]/Table2[[#This Row],[BND T]]))</f>
        <v>--</v>
      </c>
      <c r="DV48" s="18">
        <f>IF(Table2[[#This Row],[BND T]]=0,"--", IF(Table2[[#This Row],[BND FE]]/Table2[[#This Row],[BND T]]=0, "--", Table2[[#This Row],[BND FE]]/Table2[[#This Row],[BND T]]))</f>
        <v>1.1111111111111112E-2</v>
      </c>
      <c r="DW48" s="2">
        <v>5</v>
      </c>
      <c r="DX48" s="2">
        <v>5</v>
      </c>
      <c r="DY48" s="2">
        <v>1</v>
      </c>
      <c r="DZ48" s="2">
        <v>0</v>
      </c>
      <c r="EA48" s="6">
        <f>SUM(Table2[[#This Row],[SPE B]:[SPE FE]])</f>
        <v>11</v>
      </c>
      <c r="EB48" s="11">
        <f>IF((Table2[[#This Row],[SPE T]]/Table2[[#This Row],[Admission]]) = 0, "--", (Table2[[#This Row],[SPE T]]/Table2[[#This Row],[Admission]]))</f>
        <v>9.9547511312217188E-3</v>
      </c>
      <c r="EC48" s="11">
        <f>IF(Table2[[#This Row],[SPE T]]=0,"--", IF(Table2[[#This Row],[SPE HS]]/Table2[[#This Row],[SPE T]]=0, "--", Table2[[#This Row],[SPE HS]]/Table2[[#This Row],[SPE T]]))</f>
        <v>9.0909090909090912E-2</v>
      </c>
      <c r="ED48" s="18" t="str">
        <f>IF(Table2[[#This Row],[SPE T]]=0,"--", IF(Table2[[#This Row],[SPE FE]]/Table2[[#This Row],[SPE T]]=0, "--", Table2[[#This Row],[SPE FE]]/Table2[[#This Row],[SPE T]]))</f>
        <v>--</v>
      </c>
      <c r="EE48" s="2">
        <v>12</v>
      </c>
      <c r="EF48" s="2">
        <v>13</v>
      </c>
      <c r="EG48" s="2">
        <v>0</v>
      </c>
      <c r="EH48" s="2">
        <v>0</v>
      </c>
      <c r="EI48" s="6">
        <f>SUM(Table2[[#This Row],[ORC B]:[ORC FE]])</f>
        <v>25</v>
      </c>
      <c r="EJ48" s="11">
        <f>IF((Table2[[#This Row],[ORC T]]/Table2[[#This Row],[Admission]]) = 0, "--", (Table2[[#This Row],[ORC T]]/Table2[[#This Row],[Admission]]))</f>
        <v>2.2624434389140271E-2</v>
      </c>
      <c r="EK48" s="11" t="str">
        <f>IF(Table2[[#This Row],[ORC T]]=0,"--", IF(Table2[[#This Row],[ORC HS]]/Table2[[#This Row],[ORC T]]=0, "--", Table2[[#This Row],[ORC HS]]/Table2[[#This Row],[ORC T]]))</f>
        <v>--</v>
      </c>
      <c r="EL48" s="18" t="str">
        <f>IF(Table2[[#This Row],[ORC T]]=0,"--", IF(Table2[[#This Row],[ORC FE]]/Table2[[#This Row],[ORC T]]=0, "--", Table2[[#This Row],[ORC FE]]/Table2[[#This Row],[ORC T]]))</f>
        <v>--</v>
      </c>
      <c r="EM48" s="2">
        <v>1</v>
      </c>
      <c r="EN48" s="2">
        <v>3</v>
      </c>
      <c r="EO48" s="2">
        <v>0</v>
      </c>
      <c r="EP48" s="2">
        <v>0</v>
      </c>
      <c r="EQ48" s="6">
        <f>SUM(Table2[[#This Row],[SOL B]:[SOL FE]])</f>
        <v>4</v>
      </c>
      <c r="ER48" s="11">
        <f>IF((Table2[[#This Row],[SOL T]]/Table2[[#This Row],[Admission]]) = 0, "--", (Table2[[#This Row],[SOL T]]/Table2[[#This Row],[Admission]]))</f>
        <v>3.6199095022624436E-3</v>
      </c>
      <c r="ES48" s="11" t="str">
        <f>IF(Table2[[#This Row],[SOL T]]=0,"--", IF(Table2[[#This Row],[SOL HS]]/Table2[[#This Row],[SOL T]]=0, "--", Table2[[#This Row],[SOL HS]]/Table2[[#This Row],[SOL T]]))</f>
        <v>--</v>
      </c>
      <c r="ET48" s="18" t="str">
        <f>IF(Table2[[#This Row],[SOL T]]=0,"--", IF(Table2[[#This Row],[SOL FE]]/Table2[[#This Row],[SOL T]]=0, "--", Table2[[#This Row],[SOL FE]]/Table2[[#This Row],[SOL T]]))</f>
        <v>--</v>
      </c>
      <c r="EU48" s="2">
        <v>27</v>
      </c>
      <c r="EV48" s="2">
        <v>78</v>
      </c>
      <c r="EW48" s="2">
        <v>0</v>
      </c>
      <c r="EX48" s="2">
        <v>4</v>
      </c>
      <c r="EY48" s="6">
        <f>SUM(Table2[[#This Row],[CHO B]:[CHO FE]])</f>
        <v>109</v>
      </c>
      <c r="EZ48" s="11">
        <f>IF((Table2[[#This Row],[CHO T]]/Table2[[#This Row],[Admission]]) = 0, "--", (Table2[[#This Row],[CHO T]]/Table2[[#This Row],[Admission]]))</f>
        <v>9.864253393665158E-2</v>
      </c>
      <c r="FA48" s="11" t="str">
        <f>IF(Table2[[#This Row],[CHO T]]=0,"--", IF(Table2[[#This Row],[CHO HS]]/Table2[[#This Row],[CHO T]]=0, "--", Table2[[#This Row],[CHO HS]]/Table2[[#This Row],[CHO T]]))</f>
        <v>--</v>
      </c>
      <c r="FB48" s="18">
        <f>IF(Table2[[#This Row],[CHO T]]=0,"--", IF(Table2[[#This Row],[CHO FE]]/Table2[[#This Row],[CHO T]]=0, "--", Table2[[#This Row],[CHO FE]]/Table2[[#This Row],[CHO T]]))</f>
        <v>3.669724770642202E-2</v>
      </c>
      <c r="FC4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476</v>
      </c>
      <c r="FD48">
        <v>0</v>
      </c>
      <c r="FE48">
        <v>0</v>
      </c>
      <c r="FF48" s="1" t="s">
        <v>390</v>
      </c>
      <c r="FG48" s="1" t="s">
        <v>390</v>
      </c>
      <c r="FH48">
        <v>0</v>
      </c>
      <c r="FI48">
        <v>0</v>
      </c>
      <c r="FJ48" s="1" t="s">
        <v>390</v>
      </c>
      <c r="FK48" s="1" t="s">
        <v>390</v>
      </c>
      <c r="FL48">
        <v>0</v>
      </c>
      <c r="FM48">
        <v>0</v>
      </c>
      <c r="FN48" s="1" t="s">
        <v>390</v>
      </c>
      <c r="FO48" s="1" t="s">
        <v>390</v>
      </c>
    </row>
    <row r="49" spans="1:171">
      <c r="A49">
        <v>1001</v>
      </c>
      <c r="B49">
        <v>232</v>
      </c>
      <c r="C49" t="s">
        <v>102</v>
      </c>
      <c r="D49" t="s">
        <v>145</v>
      </c>
      <c r="E49" s="20">
        <v>784</v>
      </c>
      <c r="F49" s="2">
        <v>59</v>
      </c>
      <c r="G49" s="2">
        <v>0</v>
      </c>
      <c r="H49" s="2">
        <v>0</v>
      </c>
      <c r="I49" s="2">
        <v>0</v>
      </c>
      <c r="J49" s="6">
        <f>SUM(Table2[[#This Row],[FB B]:[FB FE]])</f>
        <v>59</v>
      </c>
      <c r="K49" s="11">
        <f>IF((Table2[[#This Row],[FB T]]/Table2[[#This Row],[Admission]]) = 0, "--", (Table2[[#This Row],[FB T]]/Table2[[#This Row],[Admission]]))</f>
        <v>7.5255102040816327E-2</v>
      </c>
      <c r="L49" s="11" t="str">
        <f>IF(Table2[[#This Row],[FB T]]=0,"--", IF(Table2[[#This Row],[FB HS]]/Table2[[#This Row],[FB T]]=0, "--", Table2[[#This Row],[FB HS]]/Table2[[#This Row],[FB T]]))</f>
        <v>--</v>
      </c>
      <c r="M49" s="18" t="str">
        <f>IF(Table2[[#This Row],[FB T]]=0,"--", IF(Table2[[#This Row],[FB FE]]/Table2[[#This Row],[FB T]]=0, "--", Table2[[#This Row],[FB FE]]/Table2[[#This Row],[FB T]]))</f>
        <v>--</v>
      </c>
      <c r="N49" s="2">
        <v>13</v>
      </c>
      <c r="O49" s="2">
        <v>9</v>
      </c>
      <c r="P49" s="2">
        <v>0</v>
      </c>
      <c r="Q49" s="2">
        <v>0</v>
      </c>
      <c r="R49" s="6">
        <f>SUM(Table2[[#This Row],[XC B]:[XC FE]])</f>
        <v>22</v>
      </c>
      <c r="S49" s="11">
        <f>IF((Table2[[#This Row],[XC T]]/Table2[[#This Row],[Admission]]) = 0, "--", (Table2[[#This Row],[XC T]]/Table2[[#This Row],[Admission]]))</f>
        <v>2.8061224489795918E-2</v>
      </c>
      <c r="T49" s="11" t="str">
        <f>IF(Table2[[#This Row],[XC T]]=0,"--", IF(Table2[[#This Row],[XC HS]]/Table2[[#This Row],[XC T]]=0, "--", Table2[[#This Row],[XC HS]]/Table2[[#This Row],[XC T]]))</f>
        <v>--</v>
      </c>
      <c r="U49" s="18" t="str">
        <f>IF(Table2[[#This Row],[XC T]]=0,"--", IF(Table2[[#This Row],[XC FE]]/Table2[[#This Row],[XC T]]=0, "--", Table2[[#This Row],[XC FE]]/Table2[[#This Row],[XC T]]))</f>
        <v>--</v>
      </c>
      <c r="V49" s="2">
        <v>34</v>
      </c>
      <c r="W49" s="2">
        <v>0</v>
      </c>
      <c r="X49" s="2">
        <v>0</v>
      </c>
      <c r="Y49" s="6">
        <f>SUM(Table2[[#This Row],[VB G]:[VB FE]])</f>
        <v>34</v>
      </c>
      <c r="Z49" s="11">
        <f>IF((Table2[[#This Row],[VB T]]/Table2[[#This Row],[Admission]]) = 0, "--", (Table2[[#This Row],[VB T]]/Table2[[#This Row],[Admission]]))</f>
        <v>4.336734693877551E-2</v>
      </c>
      <c r="AA49" s="11" t="str">
        <f>IF(Table2[[#This Row],[VB T]]=0,"--", IF(Table2[[#This Row],[VB HS]]/Table2[[#This Row],[VB T]]=0, "--", Table2[[#This Row],[VB HS]]/Table2[[#This Row],[VB T]]))</f>
        <v>--</v>
      </c>
      <c r="AB49" s="18" t="str">
        <f>IF(Table2[[#This Row],[VB T]]=0,"--", IF(Table2[[#This Row],[VB FE]]/Table2[[#This Row],[VB T]]=0, "--", Table2[[#This Row],[VB FE]]/Table2[[#This Row],[VB T]]))</f>
        <v>--</v>
      </c>
      <c r="AC49" s="2">
        <v>28</v>
      </c>
      <c r="AD49" s="2">
        <v>27</v>
      </c>
      <c r="AE49" s="2">
        <v>0</v>
      </c>
      <c r="AF49" s="2">
        <v>0</v>
      </c>
      <c r="AG49" s="6">
        <f>SUM(Table2[[#This Row],[SC B]:[SC FE]])</f>
        <v>55</v>
      </c>
      <c r="AH49" s="11">
        <f>IF((Table2[[#This Row],[SC T]]/Table2[[#This Row],[Admission]]) = 0, "--", (Table2[[#This Row],[SC T]]/Table2[[#This Row],[Admission]]))</f>
        <v>7.0153061224489791E-2</v>
      </c>
      <c r="AI49" s="11" t="str">
        <f>IF(Table2[[#This Row],[SC T]]=0,"--", IF(Table2[[#This Row],[SC HS]]/Table2[[#This Row],[SC T]]=0, "--", Table2[[#This Row],[SC HS]]/Table2[[#This Row],[SC T]]))</f>
        <v>--</v>
      </c>
      <c r="AJ49" s="18" t="str">
        <f>IF(Table2[[#This Row],[SC T]]=0,"--", IF(Table2[[#This Row],[SC FE]]/Table2[[#This Row],[SC T]]=0, "--", Table2[[#This Row],[SC FE]]/Table2[[#This Row],[SC T]]))</f>
        <v>--</v>
      </c>
      <c r="AK49" s="15">
        <f>SUM(Table2[[#This Row],[FB T]],Table2[[#This Row],[XC T]],Table2[[#This Row],[VB T]],Table2[[#This Row],[SC T]])</f>
        <v>170</v>
      </c>
      <c r="AL49" s="2">
        <v>33</v>
      </c>
      <c r="AM49" s="2">
        <v>30</v>
      </c>
      <c r="AN49" s="2">
        <v>0</v>
      </c>
      <c r="AO49" s="2">
        <v>0</v>
      </c>
      <c r="AP49" s="6">
        <f>SUM(Table2[[#This Row],[BX B]:[BX FE]])</f>
        <v>63</v>
      </c>
      <c r="AQ49" s="11">
        <f>IF((Table2[[#This Row],[BX T]]/Table2[[#This Row],[Admission]]) = 0, "--", (Table2[[#This Row],[BX T]]/Table2[[#This Row],[Admission]]))</f>
        <v>8.0357142857142863E-2</v>
      </c>
      <c r="AR49" s="11" t="str">
        <f>IF(Table2[[#This Row],[BX T]]=0,"--", IF(Table2[[#This Row],[BX HS]]/Table2[[#This Row],[BX T]]=0, "--", Table2[[#This Row],[BX HS]]/Table2[[#This Row],[BX T]]))</f>
        <v>--</v>
      </c>
      <c r="AS49" s="18" t="str">
        <f>IF(Table2[[#This Row],[BX T]]=0,"--", IF(Table2[[#This Row],[BX FE]]/Table2[[#This Row],[BX T]]=0, "--", Table2[[#This Row],[BX FE]]/Table2[[#This Row],[BX T]]))</f>
        <v>--</v>
      </c>
      <c r="AT49" s="2">
        <v>12</v>
      </c>
      <c r="AU49" s="2">
        <v>3</v>
      </c>
      <c r="AV49" s="2">
        <v>0</v>
      </c>
      <c r="AW49" s="2">
        <v>1</v>
      </c>
      <c r="AX49" s="6">
        <f>SUM(Table2[[#This Row],[SW B]:[SW FE]])</f>
        <v>16</v>
      </c>
      <c r="AY49" s="11">
        <f>IF((Table2[[#This Row],[SW T]]/Table2[[#This Row],[Admission]]) = 0, "--", (Table2[[#This Row],[SW T]]/Table2[[#This Row],[Admission]]))</f>
        <v>2.0408163265306121E-2</v>
      </c>
      <c r="AZ49" s="11" t="str">
        <f>IF(Table2[[#This Row],[SW T]]=0,"--", IF(Table2[[#This Row],[SW HS]]/Table2[[#This Row],[SW T]]=0, "--", Table2[[#This Row],[SW HS]]/Table2[[#This Row],[SW T]]))</f>
        <v>--</v>
      </c>
      <c r="BA49" s="18">
        <f>IF(Table2[[#This Row],[SW T]]=0,"--", IF(Table2[[#This Row],[SW FE]]/Table2[[#This Row],[SW T]]=0, "--", Table2[[#This Row],[SW FE]]/Table2[[#This Row],[SW T]]))</f>
        <v>6.25E-2</v>
      </c>
      <c r="BB49" s="2">
        <v>3</v>
      </c>
      <c r="BC49" s="2">
        <v>16</v>
      </c>
      <c r="BD49" s="2">
        <v>0</v>
      </c>
      <c r="BE49" s="2">
        <v>1</v>
      </c>
      <c r="BF49" s="6">
        <f>SUM(Table2[[#This Row],[CHE B]:[CHE FE]])</f>
        <v>20</v>
      </c>
      <c r="BG49" s="11">
        <f>IF((Table2[[#This Row],[CHE T]]/Table2[[#This Row],[Admission]]) = 0, "--", (Table2[[#This Row],[CHE T]]/Table2[[#This Row],[Admission]]))</f>
        <v>2.5510204081632654E-2</v>
      </c>
      <c r="BH49" s="11" t="str">
        <f>IF(Table2[[#This Row],[CHE T]]=0,"--", IF(Table2[[#This Row],[CHE HS]]/Table2[[#This Row],[CHE T]]=0, "--", Table2[[#This Row],[CHE HS]]/Table2[[#This Row],[CHE T]]))</f>
        <v>--</v>
      </c>
      <c r="BI49" s="22">
        <f>IF(Table2[[#This Row],[CHE T]]=0,"--", IF(Table2[[#This Row],[CHE FE]]/Table2[[#This Row],[CHE T]]=0, "--", Table2[[#This Row],[CHE FE]]/Table2[[#This Row],[CHE T]]))</f>
        <v>0.05</v>
      </c>
      <c r="BJ49" s="2">
        <v>35</v>
      </c>
      <c r="BK49" s="2">
        <v>2</v>
      </c>
      <c r="BL49" s="2">
        <v>0</v>
      </c>
      <c r="BM49" s="2">
        <v>0</v>
      </c>
      <c r="BN49" s="6">
        <f>SUM(Table2[[#This Row],[WR B]:[WR FE]])</f>
        <v>37</v>
      </c>
      <c r="BO49" s="11">
        <f>IF((Table2[[#This Row],[WR T]]/Table2[[#This Row],[Admission]]) = 0, "--", (Table2[[#This Row],[WR T]]/Table2[[#This Row],[Admission]]))</f>
        <v>4.7193877551020405E-2</v>
      </c>
      <c r="BP49" s="11" t="str">
        <f>IF(Table2[[#This Row],[WR T]]=0,"--", IF(Table2[[#This Row],[WR HS]]/Table2[[#This Row],[WR T]]=0, "--", Table2[[#This Row],[WR HS]]/Table2[[#This Row],[WR T]]))</f>
        <v>--</v>
      </c>
      <c r="BQ49" s="18" t="str">
        <f>IF(Table2[[#This Row],[WR T]]=0,"--", IF(Table2[[#This Row],[WR FE]]/Table2[[#This Row],[WR T]]=0, "--", Table2[[#This Row],[WR FE]]/Table2[[#This Row],[WR T]]))</f>
        <v>--</v>
      </c>
      <c r="BR49" s="2">
        <v>0</v>
      </c>
      <c r="BS49" s="2">
        <v>10</v>
      </c>
      <c r="BT49" s="2">
        <v>0</v>
      </c>
      <c r="BU49" s="2">
        <v>0</v>
      </c>
      <c r="BV49" s="6">
        <f>SUM(Table2[[#This Row],[DNC B]:[DNC FE]])</f>
        <v>10</v>
      </c>
      <c r="BW49" s="11">
        <f>IF((Table2[[#This Row],[DNC T]]/Table2[[#This Row],[Admission]]) = 0, "--", (Table2[[#This Row],[DNC T]]/Table2[[#This Row],[Admission]]))</f>
        <v>1.2755102040816327E-2</v>
      </c>
      <c r="BX49" s="11" t="str">
        <f>IF(Table2[[#This Row],[DNC T]]=0,"--", IF(Table2[[#This Row],[DNC HS]]/Table2[[#This Row],[DNC T]]=0, "--", Table2[[#This Row],[DNC HS]]/Table2[[#This Row],[DNC T]]))</f>
        <v>--</v>
      </c>
      <c r="BY49" s="18" t="str">
        <f>IF(Table2[[#This Row],[DNC T]]=0,"--", IF(Table2[[#This Row],[DNC FE]]/Table2[[#This Row],[DNC T]]=0, "--", Table2[[#This Row],[DNC FE]]/Table2[[#This Row],[DNC T]]))</f>
        <v>--</v>
      </c>
      <c r="BZ49" s="24">
        <f>SUM(Table2[[#This Row],[BX T]],Table2[[#This Row],[SW T]],Table2[[#This Row],[CHE T]],Table2[[#This Row],[WR T]],Table2[[#This Row],[DNC T]])</f>
        <v>146</v>
      </c>
      <c r="CA49" s="2">
        <v>41</v>
      </c>
      <c r="CB49" s="2">
        <v>39</v>
      </c>
      <c r="CC49" s="2">
        <v>0</v>
      </c>
      <c r="CD49" s="2">
        <v>0</v>
      </c>
      <c r="CE49" s="6">
        <f>SUM(Table2[[#This Row],[TF B]:[TF FE]])</f>
        <v>80</v>
      </c>
      <c r="CF49" s="11">
        <f>IF((Table2[[#This Row],[TF T]]/Table2[[#This Row],[Admission]]) = 0, "--", (Table2[[#This Row],[TF T]]/Table2[[#This Row],[Admission]]))</f>
        <v>0.10204081632653061</v>
      </c>
      <c r="CG49" s="11" t="str">
        <f>IF(Table2[[#This Row],[TF T]]=0,"--", IF(Table2[[#This Row],[TF HS]]/Table2[[#This Row],[TF T]]=0, "--", Table2[[#This Row],[TF HS]]/Table2[[#This Row],[TF T]]))</f>
        <v>--</v>
      </c>
      <c r="CH49" s="18" t="str">
        <f>IF(Table2[[#This Row],[TF T]]=0,"--", IF(Table2[[#This Row],[TF FE]]/Table2[[#This Row],[TF T]]=0, "--", Table2[[#This Row],[TF FE]]/Table2[[#This Row],[TF T]]))</f>
        <v>--</v>
      </c>
      <c r="CI49" s="2">
        <v>27</v>
      </c>
      <c r="CJ49" s="2">
        <v>0</v>
      </c>
      <c r="CK49" s="2">
        <v>0</v>
      </c>
      <c r="CL49" s="2">
        <v>0</v>
      </c>
      <c r="CM49" s="6">
        <f>SUM(Table2[[#This Row],[BB B]:[BB FE]])</f>
        <v>27</v>
      </c>
      <c r="CN49" s="11">
        <f>IF((Table2[[#This Row],[BB T]]/Table2[[#This Row],[Admission]]) = 0, "--", (Table2[[#This Row],[BB T]]/Table2[[#This Row],[Admission]]))</f>
        <v>3.4438775510204078E-2</v>
      </c>
      <c r="CO49" s="11" t="str">
        <f>IF(Table2[[#This Row],[BB T]]=0,"--", IF(Table2[[#This Row],[BB HS]]/Table2[[#This Row],[BB T]]=0, "--", Table2[[#This Row],[BB HS]]/Table2[[#This Row],[BB T]]))</f>
        <v>--</v>
      </c>
      <c r="CP49" s="18" t="str">
        <f>IF(Table2[[#This Row],[BB T]]=0,"--", IF(Table2[[#This Row],[BB FE]]/Table2[[#This Row],[BB T]]=0, "--", Table2[[#This Row],[BB FE]]/Table2[[#This Row],[BB T]]))</f>
        <v>--</v>
      </c>
      <c r="CQ49" s="2">
        <v>0</v>
      </c>
      <c r="CR49" s="2">
        <v>24</v>
      </c>
      <c r="CS49" s="2">
        <v>0</v>
      </c>
      <c r="CT49" s="2">
        <v>0</v>
      </c>
      <c r="CU49" s="6">
        <f>SUM(Table2[[#This Row],[SB B]:[SB FE]])</f>
        <v>24</v>
      </c>
      <c r="CV49" s="11">
        <f>IF((Table2[[#This Row],[SB T]]/Table2[[#This Row],[Admission]]) = 0, "--", (Table2[[#This Row],[SB T]]/Table2[[#This Row],[Admission]]))</f>
        <v>3.0612244897959183E-2</v>
      </c>
      <c r="CW49" s="11" t="str">
        <f>IF(Table2[[#This Row],[SB T]]=0,"--", IF(Table2[[#This Row],[SB HS]]/Table2[[#This Row],[SB T]]=0, "--", Table2[[#This Row],[SB HS]]/Table2[[#This Row],[SB T]]))</f>
        <v>--</v>
      </c>
      <c r="CX49" s="18" t="str">
        <f>IF(Table2[[#This Row],[SB T]]=0,"--", IF(Table2[[#This Row],[SB FE]]/Table2[[#This Row],[SB T]]=0, "--", Table2[[#This Row],[SB FE]]/Table2[[#This Row],[SB T]]))</f>
        <v>--</v>
      </c>
      <c r="CY49" s="2">
        <v>12</v>
      </c>
      <c r="CZ49" s="2">
        <v>4</v>
      </c>
      <c r="DA49" s="2">
        <v>0</v>
      </c>
      <c r="DB49" s="2">
        <v>0</v>
      </c>
      <c r="DC49" s="6">
        <f>SUM(Table2[[#This Row],[GF B]:[GF FE]])</f>
        <v>16</v>
      </c>
      <c r="DD49" s="11">
        <f>IF((Table2[[#This Row],[GF T]]/Table2[[#This Row],[Admission]]) = 0, "--", (Table2[[#This Row],[GF T]]/Table2[[#This Row],[Admission]]))</f>
        <v>2.0408163265306121E-2</v>
      </c>
      <c r="DE49" s="11" t="str">
        <f>IF(Table2[[#This Row],[GF T]]=0,"--", IF(Table2[[#This Row],[GF HS]]/Table2[[#This Row],[GF T]]=0, "--", Table2[[#This Row],[GF HS]]/Table2[[#This Row],[GF T]]))</f>
        <v>--</v>
      </c>
      <c r="DF49" s="18" t="str">
        <f>IF(Table2[[#This Row],[GF T]]=0,"--", IF(Table2[[#This Row],[GF FE]]/Table2[[#This Row],[GF T]]=0, "--", Table2[[#This Row],[GF FE]]/Table2[[#This Row],[GF T]]))</f>
        <v>--</v>
      </c>
      <c r="DG49" s="2">
        <v>0</v>
      </c>
      <c r="DH49" s="2">
        <v>0</v>
      </c>
      <c r="DI49" s="2">
        <v>0</v>
      </c>
      <c r="DJ49" s="2">
        <v>0</v>
      </c>
      <c r="DK49" s="6">
        <f>SUM(Table2[[#This Row],[TN B]:[TN FE]])</f>
        <v>0</v>
      </c>
      <c r="DL49" s="11" t="str">
        <f>IF((Table2[[#This Row],[TN T]]/Table2[[#This Row],[Admission]]) = 0, "--", (Table2[[#This Row],[TN T]]/Table2[[#This Row],[Admission]]))</f>
        <v>--</v>
      </c>
      <c r="DM49" s="11" t="str">
        <f>IF(Table2[[#This Row],[TN T]]=0,"--", IF(Table2[[#This Row],[TN HS]]/Table2[[#This Row],[TN T]]=0, "--", Table2[[#This Row],[TN HS]]/Table2[[#This Row],[TN T]]))</f>
        <v>--</v>
      </c>
      <c r="DN49" s="18" t="str">
        <f>IF(Table2[[#This Row],[TN T]]=0,"--", IF(Table2[[#This Row],[TN FE]]/Table2[[#This Row],[TN T]]=0, "--", Table2[[#This Row],[TN FE]]/Table2[[#This Row],[TN T]]))</f>
        <v>--</v>
      </c>
      <c r="DO49" s="2">
        <v>0</v>
      </c>
      <c r="DP49" s="2">
        <v>0</v>
      </c>
      <c r="DQ49" s="2">
        <v>0</v>
      </c>
      <c r="DR49" s="2">
        <v>0</v>
      </c>
      <c r="DS49" s="6">
        <f>SUM(Table2[[#This Row],[BND B]:[BND FE]])</f>
        <v>0</v>
      </c>
      <c r="DT49" s="11" t="str">
        <f>IF((Table2[[#This Row],[BND T]]/Table2[[#This Row],[Admission]]) = 0, "--", (Table2[[#This Row],[BND T]]/Table2[[#This Row],[Admission]]))</f>
        <v>--</v>
      </c>
      <c r="DU49" s="11" t="str">
        <f>IF(Table2[[#This Row],[BND T]]=0,"--", IF(Table2[[#This Row],[BND HS]]/Table2[[#This Row],[BND T]]=0, "--", Table2[[#This Row],[BND HS]]/Table2[[#This Row],[BND T]]))</f>
        <v>--</v>
      </c>
      <c r="DV49" s="18" t="str">
        <f>IF(Table2[[#This Row],[BND T]]=0,"--", IF(Table2[[#This Row],[BND FE]]/Table2[[#This Row],[BND T]]=0, "--", Table2[[#This Row],[BND FE]]/Table2[[#This Row],[BND T]]))</f>
        <v>--</v>
      </c>
      <c r="DW49" s="2">
        <v>0</v>
      </c>
      <c r="DX49" s="2">
        <v>0</v>
      </c>
      <c r="DY49" s="2">
        <v>0</v>
      </c>
      <c r="DZ49" s="2">
        <v>0</v>
      </c>
      <c r="EA49" s="6">
        <f>SUM(Table2[[#This Row],[SPE B]:[SPE FE]])</f>
        <v>0</v>
      </c>
      <c r="EB49" s="11" t="str">
        <f>IF((Table2[[#This Row],[SPE T]]/Table2[[#This Row],[Admission]]) = 0, "--", (Table2[[#This Row],[SPE T]]/Table2[[#This Row],[Admission]]))</f>
        <v>--</v>
      </c>
      <c r="EC49" s="11" t="str">
        <f>IF(Table2[[#This Row],[SPE T]]=0,"--", IF(Table2[[#This Row],[SPE HS]]/Table2[[#This Row],[SPE T]]=0, "--", Table2[[#This Row],[SPE HS]]/Table2[[#This Row],[SPE T]]))</f>
        <v>--</v>
      </c>
      <c r="ED49" s="18" t="str">
        <f>IF(Table2[[#This Row],[SPE T]]=0,"--", IF(Table2[[#This Row],[SPE FE]]/Table2[[#This Row],[SPE T]]=0, "--", Table2[[#This Row],[SPE FE]]/Table2[[#This Row],[SPE T]]))</f>
        <v>--</v>
      </c>
      <c r="EE49" s="2">
        <v>0</v>
      </c>
      <c r="EF49" s="2">
        <v>0</v>
      </c>
      <c r="EG49" s="2">
        <v>0</v>
      </c>
      <c r="EH49" s="2">
        <v>0</v>
      </c>
      <c r="EI49" s="6">
        <f>SUM(Table2[[#This Row],[ORC B]:[ORC FE]])</f>
        <v>0</v>
      </c>
      <c r="EJ49" s="11" t="str">
        <f>IF((Table2[[#This Row],[ORC T]]/Table2[[#This Row],[Admission]]) = 0, "--", (Table2[[#This Row],[ORC T]]/Table2[[#This Row],[Admission]]))</f>
        <v>--</v>
      </c>
      <c r="EK49" s="11" t="str">
        <f>IF(Table2[[#This Row],[ORC T]]=0,"--", IF(Table2[[#This Row],[ORC HS]]/Table2[[#This Row],[ORC T]]=0, "--", Table2[[#This Row],[ORC HS]]/Table2[[#This Row],[ORC T]]))</f>
        <v>--</v>
      </c>
      <c r="EL49" s="18" t="str">
        <f>IF(Table2[[#This Row],[ORC T]]=0,"--", IF(Table2[[#This Row],[ORC FE]]/Table2[[#This Row],[ORC T]]=0, "--", Table2[[#This Row],[ORC FE]]/Table2[[#This Row],[ORC T]]))</f>
        <v>--</v>
      </c>
      <c r="EM49" s="2">
        <v>0</v>
      </c>
      <c r="EN49" s="2">
        <v>0</v>
      </c>
      <c r="EO49" s="2">
        <v>0</v>
      </c>
      <c r="EP49" s="2">
        <v>0</v>
      </c>
      <c r="EQ49" s="6">
        <f>SUM(Table2[[#This Row],[SOL B]:[SOL FE]])</f>
        <v>0</v>
      </c>
      <c r="ER49" s="11" t="str">
        <f>IF((Table2[[#This Row],[SOL T]]/Table2[[#This Row],[Admission]]) = 0, "--", (Table2[[#This Row],[SOL T]]/Table2[[#This Row],[Admission]]))</f>
        <v>--</v>
      </c>
      <c r="ES49" s="11" t="str">
        <f>IF(Table2[[#This Row],[SOL T]]=0,"--", IF(Table2[[#This Row],[SOL HS]]/Table2[[#This Row],[SOL T]]=0, "--", Table2[[#This Row],[SOL HS]]/Table2[[#This Row],[SOL T]]))</f>
        <v>--</v>
      </c>
      <c r="ET49" s="18" t="str">
        <f>IF(Table2[[#This Row],[SOL T]]=0,"--", IF(Table2[[#This Row],[SOL FE]]/Table2[[#This Row],[SOL T]]=0, "--", Table2[[#This Row],[SOL FE]]/Table2[[#This Row],[SOL T]]))</f>
        <v>--</v>
      </c>
      <c r="EU49" s="2">
        <v>0</v>
      </c>
      <c r="EV49" s="2">
        <v>0</v>
      </c>
      <c r="EW49" s="2">
        <v>0</v>
      </c>
      <c r="EX49" s="2">
        <v>0</v>
      </c>
      <c r="EY49" s="6">
        <f>SUM(Table2[[#This Row],[CHO B]:[CHO FE]])</f>
        <v>0</v>
      </c>
      <c r="EZ49" s="11" t="str">
        <f>IF((Table2[[#This Row],[CHO T]]/Table2[[#This Row],[Admission]]) = 0, "--", (Table2[[#This Row],[CHO T]]/Table2[[#This Row],[Admission]]))</f>
        <v>--</v>
      </c>
      <c r="FA49" s="11" t="str">
        <f>IF(Table2[[#This Row],[CHO T]]=0,"--", IF(Table2[[#This Row],[CHO HS]]/Table2[[#This Row],[CHO T]]=0, "--", Table2[[#This Row],[CHO HS]]/Table2[[#This Row],[CHO T]]))</f>
        <v>--</v>
      </c>
      <c r="FB49" s="18" t="str">
        <f>IF(Table2[[#This Row],[CHO T]]=0,"--", IF(Table2[[#This Row],[CHO FE]]/Table2[[#This Row],[CHO T]]=0, "--", Table2[[#This Row],[CHO FE]]/Table2[[#This Row],[CHO T]]))</f>
        <v>--</v>
      </c>
      <c r="FC4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147</v>
      </c>
      <c r="FD49">
        <v>0</v>
      </c>
      <c r="FE49">
        <v>4</v>
      </c>
      <c r="FF49" s="1" t="s">
        <v>390</v>
      </c>
      <c r="FG49" s="1" t="s">
        <v>390</v>
      </c>
      <c r="FH49">
        <v>0</v>
      </c>
      <c r="FI49">
        <v>0</v>
      </c>
      <c r="FJ49" s="1" t="s">
        <v>390</v>
      </c>
      <c r="FK49" s="1" t="s">
        <v>390</v>
      </c>
      <c r="FL49">
        <v>0</v>
      </c>
      <c r="FM49">
        <v>0</v>
      </c>
      <c r="FN49" s="1" t="s">
        <v>390</v>
      </c>
      <c r="FO49" s="1" t="s">
        <v>390</v>
      </c>
    </row>
    <row r="50" spans="1:171">
      <c r="A50">
        <v>1080</v>
      </c>
      <c r="B50">
        <v>168</v>
      </c>
      <c r="C50" t="s">
        <v>92</v>
      </c>
      <c r="D50" t="s">
        <v>146</v>
      </c>
      <c r="E50" s="20">
        <v>73</v>
      </c>
      <c r="F50" s="2">
        <v>0</v>
      </c>
      <c r="G50" s="2">
        <v>0</v>
      </c>
      <c r="H50" s="2">
        <v>0</v>
      </c>
      <c r="I50" s="2">
        <v>0</v>
      </c>
      <c r="J50" s="6">
        <f>SUM(Table2[[#This Row],[FB B]:[FB FE]])</f>
        <v>0</v>
      </c>
      <c r="K50" s="11" t="str">
        <f>IF((Table2[[#This Row],[FB T]]/Table2[[#This Row],[Admission]]) = 0, "--", (Table2[[#This Row],[FB T]]/Table2[[#This Row],[Admission]]))</f>
        <v>--</v>
      </c>
      <c r="L50" s="11" t="str">
        <f>IF(Table2[[#This Row],[FB T]]=0,"--", IF(Table2[[#This Row],[FB HS]]/Table2[[#This Row],[FB T]]=0, "--", Table2[[#This Row],[FB HS]]/Table2[[#This Row],[FB T]]))</f>
        <v>--</v>
      </c>
      <c r="M50" s="18" t="str">
        <f>IF(Table2[[#This Row],[FB T]]=0,"--", IF(Table2[[#This Row],[FB FE]]/Table2[[#This Row],[FB T]]=0, "--", Table2[[#This Row],[FB FE]]/Table2[[#This Row],[FB T]]))</f>
        <v>--</v>
      </c>
      <c r="N50" s="2">
        <v>0</v>
      </c>
      <c r="O50" s="2">
        <v>0</v>
      </c>
      <c r="P50" s="2">
        <v>0</v>
      </c>
      <c r="Q50" s="2">
        <v>0</v>
      </c>
      <c r="R50" s="6">
        <f>SUM(Table2[[#This Row],[XC B]:[XC FE]])</f>
        <v>0</v>
      </c>
      <c r="S50" s="11" t="str">
        <f>IF((Table2[[#This Row],[XC T]]/Table2[[#This Row],[Admission]]) = 0, "--", (Table2[[#This Row],[XC T]]/Table2[[#This Row],[Admission]]))</f>
        <v>--</v>
      </c>
      <c r="T50" s="11" t="str">
        <f>IF(Table2[[#This Row],[XC T]]=0,"--", IF(Table2[[#This Row],[XC HS]]/Table2[[#This Row],[XC T]]=0, "--", Table2[[#This Row],[XC HS]]/Table2[[#This Row],[XC T]]))</f>
        <v>--</v>
      </c>
      <c r="U50" s="18" t="str">
        <f>IF(Table2[[#This Row],[XC T]]=0,"--", IF(Table2[[#This Row],[XC FE]]/Table2[[#This Row],[XC T]]=0, "--", Table2[[#This Row],[XC FE]]/Table2[[#This Row],[XC T]]))</f>
        <v>--</v>
      </c>
      <c r="V50" s="2">
        <v>12</v>
      </c>
      <c r="W50" s="2">
        <v>1</v>
      </c>
      <c r="X50" s="2">
        <v>0</v>
      </c>
      <c r="Y50" s="6">
        <f>SUM(Table2[[#This Row],[VB G]:[VB FE]])</f>
        <v>13</v>
      </c>
      <c r="Z50" s="11">
        <f>IF((Table2[[#This Row],[VB T]]/Table2[[#This Row],[Admission]]) = 0, "--", (Table2[[#This Row],[VB T]]/Table2[[#This Row],[Admission]]))</f>
        <v>0.17808219178082191</v>
      </c>
      <c r="AA50" s="11">
        <f>IF(Table2[[#This Row],[VB T]]=0,"--", IF(Table2[[#This Row],[VB HS]]/Table2[[#This Row],[VB T]]=0, "--", Table2[[#This Row],[VB HS]]/Table2[[#This Row],[VB T]]))</f>
        <v>7.6923076923076927E-2</v>
      </c>
      <c r="AB50" s="18" t="str">
        <f>IF(Table2[[#This Row],[VB T]]=0,"--", IF(Table2[[#This Row],[VB FE]]/Table2[[#This Row],[VB T]]=0, "--", Table2[[#This Row],[VB FE]]/Table2[[#This Row],[VB T]]))</f>
        <v>--</v>
      </c>
      <c r="AC50" s="2">
        <v>0</v>
      </c>
      <c r="AD50" s="2">
        <v>0</v>
      </c>
      <c r="AE50" s="2">
        <v>0</v>
      </c>
      <c r="AF50" s="2">
        <v>0</v>
      </c>
      <c r="AG50" s="6">
        <f>SUM(Table2[[#This Row],[SC B]:[SC FE]])</f>
        <v>0</v>
      </c>
      <c r="AH50" s="11" t="str">
        <f>IF((Table2[[#This Row],[SC T]]/Table2[[#This Row],[Admission]]) = 0, "--", (Table2[[#This Row],[SC T]]/Table2[[#This Row],[Admission]]))</f>
        <v>--</v>
      </c>
      <c r="AI50" s="11" t="str">
        <f>IF(Table2[[#This Row],[SC T]]=0,"--", IF(Table2[[#This Row],[SC HS]]/Table2[[#This Row],[SC T]]=0, "--", Table2[[#This Row],[SC HS]]/Table2[[#This Row],[SC T]]))</f>
        <v>--</v>
      </c>
      <c r="AJ50" s="18" t="str">
        <f>IF(Table2[[#This Row],[SC T]]=0,"--", IF(Table2[[#This Row],[SC FE]]/Table2[[#This Row],[SC T]]=0, "--", Table2[[#This Row],[SC FE]]/Table2[[#This Row],[SC T]]))</f>
        <v>--</v>
      </c>
      <c r="AK50" s="15">
        <f>SUM(Table2[[#This Row],[FB T]],Table2[[#This Row],[XC T]],Table2[[#This Row],[VB T]],Table2[[#This Row],[SC T]])</f>
        <v>13</v>
      </c>
      <c r="AL50" s="2">
        <v>24</v>
      </c>
      <c r="AM50" s="2">
        <v>16</v>
      </c>
      <c r="AN50" s="2">
        <v>4</v>
      </c>
      <c r="AO50" s="2">
        <v>0</v>
      </c>
      <c r="AP50" s="6">
        <f>SUM(Table2[[#This Row],[BX B]:[BX FE]])</f>
        <v>44</v>
      </c>
      <c r="AQ50" s="11">
        <f>IF((Table2[[#This Row],[BX T]]/Table2[[#This Row],[Admission]]) = 0, "--", (Table2[[#This Row],[BX T]]/Table2[[#This Row],[Admission]]))</f>
        <v>0.60273972602739723</v>
      </c>
      <c r="AR50" s="11">
        <f>IF(Table2[[#This Row],[BX T]]=0,"--", IF(Table2[[#This Row],[BX HS]]/Table2[[#This Row],[BX T]]=0, "--", Table2[[#This Row],[BX HS]]/Table2[[#This Row],[BX T]]))</f>
        <v>9.0909090909090912E-2</v>
      </c>
      <c r="AS50" s="18" t="str">
        <f>IF(Table2[[#This Row],[BX T]]=0,"--", IF(Table2[[#This Row],[BX FE]]/Table2[[#This Row],[BX T]]=0, "--", Table2[[#This Row],[BX FE]]/Table2[[#This Row],[BX T]]))</f>
        <v>--</v>
      </c>
      <c r="AT50" s="2">
        <v>0</v>
      </c>
      <c r="AU50" s="2">
        <v>0</v>
      </c>
      <c r="AV50" s="2">
        <v>0</v>
      </c>
      <c r="AW50" s="2">
        <v>0</v>
      </c>
      <c r="AX50" s="6">
        <f>SUM(Table2[[#This Row],[SW B]:[SW FE]])</f>
        <v>0</v>
      </c>
      <c r="AY50" s="11" t="str">
        <f>IF((Table2[[#This Row],[SW T]]/Table2[[#This Row],[Admission]]) = 0, "--", (Table2[[#This Row],[SW T]]/Table2[[#This Row],[Admission]]))</f>
        <v>--</v>
      </c>
      <c r="AZ50" s="11" t="str">
        <f>IF(Table2[[#This Row],[SW T]]=0,"--", IF(Table2[[#This Row],[SW HS]]/Table2[[#This Row],[SW T]]=0, "--", Table2[[#This Row],[SW HS]]/Table2[[#This Row],[SW T]]))</f>
        <v>--</v>
      </c>
      <c r="BA50" s="18" t="str">
        <f>IF(Table2[[#This Row],[SW T]]=0,"--", IF(Table2[[#This Row],[SW FE]]/Table2[[#This Row],[SW T]]=0, "--", Table2[[#This Row],[SW FE]]/Table2[[#This Row],[SW T]]))</f>
        <v>--</v>
      </c>
      <c r="BB50" s="2">
        <v>0</v>
      </c>
      <c r="BC50" s="2">
        <v>0</v>
      </c>
      <c r="BD50" s="2">
        <v>0</v>
      </c>
      <c r="BE50" s="2">
        <v>0</v>
      </c>
      <c r="BF50" s="6">
        <f>SUM(Table2[[#This Row],[CHE B]:[CHE FE]])</f>
        <v>0</v>
      </c>
      <c r="BG50" s="11" t="str">
        <f>IF((Table2[[#This Row],[CHE T]]/Table2[[#This Row],[Admission]]) = 0, "--", (Table2[[#This Row],[CHE T]]/Table2[[#This Row],[Admission]]))</f>
        <v>--</v>
      </c>
      <c r="BH50" s="11" t="str">
        <f>IF(Table2[[#This Row],[CHE T]]=0,"--", IF(Table2[[#This Row],[CHE HS]]/Table2[[#This Row],[CHE T]]=0, "--", Table2[[#This Row],[CHE HS]]/Table2[[#This Row],[CHE T]]))</f>
        <v>--</v>
      </c>
      <c r="BI50" s="22" t="str">
        <f>IF(Table2[[#This Row],[CHE T]]=0,"--", IF(Table2[[#This Row],[CHE FE]]/Table2[[#This Row],[CHE T]]=0, "--", Table2[[#This Row],[CHE FE]]/Table2[[#This Row],[CHE T]]))</f>
        <v>--</v>
      </c>
      <c r="BJ50" s="2">
        <v>0</v>
      </c>
      <c r="BK50" s="2">
        <v>0</v>
      </c>
      <c r="BL50" s="2">
        <v>0</v>
      </c>
      <c r="BM50" s="2">
        <v>0</v>
      </c>
      <c r="BN50" s="6">
        <f>SUM(Table2[[#This Row],[WR B]:[WR FE]])</f>
        <v>0</v>
      </c>
      <c r="BO50" s="11" t="str">
        <f>IF((Table2[[#This Row],[WR T]]/Table2[[#This Row],[Admission]]) = 0, "--", (Table2[[#This Row],[WR T]]/Table2[[#This Row],[Admission]]))</f>
        <v>--</v>
      </c>
      <c r="BP50" s="11" t="str">
        <f>IF(Table2[[#This Row],[WR T]]=0,"--", IF(Table2[[#This Row],[WR HS]]/Table2[[#This Row],[WR T]]=0, "--", Table2[[#This Row],[WR HS]]/Table2[[#This Row],[WR T]]))</f>
        <v>--</v>
      </c>
      <c r="BQ50" s="18" t="str">
        <f>IF(Table2[[#This Row],[WR T]]=0,"--", IF(Table2[[#This Row],[WR FE]]/Table2[[#This Row],[WR T]]=0, "--", Table2[[#This Row],[WR FE]]/Table2[[#This Row],[WR T]]))</f>
        <v>--</v>
      </c>
      <c r="BR50" s="2">
        <v>0</v>
      </c>
      <c r="BS50" s="2">
        <v>0</v>
      </c>
      <c r="BT50" s="2">
        <v>0</v>
      </c>
      <c r="BU50" s="2">
        <v>0</v>
      </c>
      <c r="BV50" s="6">
        <f>SUM(Table2[[#This Row],[DNC B]:[DNC FE]])</f>
        <v>0</v>
      </c>
      <c r="BW50" s="11" t="str">
        <f>IF((Table2[[#This Row],[DNC T]]/Table2[[#This Row],[Admission]]) = 0, "--", (Table2[[#This Row],[DNC T]]/Table2[[#This Row],[Admission]]))</f>
        <v>--</v>
      </c>
      <c r="BX50" s="11" t="str">
        <f>IF(Table2[[#This Row],[DNC T]]=0,"--", IF(Table2[[#This Row],[DNC HS]]/Table2[[#This Row],[DNC T]]=0, "--", Table2[[#This Row],[DNC HS]]/Table2[[#This Row],[DNC T]]))</f>
        <v>--</v>
      </c>
      <c r="BY50" s="18" t="str">
        <f>IF(Table2[[#This Row],[DNC T]]=0,"--", IF(Table2[[#This Row],[DNC FE]]/Table2[[#This Row],[DNC T]]=0, "--", Table2[[#This Row],[DNC FE]]/Table2[[#This Row],[DNC T]]))</f>
        <v>--</v>
      </c>
      <c r="BZ50" s="24">
        <f>SUM(Table2[[#This Row],[BX T]],Table2[[#This Row],[SW T]],Table2[[#This Row],[CHE T]],Table2[[#This Row],[WR T]],Table2[[#This Row],[DNC T]])</f>
        <v>44</v>
      </c>
      <c r="CA50" s="2">
        <v>0</v>
      </c>
      <c r="CB50" s="2">
        <v>0</v>
      </c>
      <c r="CC50" s="2">
        <v>0</v>
      </c>
      <c r="CD50" s="2">
        <v>0</v>
      </c>
      <c r="CE50" s="6">
        <f>SUM(Table2[[#This Row],[TF B]:[TF FE]])</f>
        <v>0</v>
      </c>
      <c r="CF50" s="11" t="str">
        <f>IF((Table2[[#This Row],[TF T]]/Table2[[#This Row],[Admission]]) = 0, "--", (Table2[[#This Row],[TF T]]/Table2[[#This Row],[Admission]]))</f>
        <v>--</v>
      </c>
      <c r="CG50" s="11" t="str">
        <f>IF(Table2[[#This Row],[TF T]]=0,"--", IF(Table2[[#This Row],[TF HS]]/Table2[[#This Row],[TF T]]=0, "--", Table2[[#This Row],[TF HS]]/Table2[[#This Row],[TF T]]))</f>
        <v>--</v>
      </c>
      <c r="CH50" s="18" t="str">
        <f>IF(Table2[[#This Row],[TF T]]=0,"--", IF(Table2[[#This Row],[TF FE]]/Table2[[#This Row],[TF T]]=0, "--", Table2[[#This Row],[TF FE]]/Table2[[#This Row],[TF T]]))</f>
        <v>--</v>
      </c>
      <c r="CI50" s="2">
        <v>15</v>
      </c>
      <c r="CJ50" s="2">
        <v>0</v>
      </c>
      <c r="CK50" s="2">
        <v>1</v>
      </c>
      <c r="CL50" s="2">
        <v>0</v>
      </c>
      <c r="CM50" s="6">
        <f>SUM(Table2[[#This Row],[BB B]:[BB FE]])</f>
        <v>16</v>
      </c>
      <c r="CN50" s="11">
        <f>IF((Table2[[#This Row],[BB T]]/Table2[[#This Row],[Admission]]) = 0, "--", (Table2[[#This Row],[BB T]]/Table2[[#This Row],[Admission]]))</f>
        <v>0.21917808219178081</v>
      </c>
      <c r="CO50" s="11">
        <f>IF(Table2[[#This Row],[BB T]]=0,"--", IF(Table2[[#This Row],[BB HS]]/Table2[[#This Row],[BB T]]=0, "--", Table2[[#This Row],[BB HS]]/Table2[[#This Row],[BB T]]))</f>
        <v>6.25E-2</v>
      </c>
      <c r="CP50" s="18" t="str">
        <f>IF(Table2[[#This Row],[BB T]]=0,"--", IF(Table2[[#This Row],[BB FE]]/Table2[[#This Row],[BB T]]=0, "--", Table2[[#This Row],[BB FE]]/Table2[[#This Row],[BB T]]))</f>
        <v>--</v>
      </c>
      <c r="CQ50" s="2">
        <v>0</v>
      </c>
      <c r="CR50" s="2">
        <v>0</v>
      </c>
      <c r="CS50" s="2">
        <v>0</v>
      </c>
      <c r="CT50" s="2">
        <v>0</v>
      </c>
      <c r="CU50" s="6">
        <f>SUM(Table2[[#This Row],[SB B]:[SB FE]])</f>
        <v>0</v>
      </c>
      <c r="CV50" s="11" t="str">
        <f>IF((Table2[[#This Row],[SB T]]/Table2[[#This Row],[Admission]]) = 0, "--", (Table2[[#This Row],[SB T]]/Table2[[#This Row],[Admission]]))</f>
        <v>--</v>
      </c>
      <c r="CW50" s="11" t="str">
        <f>IF(Table2[[#This Row],[SB T]]=0,"--", IF(Table2[[#This Row],[SB HS]]/Table2[[#This Row],[SB T]]=0, "--", Table2[[#This Row],[SB HS]]/Table2[[#This Row],[SB T]]))</f>
        <v>--</v>
      </c>
      <c r="CX50" s="18" t="str">
        <f>IF(Table2[[#This Row],[SB T]]=0,"--", IF(Table2[[#This Row],[SB FE]]/Table2[[#This Row],[SB T]]=0, "--", Table2[[#This Row],[SB FE]]/Table2[[#This Row],[SB T]]))</f>
        <v>--</v>
      </c>
      <c r="CY50" s="2">
        <v>0</v>
      </c>
      <c r="CZ50" s="2">
        <v>0</v>
      </c>
      <c r="DA50" s="2">
        <v>0</v>
      </c>
      <c r="DB50" s="2">
        <v>0</v>
      </c>
      <c r="DC50" s="6">
        <f>SUM(Table2[[#This Row],[GF B]:[GF FE]])</f>
        <v>0</v>
      </c>
      <c r="DD50" s="11" t="str">
        <f>IF((Table2[[#This Row],[GF T]]/Table2[[#This Row],[Admission]]) = 0, "--", (Table2[[#This Row],[GF T]]/Table2[[#This Row],[Admission]]))</f>
        <v>--</v>
      </c>
      <c r="DE50" s="11" t="str">
        <f>IF(Table2[[#This Row],[GF T]]=0,"--", IF(Table2[[#This Row],[GF HS]]/Table2[[#This Row],[GF T]]=0, "--", Table2[[#This Row],[GF HS]]/Table2[[#This Row],[GF T]]))</f>
        <v>--</v>
      </c>
      <c r="DF50" s="18" t="str">
        <f>IF(Table2[[#This Row],[GF T]]=0,"--", IF(Table2[[#This Row],[GF FE]]/Table2[[#This Row],[GF T]]=0, "--", Table2[[#This Row],[GF FE]]/Table2[[#This Row],[GF T]]))</f>
        <v>--</v>
      </c>
      <c r="DG50" s="2">
        <v>0</v>
      </c>
      <c r="DH50" s="2">
        <v>0</v>
      </c>
      <c r="DI50" s="2">
        <v>0</v>
      </c>
      <c r="DJ50" s="2">
        <v>0</v>
      </c>
      <c r="DK50" s="6">
        <f>SUM(Table2[[#This Row],[TN B]:[TN FE]])</f>
        <v>0</v>
      </c>
      <c r="DL50" s="11" t="str">
        <f>IF((Table2[[#This Row],[TN T]]/Table2[[#This Row],[Admission]]) = 0, "--", (Table2[[#This Row],[TN T]]/Table2[[#This Row],[Admission]]))</f>
        <v>--</v>
      </c>
      <c r="DM50" s="11" t="str">
        <f>IF(Table2[[#This Row],[TN T]]=0,"--", IF(Table2[[#This Row],[TN HS]]/Table2[[#This Row],[TN T]]=0, "--", Table2[[#This Row],[TN HS]]/Table2[[#This Row],[TN T]]))</f>
        <v>--</v>
      </c>
      <c r="DN50" s="18" t="str">
        <f>IF(Table2[[#This Row],[TN T]]=0,"--", IF(Table2[[#This Row],[TN FE]]/Table2[[#This Row],[TN T]]=0, "--", Table2[[#This Row],[TN FE]]/Table2[[#This Row],[TN T]]))</f>
        <v>--</v>
      </c>
      <c r="DO50" s="2">
        <v>0</v>
      </c>
      <c r="DP50" s="2">
        <v>0</v>
      </c>
      <c r="DQ50" s="2">
        <v>0</v>
      </c>
      <c r="DR50" s="2">
        <v>0</v>
      </c>
      <c r="DS50" s="6">
        <f>SUM(Table2[[#This Row],[BND B]:[BND FE]])</f>
        <v>0</v>
      </c>
      <c r="DT50" s="11" t="str">
        <f>IF((Table2[[#This Row],[BND T]]/Table2[[#This Row],[Admission]]) = 0, "--", (Table2[[#This Row],[BND T]]/Table2[[#This Row],[Admission]]))</f>
        <v>--</v>
      </c>
      <c r="DU50" s="11" t="str">
        <f>IF(Table2[[#This Row],[BND T]]=0,"--", IF(Table2[[#This Row],[BND HS]]/Table2[[#This Row],[BND T]]=0, "--", Table2[[#This Row],[BND HS]]/Table2[[#This Row],[BND T]]))</f>
        <v>--</v>
      </c>
      <c r="DV50" s="18" t="str">
        <f>IF(Table2[[#This Row],[BND T]]=0,"--", IF(Table2[[#This Row],[BND FE]]/Table2[[#This Row],[BND T]]=0, "--", Table2[[#This Row],[BND FE]]/Table2[[#This Row],[BND T]]))</f>
        <v>--</v>
      </c>
      <c r="DW50" s="2">
        <v>0</v>
      </c>
      <c r="DX50" s="2">
        <v>0</v>
      </c>
      <c r="DY50" s="2">
        <v>0</v>
      </c>
      <c r="DZ50" s="2">
        <v>0</v>
      </c>
      <c r="EA50" s="6">
        <f>SUM(Table2[[#This Row],[SPE B]:[SPE FE]])</f>
        <v>0</v>
      </c>
      <c r="EB50" s="11" t="str">
        <f>IF((Table2[[#This Row],[SPE T]]/Table2[[#This Row],[Admission]]) = 0, "--", (Table2[[#This Row],[SPE T]]/Table2[[#This Row],[Admission]]))</f>
        <v>--</v>
      </c>
      <c r="EC50" s="11" t="str">
        <f>IF(Table2[[#This Row],[SPE T]]=0,"--", IF(Table2[[#This Row],[SPE HS]]/Table2[[#This Row],[SPE T]]=0, "--", Table2[[#This Row],[SPE HS]]/Table2[[#This Row],[SPE T]]))</f>
        <v>--</v>
      </c>
      <c r="ED50" s="18" t="str">
        <f>IF(Table2[[#This Row],[SPE T]]=0,"--", IF(Table2[[#This Row],[SPE FE]]/Table2[[#This Row],[SPE T]]=0, "--", Table2[[#This Row],[SPE FE]]/Table2[[#This Row],[SPE T]]))</f>
        <v>--</v>
      </c>
      <c r="EE50" s="2">
        <v>0</v>
      </c>
      <c r="EF50" s="2">
        <v>0</v>
      </c>
      <c r="EG50" s="2">
        <v>0</v>
      </c>
      <c r="EH50" s="2">
        <v>0</v>
      </c>
      <c r="EI50" s="6">
        <f>SUM(Table2[[#This Row],[ORC B]:[ORC FE]])</f>
        <v>0</v>
      </c>
      <c r="EJ50" s="11" t="str">
        <f>IF((Table2[[#This Row],[ORC T]]/Table2[[#This Row],[Admission]]) = 0, "--", (Table2[[#This Row],[ORC T]]/Table2[[#This Row],[Admission]]))</f>
        <v>--</v>
      </c>
      <c r="EK50" s="11" t="str">
        <f>IF(Table2[[#This Row],[ORC T]]=0,"--", IF(Table2[[#This Row],[ORC HS]]/Table2[[#This Row],[ORC T]]=0, "--", Table2[[#This Row],[ORC HS]]/Table2[[#This Row],[ORC T]]))</f>
        <v>--</v>
      </c>
      <c r="EL50" s="18" t="str">
        <f>IF(Table2[[#This Row],[ORC T]]=0,"--", IF(Table2[[#This Row],[ORC FE]]/Table2[[#This Row],[ORC T]]=0, "--", Table2[[#This Row],[ORC FE]]/Table2[[#This Row],[ORC T]]))</f>
        <v>--</v>
      </c>
      <c r="EM50" s="2">
        <v>0</v>
      </c>
      <c r="EN50" s="2">
        <v>0</v>
      </c>
      <c r="EO50" s="2">
        <v>0</v>
      </c>
      <c r="EP50" s="2">
        <v>0</v>
      </c>
      <c r="EQ50" s="6">
        <f>SUM(Table2[[#This Row],[SOL B]:[SOL FE]])</f>
        <v>0</v>
      </c>
      <c r="ER50" s="11" t="str">
        <f>IF((Table2[[#This Row],[SOL T]]/Table2[[#This Row],[Admission]]) = 0, "--", (Table2[[#This Row],[SOL T]]/Table2[[#This Row],[Admission]]))</f>
        <v>--</v>
      </c>
      <c r="ES50" s="11" t="str">
        <f>IF(Table2[[#This Row],[SOL T]]=0,"--", IF(Table2[[#This Row],[SOL HS]]/Table2[[#This Row],[SOL T]]=0, "--", Table2[[#This Row],[SOL HS]]/Table2[[#This Row],[SOL T]]))</f>
        <v>--</v>
      </c>
      <c r="ET50" s="18" t="str">
        <f>IF(Table2[[#This Row],[SOL T]]=0,"--", IF(Table2[[#This Row],[SOL FE]]/Table2[[#This Row],[SOL T]]=0, "--", Table2[[#This Row],[SOL FE]]/Table2[[#This Row],[SOL T]]))</f>
        <v>--</v>
      </c>
      <c r="EU50" s="2">
        <v>0</v>
      </c>
      <c r="EV50" s="2">
        <v>0</v>
      </c>
      <c r="EW50" s="2">
        <v>0</v>
      </c>
      <c r="EX50" s="2">
        <v>0</v>
      </c>
      <c r="EY50" s="6">
        <f>SUM(Table2[[#This Row],[CHO B]:[CHO FE]])</f>
        <v>0</v>
      </c>
      <c r="EZ50" s="11" t="str">
        <f>IF((Table2[[#This Row],[CHO T]]/Table2[[#This Row],[Admission]]) = 0, "--", (Table2[[#This Row],[CHO T]]/Table2[[#This Row],[Admission]]))</f>
        <v>--</v>
      </c>
      <c r="FA50" s="11" t="str">
        <f>IF(Table2[[#This Row],[CHO T]]=0,"--", IF(Table2[[#This Row],[CHO HS]]/Table2[[#This Row],[CHO T]]=0, "--", Table2[[#This Row],[CHO HS]]/Table2[[#This Row],[CHO T]]))</f>
        <v>--</v>
      </c>
      <c r="FB50" s="18" t="str">
        <f>IF(Table2[[#This Row],[CHO T]]=0,"--", IF(Table2[[#This Row],[CHO FE]]/Table2[[#This Row],[CHO T]]=0, "--", Table2[[#This Row],[CHO FE]]/Table2[[#This Row],[CHO T]]))</f>
        <v>--</v>
      </c>
      <c r="FC5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16</v>
      </c>
      <c r="FD50">
        <v>0</v>
      </c>
      <c r="FE50">
        <v>0</v>
      </c>
      <c r="FF50" s="1" t="s">
        <v>390</v>
      </c>
      <c r="FG50" s="1" t="s">
        <v>390</v>
      </c>
      <c r="FH50">
        <v>0</v>
      </c>
      <c r="FI50">
        <v>0</v>
      </c>
      <c r="FJ50" s="1" t="s">
        <v>390</v>
      </c>
      <c r="FK50" s="1" t="s">
        <v>390</v>
      </c>
      <c r="FL50">
        <v>0</v>
      </c>
      <c r="FM50">
        <v>0</v>
      </c>
      <c r="FN50" s="1" t="s">
        <v>390</v>
      </c>
      <c r="FO50" s="1" t="s">
        <v>390</v>
      </c>
    </row>
    <row r="51" spans="1:171">
      <c r="A51">
        <v>1018</v>
      </c>
      <c r="B51">
        <v>11</v>
      </c>
      <c r="C51" t="s">
        <v>92</v>
      </c>
      <c r="D51" t="s">
        <v>147</v>
      </c>
      <c r="E51" s="20">
        <v>102</v>
      </c>
      <c r="F51" s="2">
        <v>28</v>
      </c>
      <c r="G51" s="2">
        <v>0</v>
      </c>
      <c r="H51" s="2">
        <v>1</v>
      </c>
      <c r="I51" s="2">
        <v>0</v>
      </c>
      <c r="J51" s="6">
        <f>SUM(Table2[[#This Row],[FB B]:[FB FE]])</f>
        <v>29</v>
      </c>
      <c r="K51" s="11">
        <f>IF((Table2[[#This Row],[FB T]]/Table2[[#This Row],[Admission]]) = 0, "--", (Table2[[#This Row],[FB T]]/Table2[[#This Row],[Admission]]))</f>
        <v>0.28431372549019607</v>
      </c>
      <c r="L51" s="11">
        <f>IF(Table2[[#This Row],[FB T]]=0,"--", IF(Table2[[#This Row],[FB HS]]/Table2[[#This Row],[FB T]]=0, "--", Table2[[#This Row],[FB HS]]/Table2[[#This Row],[FB T]]))</f>
        <v>3.4482758620689655E-2</v>
      </c>
      <c r="M51" s="18" t="str">
        <f>IF(Table2[[#This Row],[FB T]]=0,"--", IF(Table2[[#This Row],[FB FE]]/Table2[[#This Row],[FB T]]=0, "--", Table2[[#This Row],[FB FE]]/Table2[[#This Row],[FB T]]))</f>
        <v>--</v>
      </c>
      <c r="N51" s="2">
        <v>2</v>
      </c>
      <c r="O51" s="2">
        <v>1</v>
      </c>
      <c r="P51" s="2">
        <v>1</v>
      </c>
      <c r="Q51" s="2">
        <v>0</v>
      </c>
      <c r="R51" s="6">
        <f>SUM(Table2[[#This Row],[XC B]:[XC FE]])</f>
        <v>4</v>
      </c>
      <c r="S51" s="11">
        <f>IF((Table2[[#This Row],[XC T]]/Table2[[#This Row],[Admission]]) = 0, "--", (Table2[[#This Row],[XC T]]/Table2[[#This Row],[Admission]]))</f>
        <v>3.9215686274509803E-2</v>
      </c>
      <c r="T51" s="11">
        <f>IF(Table2[[#This Row],[XC T]]=0,"--", IF(Table2[[#This Row],[XC HS]]/Table2[[#This Row],[XC T]]=0, "--", Table2[[#This Row],[XC HS]]/Table2[[#This Row],[XC T]]))</f>
        <v>0.25</v>
      </c>
      <c r="U51" s="18" t="str">
        <f>IF(Table2[[#This Row],[XC T]]=0,"--", IF(Table2[[#This Row],[XC FE]]/Table2[[#This Row],[XC T]]=0, "--", Table2[[#This Row],[XC FE]]/Table2[[#This Row],[XC T]]))</f>
        <v>--</v>
      </c>
      <c r="V51" s="2">
        <v>20</v>
      </c>
      <c r="W51" s="2">
        <v>0</v>
      </c>
      <c r="X51" s="2">
        <v>0</v>
      </c>
      <c r="Y51" s="6">
        <f>SUM(Table2[[#This Row],[VB G]:[VB FE]])</f>
        <v>20</v>
      </c>
      <c r="Z51" s="11">
        <f>IF((Table2[[#This Row],[VB T]]/Table2[[#This Row],[Admission]]) = 0, "--", (Table2[[#This Row],[VB T]]/Table2[[#This Row],[Admission]]))</f>
        <v>0.19607843137254902</v>
      </c>
      <c r="AA51" s="11" t="str">
        <f>IF(Table2[[#This Row],[VB T]]=0,"--", IF(Table2[[#This Row],[VB HS]]/Table2[[#This Row],[VB T]]=0, "--", Table2[[#This Row],[VB HS]]/Table2[[#This Row],[VB T]]))</f>
        <v>--</v>
      </c>
      <c r="AB51" s="18" t="str">
        <f>IF(Table2[[#This Row],[VB T]]=0,"--", IF(Table2[[#This Row],[VB FE]]/Table2[[#This Row],[VB T]]=0, "--", Table2[[#This Row],[VB FE]]/Table2[[#This Row],[VB T]]))</f>
        <v>--</v>
      </c>
      <c r="AC51" s="2">
        <v>0</v>
      </c>
      <c r="AD51" s="2">
        <v>0</v>
      </c>
      <c r="AE51" s="2">
        <v>0</v>
      </c>
      <c r="AF51" s="2">
        <v>0</v>
      </c>
      <c r="AG51" s="6">
        <f>SUM(Table2[[#This Row],[SC B]:[SC FE]])</f>
        <v>0</v>
      </c>
      <c r="AH51" s="11" t="str">
        <f>IF((Table2[[#This Row],[SC T]]/Table2[[#This Row],[Admission]]) = 0, "--", (Table2[[#This Row],[SC T]]/Table2[[#This Row],[Admission]]))</f>
        <v>--</v>
      </c>
      <c r="AI51" s="11" t="str">
        <f>IF(Table2[[#This Row],[SC T]]=0,"--", IF(Table2[[#This Row],[SC HS]]/Table2[[#This Row],[SC T]]=0, "--", Table2[[#This Row],[SC HS]]/Table2[[#This Row],[SC T]]))</f>
        <v>--</v>
      </c>
      <c r="AJ51" s="18" t="str">
        <f>IF(Table2[[#This Row],[SC T]]=0,"--", IF(Table2[[#This Row],[SC FE]]/Table2[[#This Row],[SC T]]=0, "--", Table2[[#This Row],[SC FE]]/Table2[[#This Row],[SC T]]))</f>
        <v>--</v>
      </c>
      <c r="AK51" s="15">
        <f>SUM(Table2[[#This Row],[FB T]],Table2[[#This Row],[XC T]],Table2[[#This Row],[VB T]],Table2[[#This Row],[SC T]])</f>
        <v>53</v>
      </c>
      <c r="AL51" s="2">
        <v>24</v>
      </c>
      <c r="AM51" s="2">
        <v>14</v>
      </c>
      <c r="AN51" s="2">
        <v>0</v>
      </c>
      <c r="AO51" s="2">
        <v>0</v>
      </c>
      <c r="AP51" s="6">
        <f>SUM(Table2[[#This Row],[BX B]:[BX FE]])</f>
        <v>38</v>
      </c>
      <c r="AQ51" s="11">
        <f>IF((Table2[[#This Row],[BX T]]/Table2[[#This Row],[Admission]]) = 0, "--", (Table2[[#This Row],[BX T]]/Table2[[#This Row],[Admission]]))</f>
        <v>0.37254901960784315</v>
      </c>
      <c r="AR51" s="11" t="str">
        <f>IF(Table2[[#This Row],[BX T]]=0,"--", IF(Table2[[#This Row],[BX HS]]/Table2[[#This Row],[BX T]]=0, "--", Table2[[#This Row],[BX HS]]/Table2[[#This Row],[BX T]]))</f>
        <v>--</v>
      </c>
      <c r="AS51" s="18" t="str">
        <f>IF(Table2[[#This Row],[BX T]]=0,"--", IF(Table2[[#This Row],[BX FE]]/Table2[[#This Row],[BX T]]=0, "--", Table2[[#This Row],[BX FE]]/Table2[[#This Row],[BX T]]))</f>
        <v>--</v>
      </c>
      <c r="AT51" s="2">
        <v>0</v>
      </c>
      <c r="AU51" s="2">
        <v>0</v>
      </c>
      <c r="AV51" s="2">
        <v>0</v>
      </c>
      <c r="AW51" s="2">
        <v>0</v>
      </c>
      <c r="AX51" s="6">
        <f>SUM(Table2[[#This Row],[SW B]:[SW FE]])</f>
        <v>0</v>
      </c>
      <c r="AY51" s="11" t="str">
        <f>IF((Table2[[#This Row],[SW T]]/Table2[[#This Row],[Admission]]) = 0, "--", (Table2[[#This Row],[SW T]]/Table2[[#This Row],[Admission]]))</f>
        <v>--</v>
      </c>
      <c r="AZ51" s="11" t="str">
        <f>IF(Table2[[#This Row],[SW T]]=0,"--", IF(Table2[[#This Row],[SW HS]]/Table2[[#This Row],[SW T]]=0, "--", Table2[[#This Row],[SW HS]]/Table2[[#This Row],[SW T]]))</f>
        <v>--</v>
      </c>
      <c r="BA51" s="18" t="str">
        <f>IF(Table2[[#This Row],[SW T]]=0,"--", IF(Table2[[#This Row],[SW FE]]/Table2[[#This Row],[SW T]]=0, "--", Table2[[#This Row],[SW FE]]/Table2[[#This Row],[SW T]]))</f>
        <v>--</v>
      </c>
      <c r="BB51" s="2">
        <v>0</v>
      </c>
      <c r="BC51" s="2">
        <v>0</v>
      </c>
      <c r="BD51" s="2">
        <v>0</v>
      </c>
      <c r="BE51" s="2">
        <v>0</v>
      </c>
      <c r="BF51" s="6">
        <f>SUM(Table2[[#This Row],[CHE B]:[CHE FE]])</f>
        <v>0</v>
      </c>
      <c r="BG51" s="11" t="str">
        <f>IF((Table2[[#This Row],[CHE T]]/Table2[[#This Row],[Admission]]) = 0, "--", (Table2[[#This Row],[CHE T]]/Table2[[#This Row],[Admission]]))</f>
        <v>--</v>
      </c>
      <c r="BH51" s="11" t="str">
        <f>IF(Table2[[#This Row],[CHE T]]=0,"--", IF(Table2[[#This Row],[CHE HS]]/Table2[[#This Row],[CHE T]]=0, "--", Table2[[#This Row],[CHE HS]]/Table2[[#This Row],[CHE T]]))</f>
        <v>--</v>
      </c>
      <c r="BI51" s="22" t="str">
        <f>IF(Table2[[#This Row],[CHE T]]=0,"--", IF(Table2[[#This Row],[CHE FE]]/Table2[[#This Row],[CHE T]]=0, "--", Table2[[#This Row],[CHE FE]]/Table2[[#This Row],[CHE T]]))</f>
        <v>--</v>
      </c>
      <c r="BJ51" s="2">
        <v>1</v>
      </c>
      <c r="BK51" s="2">
        <v>0</v>
      </c>
      <c r="BL51" s="2">
        <v>0</v>
      </c>
      <c r="BM51" s="2">
        <v>0</v>
      </c>
      <c r="BN51" s="6">
        <f>SUM(Table2[[#This Row],[WR B]:[WR FE]])</f>
        <v>1</v>
      </c>
      <c r="BO51" s="11">
        <f>IF((Table2[[#This Row],[WR T]]/Table2[[#This Row],[Admission]]) = 0, "--", (Table2[[#This Row],[WR T]]/Table2[[#This Row],[Admission]]))</f>
        <v>9.8039215686274508E-3</v>
      </c>
      <c r="BP51" s="11" t="str">
        <f>IF(Table2[[#This Row],[WR T]]=0,"--", IF(Table2[[#This Row],[WR HS]]/Table2[[#This Row],[WR T]]=0, "--", Table2[[#This Row],[WR HS]]/Table2[[#This Row],[WR T]]))</f>
        <v>--</v>
      </c>
      <c r="BQ51" s="18" t="str">
        <f>IF(Table2[[#This Row],[WR T]]=0,"--", IF(Table2[[#This Row],[WR FE]]/Table2[[#This Row],[WR T]]=0, "--", Table2[[#This Row],[WR FE]]/Table2[[#This Row],[WR T]]))</f>
        <v>--</v>
      </c>
      <c r="BR51" s="2">
        <v>0</v>
      </c>
      <c r="BS51" s="2">
        <v>0</v>
      </c>
      <c r="BT51" s="2">
        <v>0</v>
      </c>
      <c r="BU51" s="2">
        <v>0</v>
      </c>
      <c r="BV51" s="6">
        <f>SUM(Table2[[#This Row],[DNC B]:[DNC FE]])</f>
        <v>0</v>
      </c>
      <c r="BW51" s="11" t="str">
        <f>IF((Table2[[#This Row],[DNC T]]/Table2[[#This Row],[Admission]]) = 0, "--", (Table2[[#This Row],[DNC T]]/Table2[[#This Row],[Admission]]))</f>
        <v>--</v>
      </c>
      <c r="BX51" s="11" t="str">
        <f>IF(Table2[[#This Row],[DNC T]]=0,"--", IF(Table2[[#This Row],[DNC HS]]/Table2[[#This Row],[DNC T]]=0, "--", Table2[[#This Row],[DNC HS]]/Table2[[#This Row],[DNC T]]))</f>
        <v>--</v>
      </c>
      <c r="BY51" s="18" t="str">
        <f>IF(Table2[[#This Row],[DNC T]]=0,"--", IF(Table2[[#This Row],[DNC FE]]/Table2[[#This Row],[DNC T]]=0, "--", Table2[[#This Row],[DNC FE]]/Table2[[#This Row],[DNC T]]))</f>
        <v>--</v>
      </c>
      <c r="BZ51" s="24">
        <f>SUM(Table2[[#This Row],[BX T]],Table2[[#This Row],[SW T]],Table2[[#This Row],[CHE T]],Table2[[#This Row],[WR T]],Table2[[#This Row],[DNC T]])</f>
        <v>39</v>
      </c>
      <c r="CA51" s="2">
        <v>15</v>
      </c>
      <c r="CB51" s="2">
        <v>12</v>
      </c>
      <c r="CC51" s="2">
        <v>0</v>
      </c>
      <c r="CD51" s="2">
        <v>0</v>
      </c>
      <c r="CE51" s="6">
        <f>SUM(Table2[[#This Row],[TF B]:[TF FE]])</f>
        <v>27</v>
      </c>
      <c r="CF51" s="11">
        <f>IF((Table2[[#This Row],[TF T]]/Table2[[#This Row],[Admission]]) = 0, "--", (Table2[[#This Row],[TF T]]/Table2[[#This Row],[Admission]]))</f>
        <v>0.26470588235294118</v>
      </c>
      <c r="CG51" s="11" t="str">
        <f>IF(Table2[[#This Row],[TF T]]=0,"--", IF(Table2[[#This Row],[TF HS]]/Table2[[#This Row],[TF T]]=0, "--", Table2[[#This Row],[TF HS]]/Table2[[#This Row],[TF T]]))</f>
        <v>--</v>
      </c>
      <c r="CH51" s="18" t="str">
        <f>IF(Table2[[#This Row],[TF T]]=0,"--", IF(Table2[[#This Row],[TF FE]]/Table2[[#This Row],[TF T]]=0, "--", Table2[[#This Row],[TF FE]]/Table2[[#This Row],[TF T]]))</f>
        <v>--</v>
      </c>
      <c r="CI51" s="2">
        <v>5</v>
      </c>
      <c r="CJ51" s="2">
        <v>0</v>
      </c>
      <c r="CK51" s="2">
        <v>0</v>
      </c>
      <c r="CL51" s="2">
        <v>0</v>
      </c>
      <c r="CM51" s="6">
        <f>SUM(Table2[[#This Row],[BB B]:[BB FE]])</f>
        <v>5</v>
      </c>
      <c r="CN51" s="11">
        <f>IF((Table2[[#This Row],[BB T]]/Table2[[#This Row],[Admission]]) = 0, "--", (Table2[[#This Row],[BB T]]/Table2[[#This Row],[Admission]]))</f>
        <v>4.9019607843137254E-2</v>
      </c>
      <c r="CO51" s="11" t="str">
        <f>IF(Table2[[#This Row],[BB T]]=0,"--", IF(Table2[[#This Row],[BB HS]]/Table2[[#This Row],[BB T]]=0, "--", Table2[[#This Row],[BB HS]]/Table2[[#This Row],[BB T]]))</f>
        <v>--</v>
      </c>
      <c r="CP51" s="18" t="str">
        <f>IF(Table2[[#This Row],[BB T]]=0,"--", IF(Table2[[#This Row],[BB FE]]/Table2[[#This Row],[BB T]]=0, "--", Table2[[#This Row],[BB FE]]/Table2[[#This Row],[BB T]]))</f>
        <v>--</v>
      </c>
      <c r="CQ51" s="2">
        <v>0</v>
      </c>
      <c r="CR51" s="2">
        <v>4</v>
      </c>
      <c r="CS51" s="2">
        <v>0</v>
      </c>
      <c r="CT51" s="2">
        <v>0</v>
      </c>
      <c r="CU51" s="6">
        <f>SUM(Table2[[#This Row],[SB B]:[SB FE]])</f>
        <v>4</v>
      </c>
      <c r="CV51" s="11">
        <f>IF((Table2[[#This Row],[SB T]]/Table2[[#This Row],[Admission]]) = 0, "--", (Table2[[#This Row],[SB T]]/Table2[[#This Row],[Admission]]))</f>
        <v>3.9215686274509803E-2</v>
      </c>
      <c r="CW51" s="11" t="str">
        <f>IF(Table2[[#This Row],[SB T]]=0,"--", IF(Table2[[#This Row],[SB HS]]/Table2[[#This Row],[SB T]]=0, "--", Table2[[#This Row],[SB HS]]/Table2[[#This Row],[SB T]]))</f>
        <v>--</v>
      </c>
      <c r="CX51" s="18" t="str">
        <f>IF(Table2[[#This Row],[SB T]]=0,"--", IF(Table2[[#This Row],[SB FE]]/Table2[[#This Row],[SB T]]=0, "--", Table2[[#This Row],[SB FE]]/Table2[[#This Row],[SB T]]))</f>
        <v>--</v>
      </c>
      <c r="CY51" s="2">
        <v>5</v>
      </c>
      <c r="CZ51" s="2">
        <v>4</v>
      </c>
      <c r="DA51" s="2">
        <v>0</v>
      </c>
      <c r="DB51" s="2">
        <v>0</v>
      </c>
      <c r="DC51" s="6">
        <f>SUM(Table2[[#This Row],[GF B]:[GF FE]])</f>
        <v>9</v>
      </c>
      <c r="DD51" s="11">
        <f>IF((Table2[[#This Row],[GF T]]/Table2[[#This Row],[Admission]]) = 0, "--", (Table2[[#This Row],[GF T]]/Table2[[#This Row],[Admission]]))</f>
        <v>8.8235294117647065E-2</v>
      </c>
      <c r="DE51" s="11" t="str">
        <f>IF(Table2[[#This Row],[GF T]]=0,"--", IF(Table2[[#This Row],[GF HS]]/Table2[[#This Row],[GF T]]=0, "--", Table2[[#This Row],[GF HS]]/Table2[[#This Row],[GF T]]))</f>
        <v>--</v>
      </c>
      <c r="DF51" s="18" t="str">
        <f>IF(Table2[[#This Row],[GF T]]=0,"--", IF(Table2[[#This Row],[GF FE]]/Table2[[#This Row],[GF T]]=0, "--", Table2[[#This Row],[GF FE]]/Table2[[#This Row],[GF T]]))</f>
        <v>--</v>
      </c>
      <c r="DG51" s="2">
        <v>0</v>
      </c>
      <c r="DH51" s="2">
        <v>0</v>
      </c>
      <c r="DI51" s="2">
        <v>0</v>
      </c>
      <c r="DJ51" s="2">
        <v>0</v>
      </c>
      <c r="DK51" s="6">
        <f>SUM(Table2[[#This Row],[TN B]:[TN FE]])</f>
        <v>0</v>
      </c>
      <c r="DL51" s="11" t="str">
        <f>IF((Table2[[#This Row],[TN T]]/Table2[[#This Row],[Admission]]) = 0, "--", (Table2[[#This Row],[TN T]]/Table2[[#This Row],[Admission]]))</f>
        <v>--</v>
      </c>
      <c r="DM51" s="11" t="str">
        <f>IF(Table2[[#This Row],[TN T]]=0,"--", IF(Table2[[#This Row],[TN HS]]/Table2[[#This Row],[TN T]]=0, "--", Table2[[#This Row],[TN HS]]/Table2[[#This Row],[TN T]]))</f>
        <v>--</v>
      </c>
      <c r="DN51" s="18" t="str">
        <f>IF(Table2[[#This Row],[TN T]]=0,"--", IF(Table2[[#This Row],[TN FE]]/Table2[[#This Row],[TN T]]=0, "--", Table2[[#This Row],[TN FE]]/Table2[[#This Row],[TN T]]))</f>
        <v>--</v>
      </c>
      <c r="DO51" s="2">
        <v>22</v>
      </c>
      <c r="DP51" s="2">
        <v>13</v>
      </c>
      <c r="DQ51" s="2">
        <v>0</v>
      </c>
      <c r="DR51" s="2">
        <v>0</v>
      </c>
      <c r="DS51" s="6">
        <f>SUM(Table2[[#This Row],[BND B]:[BND FE]])</f>
        <v>35</v>
      </c>
      <c r="DT51" s="11">
        <f>IF((Table2[[#This Row],[BND T]]/Table2[[#This Row],[Admission]]) = 0, "--", (Table2[[#This Row],[BND T]]/Table2[[#This Row],[Admission]]))</f>
        <v>0.34313725490196079</v>
      </c>
      <c r="DU51" s="11" t="str">
        <f>IF(Table2[[#This Row],[BND T]]=0,"--", IF(Table2[[#This Row],[BND HS]]/Table2[[#This Row],[BND T]]=0, "--", Table2[[#This Row],[BND HS]]/Table2[[#This Row],[BND T]]))</f>
        <v>--</v>
      </c>
      <c r="DV51" s="18" t="str">
        <f>IF(Table2[[#This Row],[BND T]]=0,"--", IF(Table2[[#This Row],[BND FE]]/Table2[[#This Row],[BND T]]=0, "--", Table2[[#This Row],[BND FE]]/Table2[[#This Row],[BND T]]))</f>
        <v>--</v>
      </c>
      <c r="DW51" s="2">
        <v>0</v>
      </c>
      <c r="DX51" s="2">
        <v>0</v>
      </c>
      <c r="DY51" s="2">
        <v>0</v>
      </c>
      <c r="DZ51" s="2">
        <v>0</v>
      </c>
      <c r="EA51" s="6">
        <f>SUM(Table2[[#This Row],[SPE B]:[SPE FE]])</f>
        <v>0</v>
      </c>
      <c r="EB51" s="11" t="str">
        <f>IF((Table2[[#This Row],[SPE T]]/Table2[[#This Row],[Admission]]) = 0, "--", (Table2[[#This Row],[SPE T]]/Table2[[#This Row],[Admission]]))</f>
        <v>--</v>
      </c>
      <c r="EC51" s="11" t="str">
        <f>IF(Table2[[#This Row],[SPE T]]=0,"--", IF(Table2[[#This Row],[SPE HS]]/Table2[[#This Row],[SPE T]]=0, "--", Table2[[#This Row],[SPE HS]]/Table2[[#This Row],[SPE T]]))</f>
        <v>--</v>
      </c>
      <c r="ED51" s="18" t="str">
        <f>IF(Table2[[#This Row],[SPE T]]=0,"--", IF(Table2[[#This Row],[SPE FE]]/Table2[[#This Row],[SPE T]]=0, "--", Table2[[#This Row],[SPE FE]]/Table2[[#This Row],[SPE T]]))</f>
        <v>--</v>
      </c>
      <c r="EE51" s="2">
        <v>0</v>
      </c>
      <c r="EF51" s="2">
        <v>0</v>
      </c>
      <c r="EG51" s="2">
        <v>0</v>
      </c>
      <c r="EH51" s="2">
        <v>0</v>
      </c>
      <c r="EI51" s="6">
        <f>SUM(Table2[[#This Row],[ORC B]:[ORC FE]])</f>
        <v>0</v>
      </c>
      <c r="EJ51" s="11" t="str">
        <f>IF((Table2[[#This Row],[ORC T]]/Table2[[#This Row],[Admission]]) = 0, "--", (Table2[[#This Row],[ORC T]]/Table2[[#This Row],[Admission]]))</f>
        <v>--</v>
      </c>
      <c r="EK51" s="11" t="str">
        <f>IF(Table2[[#This Row],[ORC T]]=0,"--", IF(Table2[[#This Row],[ORC HS]]/Table2[[#This Row],[ORC T]]=0, "--", Table2[[#This Row],[ORC HS]]/Table2[[#This Row],[ORC T]]))</f>
        <v>--</v>
      </c>
      <c r="EL51" s="18" t="str">
        <f>IF(Table2[[#This Row],[ORC T]]=0,"--", IF(Table2[[#This Row],[ORC FE]]/Table2[[#This Row],[ORC T]]=0, "--", Table2[[#This Row],[ORC FE]]/Table2[[#This Row],[ORC T]]))</f>
        <v>--</v>
      </c>
      <c r="EM51" s="2">
        <v>0</v>
      </c>
      <c r="EN51" s="2">
        <v>0</v>
      </c>
      <c r="EO51" s="2">
        <v>0</v>
      </c>
      <c r="EP51" s="2">
        <v>0</v>
      </c>
      <c r="EQ51" s="6">
        <f>SUM(Table2[[#This Row],[SOL B]:[SOL FE]])</f>
        <v>0</v>
      </c>
      <c r="ER51" s="11" t="str">
        <f>IF((Table2[[#This Row],[SOL T]]/Table2[[#This Row],[Admission]]) = 0, "--", (Table2[[#This Row],[SOL T]]/Table2[[#This Row],[Admission]]))</f>
        <v>--</v>
      </c>
      <c r="ES51" s="11" t="str">
        <f>IF(Table2[[#This Row],[SOL T]]=0,"--", IF(Table2[[#This Row],[SOL HS]]/Table2[[#This Row],[SOL T]]=0, "--", Table2[[#This Row],[SOL HS]]/Table2[[#This Row],[SOL T]]))</f>
        <v>--</v>
      </c>
      <c r="ET51" s="18" t="str">
        <f>IF(Table2[[#This Row],[SOL T]]=0,"--", IF(Table2[[#This Row],[SOL FE]]/Table2[[#This Row],[SOL T]]=0, "--", Table2[[#This Row],[SOL FE]]/Table2[[#This Row],[SOL T]]))</f>
        <v>--</v>
      </c>
      <c r="EU51" s="2">
        <v>5</v>
      </c>
      <c r="EV51" s="2">
        <v>8</v>
      </c>
      <c r="EW51" s="2">
        <v>0</v>
      </c>
      <c r="EX51" s="2">
        <v>0</v>
      </c>
      <c r="EY51" s="6">
        <f>SUM(Table2[[#This Row],[CHO B]:[CHO FE]])</f>
        <v>13</v>
      </c>
      <c r="EZ51" s="11">
        <f>IF((Table2[[#This Row],[CHO T]]/Table2[[#This Row],[Admission]]) = 0, "--", (Table2[[#This Row],[CHO T]]/Table2[[#This Row],[Admission]]))</f>
        <v>0.12745098039215685</v>
      </c>
      <c r="FA51" s="11" t="str">
        <f>IF(Table2[[#This Row],[CHO T]]=0,"--", IF(Table2[[#This Row],[CHO HS]]/Table2[[#This Row],[CHO T]]=0, "--", Table2[[#This Row],[CHO HS]]/Table2[[#This Row],[CHO T]]))</f>
        <v>--</v>
      </c>
      <c r="FB51" s="18" t="str">
        <f>IF(Table2[[#This Row],[CHO T]]=0,"--", IF(Table2[[#This Row],[CHO FE]]/Table2[[#This Row],[CHO T]]=0, "--", Table2[[#This Row],[CHO FE]]/Table2[[#This Row],[CHO T]]))</f>
        <v>--</v>
      </c>
      <c r="FC5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93</v>
      </c>
      <c r="FD51">
        <v>0</v>
      </c>
      <c r="FE51">
        <v>0</v>
      </c>
      <c r="FF51" s="1" t="s">
        <v>390</v>
      </c>
      <c r="FG51" s="1" t="s">
        <v>390</v>
      </c>
      <c r="FH51">
        <v>0</v>
      </c>
      <c r="FI51">
        <v>0</v>
      </c>
      <c r="FJ51" s="1" t="s">
        <v>390</v>
      </c>
      <c r="FK51" s="1" t="s">
        <v>390</v>
      </c>
      <c r="FL51">
        <v>0</v>
      </c>
      <c r="FM51">
        <v>0</v>
      </c>
      <c r="FN51" s="1" t="s">
        <v>390</v>
      </c>
      <c r="FO51" s="1" t="s">
        <v>390</v>
      </c>
    </row>
    <row r="52" spans="1:171">
      <c r="A52">
        <v>1104</v>
      </c>
      <c r="B52">
        <v>96</v>
      </c>
      <c r="C52" t="s">
        <v>92</v>
      </c>
      <c r="D52" t="s">
        <v>148</v>
      </c>
      <c r="E52" s="20">
        <v>95</v>
      </c>
      <c r="F52" s="2">
        <v>31</v>
      </c>
      <c r="G52" s="2">
        <v>0</v>
      </c>
      <c r="H52" s="2">
        <v>0</v>
      </c>
      <c r="I52" s="2">
        <v>0</v>
      </c>
      <c r="J52" s="6">
        <f>SUM(Table2[[#This Row],[FB B]:[FB FE]])</f>
        <v>31</v>
      </c>
      <c r="K52" s="11">
        <f>IF((Table2[[#This Row],[FB T]]/Table2[[#This Row],[Admission]]) = 0, "--", (Table2[[#This Row],[FB T]]/Table2[[#This Row],[Admission]]))</f>
        <v>0.32631578947368423</v>
      </c>
      <c r="L52" s="11" t="str">
        <f>IF(Table2[[#This Row],[FB T]]=0,"--", IF(Table2[[#This Row],[FB HS]]/Table2[[#This Row],[FB T]]=0, "--", Table2[[#This Row],[FB HS]]/Table2[[#This Row],[FB T]]))</f>
        <v>--</v>
      </c>
      <c r="M52" s="18" t="str">
        <f>IF(Table2[[#This Row],[FB T]]=0,"--", IF(Table2[[#This Row],[FB FE]]/Table2[[#This Row],[FB T]]=0, "--", Table2[[#This Row],[FB FE]]/Table2[[#This Row],[FB T]]))</f>
        <v>--</v>
      </c>
      <c r="N52" s="2">
        <v>0</v>
      </c>
      <c r="O52" s="2">
        <v>0</v>
      </c>
      <c r="P52" s="2">
        <v>0</v>
      </c>
      <c r="Q52" s="2">
        <v>0</v>
      </c>
      <c r="R52" s="6">
        <f>SUM(Table2[[#This Row],[XC B]:[XC FE]])</f>
        <v>0</v>
      </c>
      <c r="S52" s="11" t="str">
        <f>IF((Table2[[#This Row],[XC T]]/Table2[[#This Row],[Admission]]) = 0, "--", (Table2[[#This Row],[XC T]]/Table2[[#This Row],[Admission]]))</f>
        <v>--</v>
      </c>
      <c r="T52" s="11" t="str">
        <f>IF(Table2[[#This Row],[XC T]]=0,"--", IF(Table2[[#This Row],[XC HS]]/Table2[[#This Row],[XC T]]=0, "--", Table2[[#This Row],[XC HS]]/Table2[[#This Row],[XC T]]))</f>
        <v>--</v>
      </c>
      <c r="U52" s="18" t="str">
        <f>IF(Table2[[#This Row],[XC T]]=0,"--", IF(Table2[[#This Row],[XC FE]]/Table2[[#This Row],[XC T]]=0, "--", Table2[[#This Row],[XC FE]]/Table2[[#This Row],[XC T]]))</f>
        <v>--</v>
      </c>
      <c r="V52" s="2">
        <v>16</v>
      </c>
      <c r="W52" s="2">
        <v>0</v>
      </c>
      <c r="X52" s="2">
        <v>0</v>
      </c>
      <c r="Y52" s="6">
        <f>SUM(Table2[[#This Row],[VB G]:[VB FE]])</f>
        <v>16</v>
      </c>
      <c r="Z52" s="11">
        <f>IF((Table2[[#This Row],[VB T]]/Table2[[#This Row],[Admission]]) = 0, "--", (Table2[[#This Row],[VB T]]/Table2[[#This Row],[Admission]]))</f>
        <v>0.16842105263157894</v>
      </c>
      <c r="AA52" s="11" t="str">
        <f>IF(Table2[[#This Row],[VB T]]=0,"--", IF(Table2[[#This Row],[VB HS]]/Table2[[#This Row],[VB T]]=0, "--", Table2[[#This Row],[VB HS]]/Table2[[#This Row],[VB T]]))</f>
        <v>--</v>
      </c>
      <c r="AB52" s="18" t="str">
        <f>IF(Table2[[#This Row],[VB T]]=0,"--", IF(Table2[[#This Row],[VB FE]]/Table2[[#This Row],[VB T]]=0, "--", Table2[[#This Row],[VB FE]]/Table2[[#This Row],[VB T]]))</f>
        <v>--</v>
      </c>
      <c r="AC52" s="2">
        <v>2</v>
      </c>
      <c r="AD52" s="2">
        <v>0</v>
      </c>
      <c r="AE52" s="2">
        <v>0</v>
      </c>
      <c r="AF52" s="2">
        <v>0</v>
      </c>
      <c r="AG52" s="6">
        <f>SUM(Table2[[#This Row],[SC B]:[SC FE]])</f>
        <v>2</v>
      </c>
      <c r="AH52" s="11">
        <f>IF((Table2[[#This Row],[SC T]]/Table2[[#This Row],[Admission]]) = 0, "--", (Table2[[#This Row],[SC T]]/Table2[[#This Row],[Admission]]))</f>
        <v>2.1052631578947368E-2</v>
      </c>
      <c r="AI52" s="11" t="str">
        <f>IF(Table2[[#This Row],[SC T]]=0,"--", IF(Table2[[#This Row],[SC HS]]/Table2[[#This Row],[SC T]]=0, "--", Table2[[#This Row],[SC HS]]/Table2[[#This Row],[SC T]]))</f>
        <v>--</v>
      </c>
      <c r="AJ52" s="18" t="str">
        <f>IF(Table2[[#This Row],[SC T]]=0,"--", IF(Table2[[#This Row],[SC FE]]/Table2[[#This Row],[SC T]]=0, "--", Table2[[#This Row],[SC FE]]/Table2[[#This Row],[SC T]]))</f>
        <v>--</v>
      </c>
      <c r="AK52" s="15">
        <f>SUM(Table2[[#This Row],[FB T]],Table2[[#This Row],[XC T]],Table2[[#This Row],[VB T]],Table2[[#This Row],[SC T]])</f>
        <v>49</v>
      </c>
      <c r="AL52" s="2">
        <v>17</v>
      </c>
      <c r="AM52" s="2">
        <v>11</v>
      </c>
      <c r="AN52" s="2">
        <v>0</v>
      </c>
      <c r="AO52" s="2">
        <v>0</v>
      </c>
      <c r="AP52" s="6">
        <f>SUM(Table2[[#This Row],[BX B]:[BX FE]])</f>
        <v>28</v>
      </c>
      <c r="AQ52" s="11">
        <f>IF((Table2[[#This Row],[BX T]]/Table2[[#This Row],[Admission]]) = 0, "--", (Table2[[#This Row],[BX T]]/Table2[[#This Row],[Admission]]))</f>
        <v>0.29473684210526313</v>
      </c>
      <c r="AR52" s="11" t="str">
        <f>IF(Table2[[#This Row],[BX T]]=0,"--", IF(Table2[[#This Row],[BX HS]]/Table2[[#This Row],[BX T]]=0, "--", Table2[[#This Row],[BX HS]]/Table2[[#This Row],[BX T]]))</f>
        <v>--</v>
      </c>
      <c r="AS52" s="18" t="str">
        <f>IF(Table2[[#This Row],[BX T]]=0,"--", IF(Table2[[#This Row],[BX FE]]/Table2[[#This Row],[BX T]]=0, "--", Table2[[#This Row],[BX FE]]/Table2[[#This Row],[BX T]]))</f>
        <v>--</v>
      </c>
      <c r="AT52" s="2">
        <v>0</v>
      </c>
      <c r="AU52" s="2">
        <v>0</v>
      </c>
      <c r="AV52" s="2">
        <v>0</v>
      </c>
      <c r="AW52" s="2">
        <v>0</v>
      </c>
      <c r="AX52" s="6">
        <f>SUM(Table2[[#This Row],[SW B]:[SW FE]])</f>
        <v>0</v>
      </c>
      <c r="AY52" s="11" t="str">
        <f>IF((Table2[[#This Row],[SW T]]/Table2[[#This Row],[Admission]]) = 0, "--", (Table2[[#This Row],[SW T]]/Table2[[#This Row],[Admission]]))</f>
        <v>--</v>
      </c>
      <c r="AZ52" s="11" t="str">
        <f>IF(Table2[[#This Row],[SW T]]=0,"--", IF(Table2[[#This Row],[SW HS]]/Table2[[#This Row],[SW T]]=0, "--", Table2[[#This Row],[SW HS]]/Table2[[#This Row],[SW T]]))</f>
        <v>--</v>
      </c>
      <c r="BA52" s="18" t="str">
        <f>IF(Table2[[#This Row],[SW T]]=0,"--", IF(Table2[[#This Row],[SW FE]]/Table2[[#This Row],[SW T]]=0, "--", Table2[[#This Row],[SW FE]]/Table2[[#This Row],[SW T]]))</f>
        <v>--</v>
      </c>
      <c r="BB52" s="2">
        <v>0</v>
      </c>
      <c r="BC52" s="2">
        <v>0</v>
      </c>
      <c r="BD52" s="2">
        <v>0</v>
      </c>
      <c r="BE52" s="2">
        <v>0</v>
      </c>
      <c r="BF52" s="6">
        <f>SUM(Table2[[#This Row],[CHE B]:[CHE FE]])</f>
        <v>0</v>
      </c>
      <c r="BG52" s="11" t="str">
        <f>IF((Table2[[#This Row],[CHE T]]/Table2[[#This Row],[Admission]]) = 0, "--", (Table2[[#This Row],[CHE T]]/Table2[[#This Row],[Admission]]))</f>
        <v>--</v>
      </c>
      <c r="BH52" s="11" t="str">
        <f>IF(Table2[[#This Row],[CHE T]]=0,"--", IF(Table2[[#This Row],[CHE HS]]/Table2[[#This Row],[CHE T]]=0, "--", Table2[[#This Row],[CHE HS]]/Table2[[#This Row],[CHE T]]))</f>
        <v>--</v>
      </c>
      <c r="BI52" s="22" t="str">
        <f>IF(Table2[[#This Row],[CHE T]]=0,"--", IF(Table2[[#This Row],[CHE FE]]/Table2[[#This Row],[CHE T]]=0, "--", Table2[[#This Row],[CHE FE]]/Table2[[#This Row],[CHE T]]))</f>
        <v>--</v>
      </c>
      <c r="BJ52" s="2">
        <v>16</v>
      </c>
      <c r="BK52" s="2">
        <v>0</v>
      </c>
      <c r="BL52" s="2">
        <v>0</v>
      </c>
      <c r="BM52" s="2">
        <v>0</v>
      </c>
      <c r="BN52" s="6">
        <f>SUM(Table2[[#This Row],[WR B]:[WR FE]])</f>
        <v>16</v>
      </c>
      <c r="BO52" s="11">
        <f>IF((Table2[[#This Row],[WR T]]/Table2[[#This Row],[Admission]]) = 0, "--", (Table2[[#This Row],[WR T]]/Table2[[#This Row],[Admission]]))</f>
        <v>0.16842105263157894</v>
      </c>
      <c r="BP52" s="11" t="str">
        <f>IF(Table2[[#This Row],[WR T]]=0,"--", IF(Table2[[#This Row],[WR HS]]/Table2[[#This Row],[WR T]]=0, "--", Table2[[#This Row],[WR HS]]/Table2[[#This Row],[WR T]]))</f>
        <v>--</v>
      </c>
      <c r="BQ52" s="18" t="str">
        <f>IF(Table2[[#This Row],[WR T]]=0,"--", IF(Table2[[#This Row],[WR FE]]/Table2[[#This Row],[WR T]]=0, "--", Table2[[#This Row],[WR FE]]/Table2[[#This Row],[WR T]]))</f>
        <v>--</v>
      </c>
      <c r="BR52" s="2">
        <v>0</v>
      </c>
      <c r="BS52" s="2">
        <v>11</v>
      </c>
      <c r="BT52" s="2">
        <v>0</v>
      </c>
      <c r="BU52" s="2">
        <v>0</v>
      </c>
      <c r="BV52" s="6">
        <f>SUM(Table2[[#This Row],[DNC B]:[DNC FE]])</f>
        <v>11</v>
      </c>
      <c r="BW52" s="11">
        <f>IF((Table2[[#This Row],[DNC T]]/Table2[[#This Row],[Admission]]) = 0, "--", (Table2[[#This Row],[DNC T]]/Table2[[#This Row],[Admission]]))</f>
        <v>0.11578947368421053</v>
      </c>
      <c r="BX52" s="11" t="str">
        <f>IF(Table2[[#This Row],[DNC T]]=0,"--", IF(Table2[[#This Row],[DNC HS]]/Table2[[#This Row],[DNC T]]=0, "--", Table2[[#This Row],[DNC HS]]/Table2[[#This Row],[DNC T]]))</f>
        <v>--</v>
      </c>
      <c r="BY52" s="18" t="str">
        <f>IF(Table2[[#This Row],[DNC T]]=0,"--", IF(Table2[[#This Row],[DNC FE]]/Table2[[#This Row],[DNC T]]=0, "--", Table2[[#This Row],[DNC FE]]/Table2[[#This Row],[DNC T]]))</f>
        <v>--</v>
      </c>
      <c r="BZ52" s="24">
        <f>SUM(Table2[[#This Row],[BX T]],Table2[[#This Row],[SW T]],Table2[[#This Row],[CHE T]],Table2[[#This Row],[WR T]],Table2[[#This Row],[DNC T]])</f>
        <v>55</v>
      </c>
      <c r="CA52" s="2">
        <v>9</v>
      </c>
      <c r="CB52" s="2">
        <v>16</v>
      </c>
      <c r="CC52" s="2">
        <v>0</v>
      </c>
      <c r="CD52" s="2">
        <v>0</v>
      </c>
      <c r="CE52" s="6">
        <f>SUM(Table2[[#This Row],[TF B]:[TF FE]])</f>
        <v>25</v>
      </c>
      <c r="CF52" s="11">
        <f>IF((Table2[[#This Row],[TF T]]/Table2[[#This Row],[Admission]]) = 0, "--", (Table2[[#This Row],[TF T]]/Table2[[#This Row],[Admission]]))</f>
        <v>0.26315789473684209</v>
      </c>
      <c r="CG52" s="11" t="str">
        <f>IF(Table2[[#This Row],[TF T]]=0,"--", IF(Table2[[#This Row],[TF HS]]/Table2[[#This Row],[TF T]]=0, "--", Table2[[#This Row],[TF HS]]/Table2[[#This Row],[TF T]]))</f>
        <v>--</v>
      </c>
      <c r="CH52" s="18" t="str">
        <f>IF(Table2[[#This Row],[TF T]]=0,"--", IF(Table2[[#This Row],[TF FE]]/Table2[[#This Row],[TF T]]=0, "--", Table2[[#This Row],[TF FE]]/Table2[[#This Row],[TF T]]))</f>
        <v>--</v>
      </c>
      <c r="CI52" s="2">
        <v>0</v>
      </c>
      <c r="CJ52" s="2">
        <v>0</v>
      </c>
      <c r="CK52" s="2">
        <v>0</v>
      </c>
      <c r="CL52" s="2">
        <v>0</v>
      </c>
      <c r="CM52" s="6">
        <f>SUM(Table2[[#This Row],[BB B]:[BB FE]])</f>
        <v>0</v>
      </c>
      <c r="CN52" s="11" t="str">
        <f>IF((Table2[[#This Row],[BB T]]/Table2[[#This Row],[Admission]]) = 0, "--", (Table2[[#This Row],[BB T]]/Table2[[#This Row],[Admission]]))</f>
        <v>--</v>
      </c>
      <c r="CO52" s="11" t="str">
        <f>IF(Table2[[#This Row],[BB T]]=0,"--", IF(Table2[[#This Row],[BB HS]]/Table2[[#This Row],[BB T]]=0, "--", Table2[[#This Row],[BB HS]]/Table2[[#This Row],[BB T]]))</f>
        <v>--</v>
      </c>
      <c r="CP52" s="18" t="str">
        <f>IF(Table2[[#This Row],[BB T]]=0,"--", IF(Table2[[#This Row],[BB FE]]/Table2[[#This Row],[BB T]]=0, "--", Table2[[#This Row],[BB FE]]/Table2[[#This Row],[BB T]]))</f>
        <v>--</v>
      </c>
      <c r="CQ52" s="2">
        <v>0</v>
      </c>
      <c r="CR52" s="2">
        <v>0</v>
      </c>
      <c r="CS52" s="2">
        <v>0</v>
      </c>
      <c r="CT52" s="2">
        <v>0</v>
      </c>
      <c r="CU52" s="6">
        <f>SUM(Table2[[#This Row],[SB B]:[SB FE]])</f>
        <v>0</v>
      </c>
      <c r="CV52" s="11" t="str">
        <f>IF((Table2[[#This Row],[SB T]]/Table2[[#This Row],[Admission]]) = 0, "--", (Table2[[#This Row],[SB T]]/Table2[[#This Row],[Admission]]))</f>
        <v>--</v>
      </c>
      <c r="CW52" s="11" t="str">
        <f>IF(Table2[[#This Row],[SB T]]=0,"--", IF(Table2[[#This Row],[SB HS]]/Table2[[#This Row],[SB T]]=0, "--", Table2[[#This Row],[SB HS]]/Table2[[#This Row],[SB T]]))</f>
        <v>--</v>
      </c>
      <c r="CX52" s="18" t="str">
        <f>IF(Table2[[#This Row],[SB T]]=0,"--", IF(Table2[[#This Row],[SB FE]]/Table2[[#This Row],[SB T]]=0, "--", Table2[[#This Row],[SB FE]]/Table2[[#This Row],[SB T]]))</f>
        <v>--</v>
      </c>
      <c r="CY52" s="2">
        <v>0</v>
      </c>
      <c r="CZ52" s="2">
        <v>0</v>
      </c>
      <c r="DA52" s="2">
        <v>0</v>
      </c>
      <c r="DB52" s="2">
        <v>0</v>
      </c>
      <c r="DC52" s="6">
        <f>SUM(Table2[[#This Row],[GF B]:[GF FE]])</f>
        <v>0</v>
      </c>
      <c r="DD52" s="11" t="str">
        <f>IF((Table2[[#This Row],[GF T]]/Table2[[#This Row],[Admission]]) = 0, "--", (Table2[[#This Row],[GF T]]/Table2[[#This Row],[Admission]]))</f>
        <v>--</v>
      </c>
      <c r="DE52" s="11" t="str">
        <f>IF(Table2[[#This Row],[GF T]]=0,"--", IF(Table2[[#This Row],[GF HS]]/Table2[[#This Row],[GF T]]=0, "--", Table2[[#This Row],[GF HS]]/Table2[[#This Row],[GF T]]))</f>
        <v>--</v>
      </c>
      <c r="DF52" s="18" t="str">
        <f>IF(Table2[[#This Row],[GF T]]=0,"--", IF(Table2[[#This Row],[GF FE]]/Table2[[#This Row],[GF T]]=0, "--", Table2[[#This Row],[GF FE]]/Table2[[#This Row],[GF T]]))</f>
        <v>--</v>
      </c>
      <c r="DG52" s="2">
        <v>0</v>
      </c>
      <c r="DH52" s="2">
        <v>0</v>
      </c>
      <c r="DI52" s="2">
        <v>0</v>
      </c>
      <c r="DJ52" s="2">
        <v>0</v>
      </c>
      <c r="DK52" s="6">
        <f>SUM(Table2[[#This Row],[TN B]:[TN FE]])</f>
        <v>0</v>
      </c>
      <c r="DL52" s="11" t="str">
        <f>IF((Table2[[#This Row],[TN T]]/Table2[[#This Row],[Admission]]) = 0, "--", (Table2[[#This Row],[TN T]]/Table2[[#This Row],[Admission]]))</f>
        <v>--</v>
      </c>
      <c r="DM52" s="11" t="str">
        <f>IF(Table2[[#This Row],[TN T]]=0,"--", IF(Table2[[#This Row],[TN HS]]/Table2[[#This Row],[TN T]]=0, "--", Table2[[#This Row],[TN HS]]/Table2[[#This Row],[TN T]]))</f>
        <v>--</v>
      </c>
      <c r="DN52" s="18" t="str">
        <f>IF(Table2[[#This Row],[TN T]]=0,"--", IF(Table2[[#This Row],[TN FE]]/Table2[[#This Row],[TN T]]=0, "--", Table2[[#This Row],[TN FE]]/Table2[[#This Row],[TN T]]))</f>
        <v>--</v>
      </c>
      <c r="DO52" s="2">
        <v>0</v>
      </c>
      <c r="DP52" s="2">
        <v>0</v>
      </c>
      <c r="DQ52" s="2">
        <v>0</v>
      </c>
      <c r="DR52" s="2">
        <v>0</v>
      </c>
      <c r="DS52" s="6">
        <f>SUM(Table2[[#This Row],[BND B]:[BND FE]])</f>
        <v>0</v>
      </c>
      <c r="DT52" s="11" t="str">
        <f>IF((Table2[[#This Row],[BND T]]/Table2[[#This Row],[Admission]]) = 0, "--", (Table2[[#This Row],[BND T]]/Table2[[#This Row],[Admission]]))</f>
        <v>--</v>
      </c>
      <c r="DU52" s="11" t="str">
        <f>IF(Table2[[#This Row],[BND T]]=0,"--", IF(Table2[[#This Row],[BND HS]]/Table2[[#This Row],[BND T]]=0, "--", Table2[[#This Row],[BND HS]]/Table2[[#This Row],[BND T]]))</f>
        <v>--</v>
      </c>
      <c r="DV52" s="18" t="str">
        <f>IF(Table2[[#This Row],[BND T]]=0,"--", IF(Table2[[#This Row],[BND FE]]/Table2[[#This Row],[BND T]]=0, "--", Table2[[#This Row],[BND FE]]/Table2[[#This Row],[BND T]]))</f>
        <v>--</v>
      </c>
      <c r="DW52" s="2">
        <v>0</v>
      </c>
      <c r="DX52" s="2">
        <v>0</v>
      </c>
      <c r="DY52" s="2">
        <v>0</v>
      </c>
      <c r="DZ52" s="2">
        <v>0</v>
      </c>
      <c r="EA52" s="6">
        <f>SUM(Table2[[#This Row],[SPE B]:[SPE FE]])</f>
        <v>0</v>
      </c>
      <c r="EB52" s="11" t="str">
        <f>IF((Table2[[#This Row],[SPE T]]/Table2[[#This Row],[Admission]]) = 0, "--", (Table2[[#This Row],[SPE T]]/Table2[[#This Row],[Admission]]))</f>
        <v>--</v>
      </c>
      <c r="EC52" s="11" t="str">
        <f>IF(Table2[[#This Row],[SPE T]]=0,"--", IF(Table2[[#This Row],[SPE HS]]/Table2[[#This Row],[SPE T]]=0, "--", Table2[[#This Row],[SPE HS]]/Table2[[#This Row],[SPE T]]))</f>
        <v>--</v>
      </c>
      <c r="ED52" s="18" t="str">
        <f>IF(Table2[[#This Row],[SPE T]]=0,"--", IF(Table2[[#This Row],[SPE FE]]/Table2[[#This Row],[SPE T]]=0, "--", Table2[[#This Row],[SPE FE]]/Table2[[#This Row],[SPE T]]))</f>
        <v>--</v>
      </c>
      <c r="EE52" s="2">
        <v>0</v>
      </c>
      <c r="EF52" s="2">
        <v>0</v>
      </c>
      <c r="EG52" s="2">
        <v>0</v>
      </c>
      <c r="EH52" s="2">
        <v>0</v>
      </c>
      <c r="EI52" s="6">
        <f>SUM(Table2[[#This Row],[ORC B]:[ORC FE]])</f>
        <v>0</v>
      </c>
      <c r="EJ52" s="11" t="str">
        <f>IF((Table2[[#This Row],[ORC T]]/Table2[[#This Row],[Admission]]) = 0, "--", (Table2[[#This Row],[ORC T]]/Table2[[#This Row],[Admission]]))</f>
        <v>--</v>
      </c>
      <c r="EK52" s="11" t="str">
        <f>IF(Table2[[#This Row],[ORC T]]=0,"--", IF(Table2[[#This Row],[ORC HS]]/Table2[[#This Row],[ORC T]]=0, "--", Table2[[#This Row],[ORC HS]]/Table2[[#This Row],[ORC T]]))</f>
        <v>--</v>
      </c>
      <c r="EL52" s="18" t="str">
        <f>IF(Table2[[#This Row],[ORC T]]=0,"--", IF(Table2[[#This Row],[ORC FE]]/Table2[[#This Row],[ORC T]]=0, "--", Table2[[#This Row],[ORC FE]]/Table2[[#This Row],[ORC T]]))</f>
        <v>--</v>
      </c>
      <c r="EM52" s="2">
        <v>0</v>
      </c>
      <c r="EN52" s="2">
        <v>0</v>
      </c>
      <c r="EO52" s="2">
        <v>0</v>
      </c>
      <c r="EP52" s="2">
        <v>0</v>
      </c>
      <c r="EQ52" s="6">
        <f>SUM(Table2[[#This Row],[SOL B]:[SOL FE]])</f>
        <v>0</v>
      </c>
      <c r="ER52" s="11" t="str">
        <f>IF((Table2[[#This Row],[SOL T]]/Table2[[#This Row],[Admission]]) = 0, "--", (Table2[[#This Row],[SOL T]]/Table2[[#This Row],[Admission]]))</f>
        <v>--</v>
      </c>
      <c r="ES52" s="11" t="str">
        <f>IF(Table2[[#This Row],[SOL T]]=0,"--", IF(Table2[[#This Row],[SOL HS]]/Table2[[#This Row],[SOL T]]=0, "--", Table2[[#This Row],[SOL HS]]/Table2[[#This Row],[SOL T]]))</f>
        <v>--</v>
      </c>
      <c r="ET52" s="18" t="str">
        <f>IF(Table2[[#This Row],[SOL T]]=0,"--", IF(Table2[[#This Row],[SOL FE]]/Table2[[#This Row],[SOL T]]=0, "--", Table2[[#This Row],[SOL FE]]/Table2[[#This Row],[SOL T]]))</f>
        <v>--</v>
      </c>
      <c r="EU52" s="2">
        <v>0</v>
      </c>
      <c r="EV52" s="2">
        <v>0</v>
      </c>
      <c r="EW52" s="2">
        <v>0</v>
      </c>
      <c r="EX52" s="2">
        <v>0</v>
      </c>
      <c r="EY52" s="6">
        <f>SUM(Table2[[#This Row],[CHO B]:[CHO FE]])</f>
        <v>0</v>
      </c>
      <c r="EZ52" s="11" t="str">
        <f>IF((Table2[[#This Row],[CHO T]]/Table2[[#This Row],[Admission]]) = 0, "--", (Table2[[#This Row],[CHO T]]/Table2[[#This Row],[Admission]]))</f>
        <v>--</v>
      </c>
      <c r="FA52" s="11" t="str">
        <f>IF(Table2[[#This Row],[CHO T]]=0,"--", IF(Table2[[#This Row],[CHO HS]]/Table2[[#This Row],[CHO T]]=0, "--", Table2[[#This Row],[CHO HS]]/Table2[[#This Row],[CHO T]]))</f>
        <v>--</v>
      </c>
      <c r="FB52" s="18" t="str">
        <f>IF(Table2[[#This Row],[CHO T]]=0,"--", IF(Table2[[#This Row],[CHO FE]]/Table2[[#This Row],[CHO T]]=0, "--", Table2[[#This Row],[CHO FE]]/Table2[[#This Row],[CHO T]]))</f>
        <v>--</v>
      </c>
      <c r="FC5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</v>
      </c>
      <c r="FD52">
        <v>0</v>
      </c>
      <c r="FE52">
        <v>0</v>
      </c>
      <c r="FF52" s="1" t="s">
        <v>390</v>
      </c>
      <c r="FG52" s="1" t="s">
        <v>390</v>
      </c>
      <c r="FH52">
        <v>0</v>
      </c>
      <c r="FI52">
        <v>0</v>
      </c>
      <c r="FJ52" s="1" t="s">
        <v>390</v>
      </c>
      <c r="FK52" s="1" t="s">
        <v>390</v>
      </c>
      <c r="FL52">
        <v>0</v>
      </c>
      <c r="FM52">
        <v>1</v>
      </c>
      <c r="FN52" s="1" t="s">
        <v>390</v>
      </c>
      <c r="FO52" s="1" t="s">
        <v>390</v>
      </c>
    </row>
    <row r="53" spans="1:171">
      <c r="A53">
        <v>1084</v>
      </c>
      <c r="B53">
        <v>204</v>
      </c>
      <c r="C53" t="s">
        <v>94</v>
      </c>
      <c r="D53" t="s">
        <v>149</v>
      </c>
      <c r="E53" s="20">
        <v>1399</v>
      </c>
      <c r="F53" s="2">
        <v>98</v>
      </c>
      <c r="G53" s="2">
        <v>0</v>
      </c>
      <c r="H53" s="2">
        <v>0</v>
      </c>
      <c r="I53" s="2">
        <v>0</v>
      </c>
      <c r="J53" s="6">
        <f>SUM(Table2[[#This Row],[FB B]:[FB FE]])</f>
        <v>98</v>
      </c>
      <c r="K53" s="11">
        <f>IF((Table2[[#This Row],[FB T]]/Table2[[#This Row],[Admission]]) = 0, "--", (Table2[[#This Row],[FB T]]/Table2[[#This Row],[Admission]]))</f>
        <v>7.0050035739814151E-2</v>
      </c>
      <c r="L53" s="11" t="str">
        <f>IF(Table2[[#This Row],[FB T]]=0,"--", IF(Table2[[#This Row],[FB HS]]/Table2[[#This Row],[FB T]]=0, "--", Table2[[#This Row],[FB HS]]/Table2[[#This Row],[FB T]]))</f>
        <v>--</v>
      </c>
      <c r="M53" s="18" t="str">
        <f>IF(Table2[[#This Row],[FB T]]=0,"--", IF(Table2[[#This Row],[FB FE]]/Table2[[#This Row],[FB T]]=0, "--", Table2[[#This Row],[FB FE]]/Table2[[#This Row],[FB T]]))</f>
        <v>--</v>
      </c>
      <c r="N53" s="2">
        <v>21</v>
      </c>
      <c r="O53" s="2">
        <v>14</v>
      </c>
      <c r="P53" s="2">
        <v>0</v>
      </c>
      <c r="Q53" s="2">
        <v>1</v>
      </c>
      <c r="R53" s="6">
        <f>SUM(Table2[[#This Row],[XC B]:[XC FE]])</f>
        <v>36</v>
      </c>
      <c r="S53" s="11">
        <f>IF((Table2[[#This Row],[XC T]]/Table2[[#This Row],[Admission]]) = 0, "--", (Table2[[#This Row],[XC T]]/Table2[[#This Row],[Admission]]))</f>
        <v>2.5732666190135811E-2</v>
      </c>
      <c r="T53" s="11" t="str">
        <f>IF(Table2[[#This Row],[XC T]]=0,"--", IF(Table2[[#This Row],[XC HS]]/Table2[[#This Row],[XC T]]=0, "--", Table2[[#This Row],[XC HS]]/Table2[[#This Row],[XC T]]))</f>
        <v>--</v>
      </c>
      <c r="U53" s="18">
        <f>IF(Table2[[#This Row],[XC T]]=0,"--", IF(Table2[[#This Row],[XC FE]]/Table2[[#This Row],[XC T]]=0, "--", Table2[[#This Row],[XC FE]]/Table2[[#This Row],[XC T]]))</f>
        <v>2.7777777777777776E-2</v>
      </c>
      <c r="V53" s="2">
        <v>33</v>
      </c>
      <c r="W53" s="2">
        <v>0</v>
      </c>
      <c r="X53" s="2">
        <v>0</v>
      </c>
      <c r="Y53" s="6">
        <f>SUM(Table2[[#This Row],[VB G]:[VB FE]])</f>
        <v>33</v>
      </c>
      <c r="Z53" s="11">
        <f>IF((Table2[[#This Row],[VB T]]/Table2[[#This Row],[Admission]]) = 0, "--", (Table2[[#This Row],[VB T]]/Table2[[#This Row],[Admission]]))</f>
        <v>2.3588277340957826E-2</v>
      </c>
      <c r="AA53" s="11" t="str">
        <f>IF(Table2[[#This Row],[VB T]]=0,"--", IF(Table2[[#This Row],[VB HS]]/Table2[[#This Row],[VB T]]=0, "--", Table2[[#This Row],[VB HS]]/Table2[[#This Row],[VB T]]))</f>
        <v>--</v>
      </c>
      <c r="AB53" s="18" t="str">
        <f>IF(Table2[[#This Row],[VB T]]=0,"--", IF(Table2[[#This Row],[VB FE]]/Table2[[#This Row],[VB T]]=0, "--", Table2[[#This Row],[VB FE]]/Table2[[#This Row],[VB T]]))</f>
        <v>--</v>
      </c>
      <c r="AC53" s="2">
        <v>17</v>
      </c>
      <c r="AD53" s="2">
        <v>26</v>
      </c>
      <c r="AE53" s="2">
        <v>0</v>
      </c>
      <c r="AF53" s="2">
        <v>2</v>
      </c>
      <c r="AG53" s="6">
        <f>SUM(Table2[[#This Row],[SC B]:[SC FE]])</f>
        <v>45</v>
      </c>
      <c r="AH53" s="11">
        <f>IF((Table2[[#This Row],[SC T]]/Table2[[#This Row],[Admission]]) = 0, "--", (Table2[[#This Row],[SC T]]/Table2[[#This Row],[Admission]]))</f>
        <v>3.2165832737669764E-2</v>
      </c>
      <c r="AI53" s="11" t="str">
        <f>IF(Table2[[#This Row],[SC T]]=0,"--", IF(Table2[[#This Row],[SC HS]]/Table2[[#This Row],[SC T]]=0, "--", Table2[[#This Row],[SC HS]]/Table2[[#This Row],[SC T]]))</f>
        <v>--</v>
      </c>
      <c r="AJ53" s="18">
        <f>IF(Table2[[#This Row],[SC T]]=0,"--", IF(Table2[[#This Row],[SC FE]]/Table2[[#This Row],[SC T]]=0, "--", Table2[[#This Row],[SC FE]]/Table2[[#This Row],[SC T]]))</f>
        <v>4.4444444444444446E-2</v>
      </c>
      <c r="AK53" s="15">
        <f>SUM(Table2[[#This Row],[FB T]],Table2[[#This Row],[XC T]],Table2[[#This Row],[VB T]],Table2[[#This Row],[SC T]])</f>
        <v>212</v>
      </c>
      <c r="AL53" s="2">
        <v>42</v>
      </c>
      <c r="AM53" s="2">
        <v>30</v>
      </c>
      <c r="AN53" s="2">
        <v>0</v>
      </c>
      <c r="AO53" s="2">
        <v>0</v>
      </c>
      <c r="AP53" s="6">
        <f>SUM(Table2[[#This Row],[BX B]:[BX FE]])</f>
        <v>72</v>
      </c>
      <c r="AQ53" s="11">
        <f>IF((Table2[[#This Row],[BX T]]/Table2[[#This Row],[Admission]]) = 0, "--", (Table2[[#This Row],[BX T]]/Table2[[#This Row],[Admission]]))</f>
        <v>5.1465332380271622E-2</v>
      </c>
      <c r="AR53" s="11" t="str">
        <f>IF(Table2[[#This Row],[BX T]]=0,"--", IF(Table2[[#This Row],[BX HS]]/Table2[[#This Row],[BX T]]=0, "--", Table2[[#This Row],[BX HS]]/Table2[[#This Row],[BX T]]))</f>
        <v>--</v>
      </c>
      <c r="AS53" s="18" t="str">
        <f>IF(Table2[[#This Row],[BX T]]=0,"--", IF(Table2[[#This Row],[BX FE]]/Table2[[#This Row],[BX T]]=0, "--", Table2[[#This Row],[BX FE]]/Table2[[#This Row],[BX T]]))</f>
        <v>--</v>
      </c>
      <c r="AT53" s="2">
        <v>8</v>
      </c>
      <c r="AU53" s="2">
        <v>16</v>
      </c>
      <c r="AV53" s="2">
        <v>0</v>
      </c>
      <c r="AW53" s="2">
        <v>0</v>
      </c>
      <c r="AX53" s="6">
        <f>SUM(Table2[[#This Row],[SW B]:[SW FE]])</f>
        <v>24</v>
      </c>
      <c r="AY53" s="11">
        <f>IF((Table2[[#This Row],[SW T]]/Table2[[#This Row],[Admission]]) = 0, "--", (Table2[[#This Row],[SW T]]/Table2[[#This Row],[Admission]]))</f>
        <v>1.7155110793423873E-2</v>
      </c>
      <c r="AZ53" s="11" t="str">
        <f>IF(Table2[[#This Row],[SW T]]=0,"--", IF(Table2[[#This Row],[SW HS]]/Table2[[#This Row],[SW T]]=0, "--", Table2[[#This Row],[SW HS]]/Table2[[#This Row],[SW T]]))</f>
        <v>--</v>
      </c>
      <c r="BA53" s="18" t="str">
        <f>IF(Table2[[#This Row],[SW T]]=0,"--", IF(Table2[[#This Row],[SW FE]]/Table2[[#This Row],[SW T]]=0, "--", Table2[[#This Row],[SW FE]]/Table2[[#This Row],[SW T]]))</f>
        <v>--</v>
      </c>
      <c r="BB53" s="2">
        <v>3</v>
      </c>
      <c r="BC53" s="2">
        <v>31</v>
      </c>
      <c r="BD53" s="2">
        <v>0</v>
      </c>
      <c r="BE53" s="2">
        <v>0</v>
      </c>
      <c r="BF53" s="6">
        <f>SUM(Table2[[#This Row],[CHE B]:[CHE FE]])</f>
        <v>34</v>
      </c>
      <c r="BG53" s="11">
        <f>IF((Table2[[#This Row],[CHE T]]/Table2[[#This Row],[Admission]]) = 0, "--", (Table2[[#This Row],[CHE T]]/Table2[[#This Row],[Admission]]))</f>
        <v>2.4303073624017155E-2</v>
      </c>
      <c r="BH53" s="11" t="str">
        <f>IF(Table2[[#This Row],[CHE T]]=0,"--", IF(Table2[[#This Row],[CHE HS]]/Table2[[#This Row],[CHE T]]=0, "--", Table2[[#This Row],[CHE HS]]/Table2[[#This Row],[CHE T]]))</f>
        <v>--</v>
      </c>
      <c r="BI53" s="22" t="str">
        <f>IF(Table2[[#This Row],[CHE T]]=0,"--", IF(Table2[[#This Row],[CHE FE]]/Table2[[#This Row],[CHE T]]=0, "--", Table2[[#This Row],[CHE FE]]/Table2[[#This Row],[CHE T]]))</f>
        <v>--</v>
      </c>
      <c r="BJ53" s="2">
        <v>49</v>
      </c>
      <c r="BK53" s="2">
        <v>0</v>
      </c>
      <c r="BL53" s="2">
        <v>0</v>
      </c>
      <c r="BM53" s="2">
        <v>0</v>
      </c>
      <c r="BN53" s="6">
        <f>SUM(Table2[[#This Row],[WR B]:[WR FE]])</f>
        <v>49</v>
      </c>
      <c r="BO53" s="11">
        <f>IF((Table2[[#This Row],[WR T]]/Table2[[#This Row],[Admission]]) = 0, "--", (Table2[[#This Row],[WR T]]/Table2[[#This Row],[Admission]]))</f>
        <v>3.5025017869907075E-2</v>
      </c>
      <c r="BP53" s="11" t="str">
        <f>IF(Table2[[#This Row],[WR T]]=0,"--", IF(Table2[[#This Row],[WR HS]]/Table2[[#This Row],[WR T]]=0, "--", Table2[[#This Row],[WR HS]]/Table2[[#This Row],[WR T]]))</f>
        <v>--</v>
      </c>
      <c r="BQ53" s="18" t="str">
        <f>IF(Table2[[#This Row],[WR T]]=0,"--", IF(Table2[[#This Row],[WR FE]]/Table2[[#This Row],[WR T]]=0, "--", Table2[[#This Row],[WR FE]]/Table2[[#This Row],[WR T]]))</f>
        <v>--</v>
      </c>
      <c r="BR53" s="2">
        <v>0</v>
      </c>
      <c r="BS53" s="2">
        <v>0</v>
      </c>
      <c r="BT53" s="2">
        <v>0</v>
      </c>
      <c r="BU53" s="2">
        <v>0</v>
      </c>
      <c r="BV53" s="6">
        <f>SUM(Table2[[#This Row],[DNC B]:[DNC FE]])</f>
        <v>0</v>
      </c>
      <c r="BW53" s="11" t="str">
        <f>IF((Table2[[#This Row],[DNC T]]/Table2[[#This Row],[Admission]]) = 0, "--", (Table2[[#This Row],[DNC T]]/Table2[[#This Row],[Admission]]))</f>
        <v>--</v>
      </c>
      <c r="BX53" s="11" t="str">
        <f>IF(Table2[[#This Row],[DNC T]]=0,"--", IF(Table2[[#This Row],[DNC HS]]/Table2[[#This Row],[DNC T]]=0, "--", Table2[[#This Row],[DNC HS]]/Table2[[#This Row],[DNC T]]))</f>
        <v>--</v>
      </c>
      <c r="BY53" s="18" t="str">
        <f>IF(Table2[[#This Row],[DNC T]]=0,"--", IF(Table2[[#This Row],[DNC FE]]/Table2[[#This Row],[DNC T]]=0, "--", Table2[[#This Row],[DNC FE]]/Table2[[#This Row],[DNC T]]))</f>
        <v>--</v>
      </c>
      <c r="BZ53" s="24">
        <f>SUM(Table2[[#This Row],[BX T]],Table2[[#This Row],[SW T]],Table2[[#This Row],[CHE T]],Table2[[#This Row],[WR T]],Table2[[#This Row],[DNC T]])</f>
        <v>179</v>
      </c>
      <c r="CA53" s="2">
        <v>72</v>
      </c>
      <c r="CB53" s="2">
        <v>66</v>
      </c>
      <c r="CC53" s="2">
        <v>0</v>
      </c>
      <c r="CD53" s="2">
        <v>2</v>
      </c>
      <c r="CE53" s="6">
        <f>SUM(Table2[[#This Row],[TF B]:[TF FE]])</f>
        <v>140</v>
      </c>
      <c r="CF53" s="11">
        <f>IF((Table2[[#This Row],[TF T]]/Table2[[#This Row],[Admission]]) = 0, "--", (Table2[[#This Row],[TF T]]/Table2[[#This Row],[Admission]]))</f>
        <v>0.10007147962830593</v>
      </c>
      <c r="CG53" s="11" t="str">
        <f>IF(Table2[[#This Row],[TF T]]=0,"--", IF(Table2[[#This Row],[TF HS]]/Table2[[#This Row],[TF T]]=0, "--", Table2[[#This Row],[TF HS]]/Table2[[#This Row],[TF T]]))</f>
        <v>--</v>
      </c>
      <c r="CH53" s="18">
        <f>IF(Table2[[#This Row],[TF T]]=0,"--", IF(Table2[[#This Row],[TF FE]]/Table2[[#This Row],[TF T]]=0, "--", Table2[[#This Row],[TF FE]]/Table2[[#This Row],[TF T]]))</f>
        <v>1.4285714285714285E-2</v>
      </c>
      <c r="CI53" s="2">
        <v>46</v>
      </c>
      <c r="CJ53" s="2">
        <v>0</v>
      </c>
      <c r="CK53" s="2">
        <v>0</v>
      </c>
      <c r="CL53" s="2">
        <v>0</v>
      </c>
      <c r="CM53" s="6">
        <f>SUM(Table2[[#This Row],[BB B]:[BB FE]])</f>
        <v>46</v>
      </c>
      <c r="CN53" s="11">
        <f>IF((Table2[[#This Row],[BB T]]/Table2[[#This Row],[Admission]]) = 0, "--", (Table2[[#This Row],[BB T]]/Table2[[#This Row],[Admission]]))</f>
        <v>3.2880629020729094E-2</v>
      </c>
      <c r="CO53" s="11" t="str">
        <f>IF(Table2[[#This Row],[BB T]]=0,"--", IF(Table2[[#This Row],[BB HS]]/Table2[[#This Row],[BB T]]=0, "--", Table2[[#This Row],[BB HS]]/Table2[[#This Row],[BB T]]))</f>
        <v>--</v>
      </c>
      <c r="CP53" s="18" t="str">
        <f>IF(Table2[[#This Row],[BB T]]=0,"--", IF(Table2[[#This Row],[BB FE]]/Table2[[#This Row],[BB T]]=0, "--", Table2[[#This Row],[BB FE]]/Table2[[#This Row],[BB T]]))</f>
        <v>--</v>
      </c>
      <c r="CQ53" s="2">
        <v>0</v>
      </c>
      <c r="CR53" s="2">
        <v>25</v>
      </c>
      <c r="CS53" s="2">
        <v>0</v>
      </c>
      <c r="CT53" s="2">
        <v>0</v>
      </c>
      <c r="CU53" s="6">
        <f>SUM(Table2[[#This Row],[SB B]:[SB FE]])</f>
        <v>25</v>
      </c>
      <c r="CV53" s="11">
        <f>IF((Table2[[#This Row],[SB T]]/Table2[[#This Row],[Admission]]) = 0, "--", (Table2[[#This Row],[SB T]]/Table2[[#This Row],[Admission]]))</f>
        <v>1.7869907076483203E-2</v>
      </c>
      <c r="CW53" s="11" t="str">
        <f>IF(Table2[[#This Row],[SB T]]=0,"--", IF(Table2[[#This Row],[SB HS]]/Table2[[#This Row],[SB T]]=0, "--", Table2[[#This Row],[SB HS]]/Table2[[#This Row],[SB T]]))</f>
        <v>--</v>
      </c>
      <c r="CX53" s="18" t="str">
        <f>IF(Table2[[#This Row],[SB T]]=0,"--", IF(Table2[[#This Row],[SB FE]]/Table2[[#This Row],[SB T]]=0, "--", Table2[[#This Row],[SB FE]]/Table2[[#This Row],[SB T]]))</f>
        <v>--</v>
      </c>
      <c r="CY53" s="2">
        <v>15</v>
      </c>
      <c r="CZ53" s="2">
        <v>11</v>
      </c>
      <c r="DA53" s="2">
        <v>0</v>
      </c>
      <c r="DB53" s="2">
        <v>0</v>
      </c>
      <c r="DC53" s="6">
        <f>SUM(Table2[[#This Row],[GF B]:[GF FE]])</f>
        <v>26</v>
      </c>
      <c r="DD53" s="11">
        <f>IF((Table2[[#This Row],[GF T]]/Table2[[#This Row],[Admission]]) = 0, "--", (Table2[[#This Row],[GF T]]/Table2[[#This Row],[Admission]]))</f>
        <v>1.8584703359542529E-2</v>
      </c>
      <c r="DE53" s="11" t="str">
        <f>IF(Table2[[#This Row],[GF T]]=0,"--", IF(Table2[[#This Row],[GF HS]]/Table2[[#This Row],[GF T]]=0, "--", Table2[[#This Row],[GF HS]]/Table2[[#This Row],[GF T]]))</f>
        <v>--</v>
      </c>
      <c r="DF53" s="18" t="str">
        <f>IF(Table2[[#This Row],[GF T]]=0,"--", IF(Table2[[#This Row],[GF FE]]/Table2[[#This Row],[GF T]]=0, "--", Table2[[#This Row],[GF FE]]/Table2[[#This Row],[GF T]]))</f>
        <v>--</v>
      </c>
      <c r="DG53" s="2">
        <v>0</v>
      </c>
      <c r="DH53" s="2">
        <v>0</v>
      </c>
      <c r="DI53" s="2">
        <v>0</v>
      </c>
      <c r="DJ53" s="2">
        <v>0</v>
      </c>
      <c r="DK53" s="6">
        <f>SUM(Table2[[#This Row],[TN B]:[TN FE]])</f>
        <v>0</v>
      </c>
      <c r="DL53" s="11" t="str">
        <f>IF((Table2[[#This Row],[TN T]]/Table2[[#This Row],[Admission]]) = 0, "--", (Table2[[#This Row],[TN T]]/Table2[[#This Row],[Admission]]))</f>
        <v>--</v>
      </c>
      <c r="DM53" s="11" t="str">
        <f>IF(Table2[[#This Row],[TN T]]=0,"--", IF(Table2[[#This Row],[TN HS]]/Table2[[#This Row],[TN T]]=0, "--", Table2[[#This Row],[TN HS]]/Table2[[#This Row],[TN T]]))</f>
        <v>--</v>
      </c>
      <c r="DN53" s="18" t="str">
        <f>IF(Table2[[#This Row],[TN T]]=0,"--", IF(Table2[[#This Row],[TN FE]]/Table2[[#This Row],[TN T]]=0, "--", Table2[[#This Row],[TN FE]]/Table2[[#This Row],[TN T]]))</f>
        <v>--</v>
      </c>
      <c r="DO53" s="2">
        <v>0</v>
      </c>
      <c r="DP53" s="2">
        <v>0</v>
      </c>
      <c r="DQ53" s="2">
        <v>0</v>
      </c>
      <c r="DR53" s="2">
        <v>0</v>
      </c>
      <c r="DS53" s="6">
        <f>SUM(Table2[[#This Row],[BND B]:[BND FE]])</f>
        <v>0</v>
      </c>
      <c r="DT53" s="11" t="str">
        <f>IF((Table2[[#This Row],[BND T]]/Table2[[#This Row],[Admission]]) = 0, "--", (Table2[[#This Row],[BND T]]/Table2[[#This Row],[Admission]]))</f>
        <v>--</v>
      </c>
      <c r="DU53" s="11" t="str">
        <f>IF(Table2[[#This Row],[BND T]]=0,"--", IF(Table2[[#This Row],[BND HS]]/Table2[[#This Row],[BND T]]=0, "--", Table2[[#This Row],[BND HS]]/Table2[[#This Row],[BND T]]))</f>
        <v>--</v>
      </c>
      <c r="DV53" s="18" t="str">
        <f>IF(Table2[[#This Row],[BND T]]=0,"--", IF(Table2[[#This Row],[BND FE]]/Table2[[#This Row],[BND T]]=0, "--", Table2[[#This Row],[BND FE]]/Table2[[#This Row],[BND T]]))</f>
        <v>--</v>
      </c>
      <c r="DW53" s="2">
        <v>0</v>
      </c>
      <c r="DX53" s="2">
        <v>0</v>
      </c>
      <c r="DY53" s="2">
        <v>0</v>
      </c>
      <c r="DZ53" s="2">
        <v>0</v>
      </c>
      <c r="EA53" s="6">
        <f>SUM(Table2[[#This Row],[SPE B]:[SPE FE]])</f>
        <v>0</v>
      </c>
      <c r="EB53" s="11" t="str">
        <f>IF((Table2[[#This Row],[SPE T]]/Table2[[#This Row],[Admission]]) = 0, "--", (Table2[[#This Row],[SPE T]]/Table2[[#This Row],[Admission]]))</f>
        <v>--</v>
      </c>
      <c r="EC53" s="11" t="str">
        <f>IF(Table2[[#This Row],[SPE T]]=0,"--", IF(Table2[[#This Row],[SPE HS]]/Table2[[#This Row],[SPE T]]=0, "--", Table2[[#This Row],[SPE HS]]/Table2[[#This Row],[SPE T]]))</f>
        <v>--</v>
      </c>
      <c r="ED53" s="18" t="str">
        <f>IF(Table2[[#This Row],[SPE T]]=0,"--", IF(Table2[[#This Row],[SPE FE]]/Table2[[#This Row],[SPE T]]=0, "--", Table2[[#This Row],[SPE FE]]/Table2[[#This Row],[SPE T]]))</f>
        <v>--</v>
      </c>
      <c r="EE53" s="2">
        <v>0</v>
      </c>
      <c r="EF53" s="2">
        <v>0</v>
      </c>
      <c r="EG53" s="2">
        <v>0</v>
      </c>
      <c r="EH53" s="2">
        <v>0</v>
      </c>
      <c r="EI53" s="6">
        <f>SUM(Table2[[#This Row],[ORC B]:[ORC FE]])</f>
        <v>0</v>
      </c>
      <c r="EJ53" s="11" t="str">
        <f>IF((Table2[[#This Row],[ORC T]]/Table2[[#This Row],[Admission]]) = 0, "--", (Table2[[#This Row],[ORC T]]/Table2[[#This Row],[Admission]]))</f>
        <v>--</v>
      </c>
      <c r="EK53" s="11" t="str">
        <f>IF(Table2[[#This Row],[ORC T]]=0,"--", IF(Table2[[#This Row],[ORC HS]]/Table2[[#This Row],[ORC T]]=0, "--", Table2[[#This Row],[ORC HS]]/Table2[[#This Row],[ORC T]]))</f>
        <v>--</v>
      </c>
      <c r="EL53" s="18" t="str">
        <f>IF(Table2[[#This Row],[ORC T]]=0,"--", IF(Table2[[#This Row],[ORC FE]]/Table2[[#This Row],[ORC T]]=0, "--", Table2[[#This Row],[ORC FE]]/Table2[[#This Row],[ORC T]]))</f>
        <v>--</v>
      </c>
      <c r="EM53" s="2">
        <v>0</v>
      </c>
      <c r="EN53" s="2">
        <v>0</v>
      </c>
      <c r="EO53" s="2">
        <v>0</v>
      </c>
      <c r="EP53" s="2">
        <v>0</v>
      </c>
      <c r="EQ53" s="6">
        <f>SUM(Table2[[#This Row],[SOL B]:[SOL FE]])</f>
        <v>0</v>
      </c>
      <c r="ER53" s="11" t="str">
        <f>IF((Table2[[#This Row],[SOL T]]/Table2[[#This Row],[Admission]]) = 0, "--", (Table2[[#This Row],[SOL T]]/Table2[[#This Row],[Admission]]))</f>
        <v>--</v>
      </c>
      <c r="ES53" s="11" t="str">
        <f>IF(Table2[[#This Row],[SOL T]]=0,"--", IF(Table2[[#This Row],[SOL HS]]/Table2[[#This Row],[SOL T]]=0, "--", Table2[[#This Row],[SOL HS]]/Table2[[#This Row],[SOL T]]))</f>
        <v>--</v>
      </c>
      <c r="ET53" s="18" t="str">
        <f>IF(Table2[[#This Row],[SOL T]]=0,"--", IF(Table2[[#This Row],[SOL FE]]/Table2[[#This Row],[SOL T]]=0, "--", Table2[[#This Row],[SOL FE]]/Table2[[#This Row],[SOL T]]))</f>
        <v>--</v>
      </c>
      <c r="EU53" s="2">
        <v>0</v>
      </c>
      <c r="EV53" s="2">
        <v>0</v>
      </c>
      <c r="EW53" s="2">
        <v>0</v>
      </c>
      <c r="EX53" s="2">
        <v>0</v>
      </c>
      <c r="EY53" s="6">
        <f>SUM(Table2[[#This Row],[CHO B]:[CHO FE]])</f>
        <v>0</v>
      </c>
      <c r="EZ53" s="11" t="str">
        <f>IF((Table2[[#This Row],[CHO T]]/Table2[[#This Row],[Admission]]) = 0, "--", (Table2[[#This Row],[CHO T]]/Table2[[#This Row],[Admission]]))</f>
        <v>--</v>
      </c>
      <c r="FA53" s="11" t="str">
        <f>IF(Table2[[#This Row],[CHO T]]=0,"--", IF(Table2[[#This Row],[CHO HS]]/Table2[[#This Row],[CHO T]]=0, "--", Table2[[#This Row],[CHO HS]]/Table2[[#This Row],[CHO T]]))</f>
        <v>--</v>
      </c>
      <c r="FB53" s="18" t="str">
        <f>IF(Table2[[#This Row],[CHO T]]=0,"--", IF(Table2[[#This Row],[CHO FE]]/Table2[[#This Row],[CHO T]]=0, "--", Table2[[#This Row],[CHO FE]]/Table2[[#This Row],[CHO T]]))</f>
        <v>--</v>
      </c>
      <c r="FC5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237</v>
      </c>
      <c r="FD53">
        <v>0</v>
      </c>
      <c r="FE53">
        <v>0</v>
      </c>
      <c r="FF53" s="1" t="s">
        <v>390</v>
      </c>
      <c r="FG53" s="1" t="s">
        <v>390</v>
      </c>
      <c r="FH53">
        <v>0</v>
      </c>
      <c r="FI53">
        <v>0</v>
      </c>
      <c r="FJ53" s="1" t="s">
        <v>390</v>
      </c>
      <c r="FK53" s="1" t="s">
        <v>390</v>
      </c>
      <c r="FL53">
        <v>0</v>
      </c>
      <c r="FM53">
        <v>0</v>
      </c>
      <c r="FN53" s="1" t="s">
        <v>390</v>
      </c>
      <c r="FO53" s="1" t="s">
        <v>390</v>
      </c>
    </row>
    <row r="54" spans="1:171">
      <c r="A54">
        <v>1088</v>
      </c>
      <c r="B54">
        <v>13</v>
      </c>
      <c r="C54" t="s">
        <v>100</v>
      </c>
      <c r="D54" t="s">
        <v>150</v>
      </c>
      <c r="E54" s="20">
        <v>1032</v>
      </c>
      <c r="F54" s="2">
        <v>94</v>
      </c>
      <c r="G54" s="2">
        <v>0</v>
      </c>
      <c r="H54" s="2">
        <v>1</v>
      </c>
      <c r="I54" s="2">
        <v>0</v>
      </c>
      <c r="J54" s="6">
        <f>SUM(Table2[[#This Row],[FB B]:[FB FE]])</f>
        <v>95</v>
      </c>
      <c r="K54" s="11">
        <f>IF((Table2[[#This Row],[FB T]]/Table2[[#This Row],[Admission]]) = 0, "--", (Table2[[#This Row],[FB T]]/Table2[[#This Row],[Admission]]))</f>
        <v>9.205426356589147E-2</v>
      </c>
      <c r="L54" s="11">
        <f>IF(Table2[[#This Row],[FB T]]=0,"--", IF(Table2[[#This Row],[FB HS]]/Table2[[#This Row],[FB T]]=0, "--", Table2[[#This Row],[FB HS]]/Table2[[#This Row],[FB T]]))</f>
        <v>1.0526315789473684E-2</v>
      </c>
      <c r="M54" s="18" t="str">
        <f>IF(Table2[[#This Row],[FB T]]=0,"--", IF(Table2[[#This Row],[FB FE]]/Table2[[#This Row],[FB T]]=0, "--", Table2[[#This Row],[FB FE]]/Table2[[#This Row],[FB T]]))</f>
        <v>--</v>
      </c>
      <c r="N54" s="2">
        <v>51</v>
      </c>
      <c r="O54" s="2">
        <v>35</v>
      </c>
      <c r="P54" s="2">
        <v>0</v>
      </c>
      <c r="Q54" s="2">
        <v>1</v>
      </c>
      <c r="R54" s="6">
        <f>SUM(Table2[[#This Row],[XC B]:[XC FE]])</f>
        <v>87</v>
      </c>
      <c r="S54" s="11">
        <f>IF((Table2[[#This Row],[XC T]]/Table2[[#This Row],[Admission]]) = 0, "--", (Table2[[#This Row],[XC T]]/Table2[[#This Row],[Admission]]))</f>
        <v>8.4302325581395346E-2</v>
      </c>
      <c r="T54" s="11" t="str">
        <f>IF(Table2[[#This Row],[XC T]]=0,"--", IF(Table2[[#This Row],[XC HS]]/Table2[[#This Row],[XC T]]=0, "--", Table2[[#This Row],[XC HS]]/Table2[[#This Row],[XC T]]))</f>
        <v>--</v>
      </c>
      <c r="U54" s="18">
        <f>IF(Table2[[#This Row],[XC T]]=0,"--", IF(Table2[[#This Row],[XC FE]]/Table2[[#This Row],[XC T]]=0, "--", Table2[[#This Row],[XC FE]]/Table2[[#This Row],[XC T]]))</f>
        <v>1.1494252873563218E-2</v>
      </c>
      <c r="V54" s="2">
        <v>35</v>
      </c>
      <c r="W54" s="2">
        <v>0</v>
      </c>
      <c r="X54" s="2">
        <v>0</v>
      </c>
      <c r="Y54" s="6">
        <f>SUM(Table2[[#This Row],[VB G]:[VB FE]])</f>
        <v>35</v>
      </c>
      <c r="Z54" s="11">
        <f>IF((Table2[[#This Row],[VB T]]/Table2[[#This Row],[Admission]]) = 0, "--", (Table2[[#This Row],[VB T]]/Table2[[#This Row],[Admission]]))</f>
        <v>3.391472868217054E-2</v>
      </c>
      <c r="AA54" s="11" t="str">
        <f>IF(Table2[[#This Row],[VB T]]=0,"--", IF(Table2[[#This Row],[VB HS]]/Table2[[#This Row],[VB T]]=0, "--", Table2[[#This Row],[VB HS]]/Table2[[#This Row],[VB T]]))</f>
        <v>--</v>
      </c>
      <c r="AB54" s="18" t="str">
        <f>IF(Table2[[#This Row],[VB T]]=0,"--", IF(Table2[[#This Row],[VB FE]]/Table2[[#This Row],[VB T]]=0, "--", Table2[[#This Row],[VB FE]]/Table2[[#This Row],[VB T]]))</f>
        <v>--</v>
      </c>
      <c r="AC54" s="2">
        <v>53</v>
      </c>
      <c r="AD54" s="2">
        <v>42</v>
      </c>
      <c r="AE54" s="2">
        <v>1</v>
      </c>
      <c r="AF54" s="2">
        <v>1</v>
      </c>
      <c r="AG54" s="6">
        <f>SUM(Table2[[#This Row],[SC B]:[SC FE]])</f>
        <v>97</v>
      </c>
      <c r="AH54" s="11">
        <f>IF((Table2[[#This Row],[SC T]]/Table2[[#This Row],[Admission]]) = 0, "--", (Table2[[#This Row],[SC T]]/Table2[[#This Row],[Admission]]))</f>
        <v>9.3992248062015504E-2</v>
      </c>
      <c r="AI54" s="11">
        <f>IF(Table2[[#This Row],[SC T]]=0,"--", IF(Table2[[#This Row],[SC HS]]/Table2[[#This Row],[SC T]]=0, "--", Table2[[#This Row],[SC HS]]/Table2[[#This Row],[SC T]]))</f>
        <v>1.0309278350515464E-2</v>
      </c>
      <c r="AJ54" s="18">
        <f>IF(Table2[[#This Row],[SC T]]=0,"--", IF(Table2[[#This Row],[SC FE]]/Table2[[#This Row],[SC T]]=0, "--", Table2[[#This Row],[SC FE]]/Table2[[#This Row],[SC T]]))</f>
        <v>1.0309278350515464E-2</v>
      </c>
      <c r="AK54" s="15">
        <f>SUM(Table2[[#This Row],[FB T]],Table2[[#This Row],[XC T]],Table2[[#This Row],[VB T]],Table2[[#This Row],[SC T]])</f>
        <v>314</v>
      </c>
      <c r="AL54" s="2">
        <v>35</v>
      </c>
      <c r="AM54" s="2">
        <v>30</v>
      </c>
      <c r="AN54" s="2">
        <v>0</v>
      </c>
      <c r="AO54" s="2">
        <v>2</v>
      </c>
      <c r="AP54" s="6">
        <f>SUM(Table2[[#This Row],[BX B]:[BX FE]])</f>
        <v>67</v>
      </c>
      <c r="AQ54" s="11">
        <f>IF((Table2[[#This Row],[BX T]]/Table2[[#This Row],[Admission]]) = 0, "--", (Table2[[#This Row],[BX T]]/Table2[[#This Row],[Admission]]))</f>
        <v>6.4922480620155043E-2</v>
      </c>
      <c r="AR54" s="11" t="str">
        <f>IF(Table2[[#This Row],[BX T]]=0,"--", IF(Table2[[#This Row],[BX HS]]/Table2[[#This Row],[BX T]]=0, "--", Table2[[#This Row],[BX HS]]/Table2[[#This Row],[BX T]]))</f>
        <v>--</v>
      </c>
      <c r="AS54" s="18">
        <f>IF(Table2[[#This Row],[BX T]]=0,"--", IF(Table2[[#This Row],[BX FE]]/Table2[[#This Row],[BX T]]=0, "--", Table2[[#This Row],[BX FE]]/Table2[[#This Row],[BX T]]))</f>
        <v>2.9850746268656716E-2</v>
      </c>
      <c r="AT54" s="2">
        <v>11</v>
      </c>
      <c r="AU54" s="2">
        <v>36</v>
      </c>
      <c r="AV54" s="2">
        <v>1</v>
      </c>
      <c r="AW54" s="2">
        <v>0</v>
      </c>
      <c r="AX54" s="6">
        <f>SUM(Table2[[#This Row],[SW B]:[SW FE]])</f>
        <v>48</v>
      </c>
      <c r="AY54" s="11">
        <f>IF((Table2[[#This Row],[SW T]]/Table2[[#This Row],[Admission]]) = 0, "--", (Table2[[#This Row],[SW T]]/Table2[[#This Row],[Admission]]))</f>
        <v>4.6511627906976744E-2</v>
      </c>
      <c r="AZ54" s="11">
        <f>IF(Table2[[#This Row],[SW T]]=0,"--", IF(Table2[[#This Row],[SW HS]]/Table2[[#This Row],[SW T]]=0, "--", Table2[[#This Row],[SW HS]]/Table2[[#This Row],[SW T]]))</f>
        <v>2.0833333333333332E-2</v>
      </c>
      <c r="BA54" s="18" t="str">
        <f>IF(Table2[[#This Row],[SW T]]=0,"--", IF(Table2[[#This Row],[SW FE]]/Table2[[#This Row],[SW T]]=0, "--", Table2[[#This Row],[SW FE]]/Table2[[#This Row],[SW T]]))</f>
        <v>--</v>
      </c>
      <c r="BB54" s="2">
        <v>0</v>
      </c>
      <c r="BC54" s="2">
        <v>36</v>
      </c>
      <c r="BD54" s="2">
        <v>0</v>
      </c>
      <c r="BE54" s="2">
        <v>0</v>
      </c>
      <c r="BF54" s="6">
        <f>SUM(Table2[[#This Row],[CHE B]:[CHE FE]])</f>
        <v>36</v>
      </c>
      <c r="BG54" s="11">
        <f>IF((Table2[[#This Row],[CHE T]]/Table2[[#This Row],[Admission]]) = 0, "--", (Table2[[#This Row],[CHE T]]/Table2[[#This Row],[Admission]]))</f>
        <v>3.4883720930232558E-2</v>
      </c>
      <c r="BH54" s="11" t="str">
        <f>IF(Table2[[#This Row],[CHE T]]=0,"--", IF(Table2[[#This Row],[CHE HS]]/Table2[[#This Row],[CHE T]]=0, "--", Table2[[#This Row],[CHE HS]]/Table2[[#This Row],[CHE T]]))</f>
        <v>--</v>
      </c>
      <c r="BI54" s="22" t="str">
        <f>IF(Table2[[#This Row],[CHE T]]=0,"--", IF(Table2[[#This Row],[CHE FE]]/Table2[[#This Row],[CHE T]]=0, "--", Table2[[#This Row],[CHE FE]]/Table2[[#This Row],[CHE T]]))</f>
        <v>--</v>
      </c>
      <c r="BJ54" s="2">
        <v>36</v>
      </c>
      <c r="BK54" s="2">
        <v>0</v>
      </c>
      <c r="BL54" s="2">
        <v>0</v>
      </c>
      <c r="BM54" s="2">
        <v>0</v>
      </c>
      <c r="BN54" s="6">
        <f>SUM(Table2[[#This Row],[WR B]:[WR FE]])</f>
        <v>36</v>
      </c>
      <c r="BO54" s="11">
        <f>IF((Table2[[#This Row],[WR T]]/Table2[[#This Row],[Admission]]) = 0, "--", (Table2[[#This Row],[WR T]]/Table2[[#This Row],[Admission]]))</f>
        <v>3.4883720930232558E-2</v>
      </c>
      <c r="BP54" s="11" t="str">
        <f>IF(Table2[[#This Row],[WR T]]=0,"--", IF(Table2[[#This Row],[WR HS]]/Table2[[#This Row],[WR T]]=0, "--", Table2[[#This Row],[WR HS]]/Table2[[#This Row],[WR T]]))</f>
        <v>--</v>
      </c>
      <c r="BQ54" s="18" t="str">
        <f>IF(Table2[[#This Row],[WR T]]=0,"--", IF(Table2[[#This Row],[WR FE]]/Table2[[#This Row],[WR T]]=0, "--", Table2[[#This Row],[WR FE]]/Table2[[#This Row],[WR T]]))</f>
        <v>--</v>
      </c>
      <c r="BR54" s="2">
        <v>0</v>
      </c>
      <c r="BS54" s="2">
        <v>12</v>
      </c>
      <c r="BT54" s="2">
        <v>0</v>
      </c>
      <c r="BU54" s="2">
        <v>0</v>
      </c>
      <c r="BV54" s="6">
        <f>SUM(Table2[[#This Row],[DNC B]:[DNC FE]])</f>
        <v>12</v>
      </c>
      <c r="BW54" s="11">
        <f>IF((Table2[[#This Row],[DNC T]]/Table2[[#This Row],[Admission]]) = 0, "--", (Table2[[#This Row],[DNC T]]/Table2[[#This Row],[Admission]]))</f>
        <v>1.1627906976744186E-2</v>
      </c>
      <c r="BX54" s="11" t="str">
        <f>IF(Table2[[#This Row],[DNC T]]=0,"--", IF(Table2[[#This Row],[DNC HS]]/Table2[[#This Row],[DNC T]]=0, "--", Table2[[#This Row],[DNC HS]]/Table2[[#This Row],[DNC T]]))</f>
        <v>--</v>
      </c>
      <c r="BY54" s="18" t="str">
        <f>IF(Table2[[#This Row],[DNC T]]=0,"--", IF(Table2[[#This Row],[DNC FE]]/Table2[[#This Row],[DNC T]]=0, "--", Table2[[#This Row],[DNC FE]]/Table2[[#This Row],[DNC T]]))</f>
        <v>--</v>
      </c>
      <c r="BZ54" s="24">
        <f>SUM(Table2[[#This Row],[BX T]],Table2[[#This Row],[SW T]],Table2[[#This Row],[CHE T]],Table2[[#This Row],[WR T]],Table2[[#This Row],[DNC T]])</f>
        <v>199</v>
      </c>
      <c r="CA54" s="2">
        <v>69</v>
      </c>
      <c r="CB54" s="2">
        <v>48</v>
      </c>
      <c r="CC54" s="2">
        <v>1</v>
      </c>
      <c r="CD54" s="2">
        <v>2</v>
      </c>
      <c r="CE54" s="6">
        <f>SUM(Table2[[#This Row],[TF B]:[TF FE]])</f>
        <v>120</v>
      </c>
      <c r="CF54" s="11">
        <f>IF((Table2[[#This Row],[TF T]]/Table2[[#This Row],[Admission]]) = 0, "--", (Table2[[#This Row],[TF T]]/Table2[[#This Row],[Admission]]))</f>
        <v>0.11627906976744186</v>
      </c>
      <c r="CG54" s="11">
        <f>IF(Table2[[#This Row],[TF T]]=0,"--", IF(Table2[[#This Row],[TF HS]]/Table2[[#This Row],[TF T]]=0, "--", Table2[[#This Row],[TF HS]]/Table2[[#This Row],[TF T]]))</f>
        <v>8.3333333333333332E-3</v>
      </c>
      <c r="CH54" s="18">
        <f>IF(Table2[[#This Row],[TF T]]=0,"--", IF(Table2[[#This Row],[TF FE]]/Table2[[#This Row],[TF T]]=0, "--", Table2[[#This Row],[TF FE]]/Table2[[#This Row],[TF T]]))</f>
        <v>1.6666666666666666E-2</v>
      </c>
      <c r="CI54" s="2">
        <v>47</v>
      </c>
      <c r="CJ54" s="2">
        <v>0</v>
      </c>
      <c r="CK54" s="2">
        <v>0</v>
      </c>
      <c r="CL54" s="2">
        <v>0</v>
      </c>
      <c r="CM54" s="6">
        <f>SUM(Table2[[#This Row],[BB B]:[BB FE]])</f>
        <v>47</v>
      </c>
      <c r="CN54" s="11">
        <f>IF((Table2[[#This Row],[BB T]]/Table2[[#This Row],[Admission]]) = 0, "--", (Table2[[#This Row],[BB T]]/Table2[[#This Row],[Admission]]))</f>
        <v>4.5542635658914726E-2</v>
      </c>
      <c r="CO54" s="11" t="str">
        <f>IF(Table2[[#This Row],[BB T]]=0,"--", IF(Table2[[#This Row],[BB HS]]/Table2[[#This Row],[BB T]]=0, "--", Table2[[#This Row],[BB HS]]/Table2[[#This Row],[BB T]]))</f>
        <v>--</v>
      </c>
      <c r="CP54" s="18" t="str">
        <f>IF(Table2[[#This Row],[BB T]]=0,"--", IF(Table2[[#This Row],[BB FE]]/Table2[[#This Row],[BB T]]=0, "--", Table2[[#This Row],[BB FE]]/Table2[[#This Row],[BB T]]))</f>
        <v>--</v>
      </c>
      <c r="CQ54" s="2">
        <v>0</v>
      </c>
      <c r="CR54" s="2">
        <v>28</v>
      </c>
      <c r="CS54" s="2">
        <v>0</v>
      </c>
      <c r="CT54" s="2">
        <v>1</v>
      </c>
      <c r="CU54" s="6">
        <f>SUM(Table2[[#This Row],[SB B]:[SB FE]])</f>
        <v>29</v>
      </c>
      <c r="CV54" s="11">
        <f>IF((Table2[[#This Row],[SB T]]/Table2[[#This Row],[Admission]]) = 0, "--", (Table2[[#This Row],[SB T]]/Table2[[#This Row],[Admission]]))</f>
        <v>2.8100775193798451E-2</v>
      </c>
      <c r="CW54" s="11" t="str">
        <f>IF(Table2[[#This Row],[SB T]]=0,"--", IF(Table2[[#This Row],[SB HS]]/Table2[[#This Row],[SB T]]=0, "--", Table2[[#This Row],[SB HS]]/Table2[[#This Row],[SB T]]))</f>
        <v>--</v>
      </c>
      <c r="CX54" s="18">
        <f>IF(Table2[[#This Row],[SB T]]=0,"--", IF(Table2[[#This Row],[SB FE]]/Table2[[#This Row],[SB T]]=0, "--", Table2[[#This Row],[SB FE]]/Table2[[#This Row],[SB T]]))</f>
        <v>3.4482758620689655E-2</v>
      </c>
      <c r="CY54" s="2">
        <v>12</v>
      </c>
      <c r="CZ54" s="2">
        <v>8</v>
      </c>
      <c r="DA54" s="2">
        <v>0</v>
      </c>
      <c r="DB54" s="2">
        <v>0</v>
      </c>
      <c r="DC54" s="6">
        <f>SUM(Table2[[#This Row],[GF B]:[GF FE]])</f>
        <v>20</v>
      </c>
      <c r="DD54" s="11">
        <f>IF((Table2[[#This Row],[GF T]]/Table2[[#This Row],[Admission]]) = 0, "--", (Table2[[#This Row],[GF T]]/Table2[[#This Row],[Admission]]))</f>
        <v>1.937984496124031E-2</v>
      </c>
      <c r="DE54" s="11" t="str">
        <f>IF(Table2[[#This Row],[GF T]]=0,"--", IF(Table2[[#This Row],[GF HS]]/Table2[[#This Row],[GF T]]=0, "--", Table2[[#This Row],[GF HS]]/Table2[[#This Row],[GF T]]))</f>
        <v>--</v>
      </c>
      <c r="DF54" s="18" t="str">
        <f>IF(Table2[[#This Row],[GF T]]=0,"--", IF(Table2[[#This Row],[GF FE]]/Table2[[#This Row],[GF T]]=0, "--", Table2[[#This Row],[GF FE]]/Table2[[#This Row],[GF T]]))</f>
        <v>--</v>
      </c>
      <c r="DG54" s="2">
        <v>14</v>
      </c>
      <c r="DH54" s="2">
        <v>30</v>
      </c>
      <c r="DI54" s="2">
        <v>0</v>
      </c>
      <c r="DJ54" s="2">
        <v>1</v>
      </c>
      <c r="DK54" s="6">
        <f>SUM(Table2[[#This Row],[TN B]:[TN FE]])</f>
        <v>45</v>
      </c>
      <c r="DL54" s="11">
        <f>IF((Table2[[#This Row],[TN T]]/Table2[[#This Row],[Admission]]) = 0, "--", (Table2[[#This Row],[TN T]]/Table2[[#This Row],[Admission]]))</f>
        <v>4.3604651162790699E-2</v>
      </c>
      <c r="DM54" s="11" t="str">
        <f>IF(Table2[[#This Row],[TN T]]=0,"--", IF(Table2[[#This Row],[TN HS]]/Table2[[#This Row],[TN T]]=0, "--", Table2[[#This Row],[TN HS]]/Table2[[#This Row],[TN T]]))</f>
        <v>--</v>
      </c>
      <c r="DN54" s="18">
        <f>IF(Table2[[#This Row],[TN T]]=0,"--", IF(Table2[[#This Row],[TN FE]]/Table2[[#This Row],[TN T]]=0, "--", Table2[[#This Row],[TN FE]]/Table2[[#This Row],[TN T]]))</f>
        <v>2.2222222222222223E-2</v>
      </c>
      <c r="DO54" s="2">
        <v>71</v>
      </c>
      <c r="DP54" s="2">
        <v>45</v>
      </c>
      <c r="DQ54" s="2">
        <v>1</v>
      </c>
      <c r="DR54" s="2">
        <v>0</v>
      </c>
      <c r="DS54" s="6">
        <f>SUM(Table2[[#This Row],[BND B]:[BND FE]])</f>
        <v>117</v>
      </c>
      <c r="DT54" s="11">
        <f>IF((Table2[[#This Row],[BND T]]/Table2[[#This Row],[Admission]]) = 0, "--", (Table2[[#This Row],[BND T]]/Table2[[#This Row],[Admission]]))</f>
        <v>0.11337209302325581</v>
      </c>
      <c r="DU54" s="11">
        <f>IF(Table2[[#This Row],[BND T]]=0,"--", IF(Table2[[#This Row],[BND HS]]/Table2[[#This Row],[BND T]]=0, "--", Table2[[#This Row],[BND HS]]/Table2[[#This Row],[BND T]]))</f>
        <v>8.5470085470085479E-3</v>
      </c>
      <c r="DV54" s="18" t="str">
        <f>IF(Table2[[#This Row],[BND T]]=0,"--", IF(Table2[[#This Row],[BND FE]]/Table2[[#This Row],[BND T]]=0, "--", Table2[[#This Row],[BND FE]]/Table2[[#This Row],[BND T]]))</f>
        <v>--</v>
      </c>
      <c r="DW54" s="2">
        <v>8</v>
      </c>
      <c r="DX54" s="2">
        <v>4</v>
      </c>
      <c r="DY54" s="2">
        <v>0</v>
      </c>
      <c r="DZ54" s="2">
        <v>0</v>
      </c>
      <c r="EA54" s="6">
        <f>SUM(Table2[[#This Row],[SPE B]:[SPE FE]])</f>
        <v>12</v>
      </c>
      <c r="EB54" s="11">
        <f>IF((Table2[[#This Row],[SPE T]]/Table2[[#This Row],[Admission]]) = 0, "--", (Table2[[#This Row],[SPE T]]/Table2[[#This Row],[Admission]]))</f>
        <v>1.1627906976744186E-2</v>
      </c>
      <c r="EC54" s="11" t="str">
        <f>IF(Table2[[#This Row],[SPE T]]=0,"--", IF(Table2[[#This Row],[SPE HS]]/Table2[[#This Row],[SPE T]]=0, "--", Table2[[#This Row],[SPE HS]]/Table2[[#This Row],[SPE T]]))</f>
        <v>--</v>
      </c>
      <c r="ED54" s="18" t="str">
        <f>IF(Table2[[#This Row],[SPE T]]=0,"--", IF(Table2[[#This Row],[SPE FE]]/Table2[[#This Row],[SPE T]]=0, "--", Table2[[#This Row],[SPE FE]]/Table2[[#This Row],[SPE T]]))</f>
        <v>--</v>
      </c>
      <c r="EE54" s="2">
        <v>30</v>
      </c>
      <c r="EF54" s="2">
        <v>42</v>
      </c>
      <c r="EG54" s="2">
        <v>1</v>
      </c>
      <c r="EH54" s="2">
        <v>0</v>
      </c>
      <c r="EI54" s="6">
        <f>SUM(Table2[[#This Row],[ORC B]:[ORC FE]])</f>
        <v>73</v>
      </c>
      <c r="EJ54" s="11">
        <f>IF((Table2[[#This Row],[ORC T]]/Table2[[#This Row],[Admission]]) = 0, "--", (Table2[[#This Row],[ORC T]]/Table2[[#This Row],[Admission]]))</f>
        <v>7.0736434108527133E-2</v>
      </c>
      <c r="EK54" s="11">
        <f>IF(Table2[[#This Row],[ORC T]]=0,"--", IF(Table2[[#This Row],[ORC HS]]/Table2[[#This Row],[ORC T]]=0, "--", Table2[[#This Row],[ORC HS]]/Table2[[#This Row],[ORC T]]))</f>
        <v>1.3698630136986301E-2</v>
      </c>
      <c r="EL54" s="18" t="str">
        <f>IF(Table2[[#This Row],[ORC T]]=0,"--", IF(Table2[[#This Row],[ORC FE]]/Table2[[#This Row],[ORC T]]=0, "--", Table2[[#This Row],[ORC FE]]/Table2[[#This Row],[ORC T]]))</f>
        <v>--</v>
      </c>
      <c r="EM54" s="2">
        <v>17</v>
      </c>
      <c r="EN54" s="2">
        <v>30</v>
      </c>
      <c r="EO54" s="2">
        <v>0</v>
      </c>
      <c r="EP54" s="2">
        <v>0</v>
      </c>
      <c r="EQ54" s="6">
        <f>SUM(Table2[[#This Row],[SOL B]:[SOL FE]])</f>
        <v>47</v>
      </c>
      <c r="ER54" s="11">
        <f>IF((Table2[[#This Row],[SOL T]]/Table2[[#This Row],[Admission]]) = 0, "--", (Table2[[#This Row],[SOL T]]/Table2[[#This Row],[Admission]]))</f>
        <v>4.5542635658914726E-2</v>
      </c>
      <c r="ES54" s="11" t="str">
        <f>IF(Table2[[#This Row],[SOL T]]=0,"--", IF(Table2[[#This Row],[SOL HS]]/Table2[[#This Row],[SOL T]]=0, "--", Table2[[#This Row],[SOL HS]]/Table2[[#This Row],[SOL T]]))</f>
        <v>--</v>
      </c>
      <c r="ET54" s="18" t="str">
        <f>IF(Table2[[#This Row],[SOL T]]=0,"--", IF(Table2[[#This Row],[SOL FE]]/Table2[[#This Row],[SOL T]]=0, "--", Table2[[#This Row],[SOL FE]]/Table2[[#This Row],[SOL T]]))</f>
        <v>--</v>
      </c>
      <c r="EU54" s="2">
        <v>34</v>
      </c>
      <c r="EV54" s="2">
        <v>75</v>
      </c>
      <c r="EW54" s="2">
        <v>0</v>
      </c>
      <c r="EX54" s="2">
        <v>0</v>
      </c>
      <c r="EY54" s="6">
        <f>SUM(Table2[[#This Row],[CHO B]:[CHO FE]])</f>
        <v>109</v>
      </c>
      <c r="EZ54" s="11">
        <f>IF((Table2[[#This Row],[CHO T]]/Table2[[#This Row],[Admission]]) = 0, "--", (Table2[[#This Row],[CHO T]]/Table2[[#This Row],[Admission]]))</f>
        <v>0.10562015503875968</v>
      </c>
      <c r="FA54" s="11" t="str">
        <f>IF(Table2[[#This Row],[CHO T]]=0,"--", IF(Table2[[#This Row],[CHO HS]]/Table2[[#This Row],[CHO T]]=0, "--", Table2[[#This Row],[CHO HS]]/Table2[[#This Row],[CHO T]]))</f>
        <v>--</v>
      </c>
      <c r="FB54" s="18" t="str">
        <f>IF(Table2[[#This Row],[CHO T]]=0,"--", IF(Table2[[#This Row],[CHO FE]]/Table2[[#This Row],[CHO T]]=0, "--", Table2[[#This Row],[CHO FE]]/Table2[[#This Row],[CHO T]]))</f>
        <v>--</v>
      </c>
      <c r="FC5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619</v>
      </c>
      <c r="FD54">
        <v>0</v>
      </c>
      <c r="FE54">
        <v>0</v>
      </c>
      <c r="FF54" s="1" t="s">
        <v>390</v>
      </c>
      <c r="FG54" s="1" t="s">
        <v>390</v>
      </c>
      <c r="FH54">
        <v>0</v>
      </c>
      <c r="FI54">
        <v>0</v>
      </c>
      <c r="FJ54" s="1" t="s">
        <v>390</v>
      </c>
      <c r="FK54" s="1" t="s">
        <v>390</v>
      </c>
      <c r="FL54">
        <v>0</v>
      </c>
      <c r="FM54">
        <v>0</v>
      </c>
      <c r="FN54" s="1" t="s">
        <v>390</v>
      </c>
      <c r="FO54" s="1" t="s">
        <v>390</v>
      </c>
    </row>
    <row r="55" spans="1:171">
      <c r="A55">
        <v>1163</v>
      </c>
      <c r="B55">
        <v>215</v>
      </c>
      <c r="C55" t="s">
        <v>97</v>
      </c>
      <c r="D55" t="s">
        <v>151</v>
      </c>
      <c r="E55" s="20">
        <v>347</v>
      </c>
      <c r="F55" s="2">
        <v>0</v>
      </c>
      <c r="G55" s="2">
        <v>0</v>
      </c>
      <c r="H55" s="2">
        <v>0</v>
      </c>
      <c r="I55" s="2">
        <v>0</v>
      </c>
      <c r="J55" s="6">
        <f>SUM(Table2[[#This Row],[FB B]:[FB FE]])</f>
        <v>0</v>
      </c>
      <c r="K55" s="11" t="str">
        <f>IF((Table2[[#This Row],[FB T]]/Table2[[#This Row],[Admission]]) = 0, "--", (Table2[[#This Row],[FB T]]/Table2[[#This Row],[Admission]]))</f>
        <v>--</v>
      </c>
      <c r="L55" s="11" t="str">
        <f>IF(Table2[[#This Row],[FB T]]=0,"--", IF(Table2[[#This Row],[FB HS]]/Table2[[#This Row],[FB T]]=0, "--", Table2[[#This Row],[FB HS]]/Table2[[#This Row],[FB T]]))</f>
        <v>--</v>
      </c>
      <c r="M55" s="18" t="str">
        <f>IF(Table2[[#This Row],[FB T]]=0,"--", IF(Table2[[#This Row],[FB FE]]/Table2[[#This Row],[FB T]]=0, "--", Table2[[#This Row],[FB FE]]/Table2[[#This Row],[FB T]]))</f>
        <v>--</v>
      </c>
      <c r="N55" s="2">
        <v>1</v>
      </c>
      <c r="O55" s="2">
        <v>0</v>
      </c>
      <c r="P55" s="2">
        <v>1</v>
      </c>
      <c r="Q55" s="2">
        <v>0</v>
      </c>
      <c r="R55" s="6">
        <f>SUM(Table2[[#This Row],[XC B]:[XC FE]])</f>
        <v>2</v>
      </c>
      <c r="S55" s="11">
        <f>IF((Table2[[#This Row],[XC T]]/Table2[[#This Row],[Admission]]) = 0, "--", (Table2[[#This Row],[XC T]]/Table2[[#This Row],[Admission]]))</f>
        <v>5.763688760806916E-3</v>
      </c>
      <c r="T55" s="11">
        <f>IF(Table2[[#This Row],[XC T]]=0,"--", IF(Table2[[#This Row],[XC HS]]/Table2[[#This Row],[XC T]]=0, "--", Table2[[#This Row],[XC HS]]/Table2[[#This Row],[XC T]]))</f>
        <v>0.5</v>
      </c>
      <c r="U55" s="18" t="str">
        <f>IF(Table2[[#This Row],[XC T]]=0,"--", IF(Table2[[#This Row],[XC FE]]/Table2[[#This Row],[XC T]]=0, "--", Table2[[#This Row],[XC FE]]/Table2[[#This Row],[XC T]]))</f>
        <v>--</v>
      </c>
      <c r="V55" s="2">
        <v>0</v>
      </c>
      <c r="W55" s="2">
        <v>0</v>
      </c>
      <c r="X55" s="2">
        <v>0</v>
      </c>
      <c r="Y55" s="6">
        <f>SUM(Table2[[#This Row],[VB G]:[VB FE]])</f>
        <v>0</v>
      </c>
      <c r="Z55" s="11" t="str">
        <f>IF((Table2[[#This Row],[VB T]]/Table2[[#This Row],[Admission]]) = 0, "--", (Table2[[#This Row],[VB T]]/Table2[[#This Row],[Admission]]))</f>
        <v>--</v>
      </c>
      <c r="AA55" s="11" t="str">
        <f>IF(Table2[[#This Row],[VB T]]=0,"--", IF(Table2[[#This Row],[VB HS]]/Table2[[#This Row],[VB T]]=0, "--", Table2[[#This Row],[VB HS]]/Table2[[#This Row],[VB T]]))</f>
        <v>--</v>
      </c>
      <c r="AB55" s="18" t="str">
        <f>IF(Table2[[#This Row],[VB T]]=0,"--", IF(Table2[[#This Row],[VB FE]]/Table2[[#This Row],[VB T]]=0, "--", Table2[[#This Row],[VB FE]]/Table2[[#This Row],[VB T]]))</f>
        <v>--</v>
      </c>
      <c r="AC55" s="2">
        <v>1</v>
      </c>
      <c r="AD55" s="2">
        <v>0</v>
      </c>
      <c r="AE55" s="2">
        <v>1</v>
      </c>
      <c r="AF55" s="2">
        <v>0</v>
      </c>
      <c r="AG55" s="6">
        <f>SUM(Table2[[#This Row],[SC B]:[SC FE]])</f>
        <v>2</v>
      </c>
      <c r="AH55" s="11">
        <f>IF((Table2[[#This Row],[SC T]]/Table2[[#This Row],[Admission]]) = 0, "--", (Table2[[#This Row],[SC T]]/Table2[[#This Row],[Admission]]))</f>
        <v>5.763688760806916E-3</v>
      </c>
      <c r="AI55" s="11">
        <f>IF(Table2[[#This Row],[SC T]]=0,"--", IF(Table2[[#This Row],[SC HS]]/Table2[[#This Row],[SC T]]=0, "--", Table2[[#This Row],[SC HS]]/Table2[[#This Row],[SC T]]))</f>
        <v>0.5</v>
      </c>
      <c r="AJ55" s="18" t="str">
        <f>IF(Table2[[#This Row],[SC T]]=0,"--", IF(Table2[[#This Row],[SC FE]]/Table2[[#This Row],[SC T]]=0, "--", Table2[[#This Row],[SC FE]]/Table2[[#This Row],[SC T]]))</f>
        <v>--</v>
      </c>
      <c r="AK55" s="15">
        <f>SUM(Table2[[#This Row],[FB T]],Table2[[#This Row],[XC T]],Table2[[#This Row],[VB T]],Table2[[#This Row],[SC T]])</f>
        <v>4</v>
      </c>
      <c r="AL55" s="2">
        <v>30</v>
      </c>
      <c r="AM55" s="2">
        <v>11</v>
      </c>
      <c r="AN55" s="2">
        <v>0</v>
      </c>
      <c r="AO55" s="2">
        <v>0</v>
      </c>
      <c r="AP55" s="6">
        <f>SUM(Table2[[#This Row],[BX B]:[BX FE]])</f>
        <v>41</v>
      </c>
      <c r="AQ55" s="11">
        <f>IF((Table2[[#This Row],[BX T]]/Table2[[#This Row],[Admission]]) = 0, "--", (Table2[[#This Row],[BX T]]/Table2[[#This Row],[Admission]]))</f>
        <v>0.11815561959654179</v>
      </c>
      <c r="AR55" s="11" t="str">
        <f>IF(Table2[[#This Row],[BX T]]=0,"--", IF(Table2[[#This Row],[BX HS]]/Table2[[#This Row],[BX T]]=0, "--", Table2[[#This Row],[BX HS]]/Table2[[#This Row],[BX T]]))</f>
        <v>--</v>
      </c>
      <c r="AS55" s="18" t="str">
        <f>IF(Table2[[#This Row],[BX T]]=0,"--", IF(Table2[[#This Row],[BX FE]]/Table2[[#This Row],[BX T]]=0, "--", Table2[[#This Row],[BX FE]]/Table2[[#This Row],[BX T]]))</f>
        <v>--</v>
      </c>
      <c r="AT55" s="2">
        <v>0</v>
      </c>
      <c r="AU55" s="2">
        <v>0</v>
      </c>
      <c r="AV55" s="2">
        <v>0</v>
      </c>
      <c r="AW55" s="2">
        <v>0</v>
      </c>
      <c r="AX55" s="6">
        <f>SUM(Table2[[#This Row],[SW B]:[SW FE]])</f>
        <v>0</v>
      </c>
      <c r="AY55" s="11" t="str">
        <f>IF((Table2[[#This Row],[SW T]]/Table2[[#This Row],[Admission]]) = 0, "--", (Table2[[#This Row],[SW T]]/Table2[[#This Row],[Admission]]))</f>
        <v>--</v>
      </c>
      <c r="AZ55" s="11" t="str">
        <f>IF(Table2[[#This Row],[SW T]]=0,"--", IF(Table2[[#This Row],[SW HS]]/Table2[[#This Row],[SW T]]=0, "--", Table2[[#This Row],[SW HS]]/Table2[[#This Row],[SW T]]))</f>
        <v>--</v>
      </c>
      <c r="BA55" s="18" t="str">
        <f>IF(Table2[[#This Row],[SW T]]=0,"--", IF(Table2[[#This Row],[SW FE]]/Table2[[#This Row],[SW T]]=0, "--", Table2[[#This Row],[SW FE]]/Table2[[#This Row],[SW T]]))</f>
        <v>--</v>
      </c>
      <c r="BB55" s="2">
        <v>0</v>
      </c>
      <c r="BC55" s="2">
        <v>19</v>
      </c>
      <c r="BD55" s="2">
        <v>0</v>
      </c>
      <c r="BE55" s="2">
        <v>0</v>
      </c>
      <c r="BF55" s="6">
        <f>SUM(Table2[[#This Row],[CHE B]:[CHE FE]])</f>
        <v>19</v>
      </c>
      <c r="BG55" s="11">
        <f>IF((Table2[[#This Row],[CHE T]]/Table2[[#This Row],[Admission]]) = 0, "--", (Table2[[#This Row],[CHE T]]/Table2[[#This Row],[Admission]]))</f>
        <v>5.4755043227665709E-2</v>
      </c>
      <c r="BH55" s="11" t="str">
        <f>IF(Table2[[#This Row],[CHE T]]=0,"--", IF(Table2[[#This Row],[CHE HS]]/Table2[[#This Row],[CHE T]]=0, "--", Table2[[#This Row],[CHE HS]]/Table2[[#This Row],[CHE T]]))</f>
        <v>--</v>
      </c>
      <c r="BI55" s="22" t="str">
        <f>IF(Table2[[#This Row],[CHE T]]=0,"--", IF(Table2[[#This Row],[CHE FE]]/Table2[[#This Row],[CHE T]]=0, "--", Table2[[#This Row],[CHE FE]]/Table2[[#This Row],[CHE T]]))</f>
        <v>--</v>
      </c>
      <c r="BJ55" s="2">
        <v>8</v>
      </c>
      <c r="BK55" s="2">
        <v>0</v>
      </c>
      <c r="BL55" s="2">
        <v>0</v>
      </c>
      <c r="BM55" s="2">
        <v>0</v>
      </c>
      <c r="BN55" s="6">
        <f>SUM(Table2[[#This Row],[WR B]:[WR FE]])</f>
        <v>8</v>
      </c>
      <c r="BO55" s="11">
        <f>IF((Table2[[#This Row],[WR T]]/Table2[[#This Row],[Admission]]) = 0, "--", (Table2[[#This Row],[WR T]]/Table2[[#This Row],[Admission]]))</f>
        <v>2.3054755043227664E-2</v>
      </c>
      <c r="BP55" s="11" t="str">
        <f>IF(Table2[[#This Row],[WR T]]=0,"--", IF(Table2[[#This Row],[WR HS]]/Table2[[#This Row],[WR T]]=0, "--", Table2[[#This Row],[WR HS]]/Table2[[#This Row],[WR T]]))</f>
        <v>--</v>
      </c>
      <c r="BQ55" s="18" t="str">
        <f>IF(Table2[[#This Row],[WR T]]=0,"--", IF(Table2[[#This Row],[WR FE]]/Table2[[#This Row],[WR T]]=0, "--", Table2[[#This Row],[WR FE]]/Table2[[#This Row],[WR T]]))</f>
        <v>--</v>
      </c>
      <c r="BR55" s="2">
        <v>0</v>
      </c>
      <c r="BS55" s="2">
        <v>0</v>
      </c>
      <c r="BT55" s="2">
        <v>0</v>
      </c>
      <c r="BU55" s="2">
        <v>0</v>
      </c>
      <c r="BV55" s="6">
        <f>SUM(Table2[[#This Row],[DNC B]:[DNC FE]])</f>
        <v>0</v>
      </c>
      <c r="BW55" s="11" t="str">
        <f>IF((Table2[[#This Row],[DNC T]]/Table2[[#This Row],[Admission]]) = 0, "--", (Table2[[#This Row],[DNC T]]/Table2[[#This Row],[Admission]]))</f>
        <v>--</v>
      </c>
      <c r="BX55" s="11" t="str">
        <f>IF(Table2[[#This Row],[DNC T]]=0,"--", IF(Table2[[#This Row],[DNC HS]]/Table2[[#This Row],[DNC T]]=0, "--", Table2[[#This Row],[DNC HS]]/Table2[[#This Row],[DNC T]]))</f>
        <v>--</v>
      </c>
      <c r="BY55" s="18" t="str">
        <f>IF(Table2[[#This Row],[DNC T]]=0,"--", IF(Table2[[#This Row],[DNC FE]]/Table2[[#This Row],[DNC T]]=0, "--", Table2[[#This Row],[DNC FE]]/Table2[[#This Row],[DNC T]]))</f>
        <v>--</v>
      </c>
      <c r="BZ55" s="24">
        <f>SUM(Table2[[#This Row],[BX T]],Table2[[#This Row],[SW T]],Table2[[#This Row],[CHE T]],Table2[[#This Row],[WR T]],Table2[[#This Row],[DNC T]])</f>
        <v>68</v>
      </c>
      <c r="CA55" s="2">
        <v>18</v>
      </c>
      <c r="CB55" s="2">
        <v>15</v>
      </c>
      <c r="CC55" s="2">
        <v>1</v>
      </c>
      <c r="CD55" s="2">
        <v>0</v>
      </c>
      <c r="CE55" s="6">
        <f>SUM(Table2[[#This Row],[TF B]:[TF FE]])</f>
        <v>34</v>
      </c>
      <c r="CF55" s="11">
        <f>IF((Table2[[#This Row],[TF T]]/Table2[[#This Row],[Admission]]) = 0, "--", (Table2[[#This Row],[TF T]]/Table2[[#This Row],[Admission]]))</f>
        <v>9.7982708933717577E-2</v>
      </c>
      <c r="CG55" s="11">
        <f>IF(Table2[[#This Row],[TF T]]=0,"--", IF(Table2[[#This Row],[TF HS]]/Table2[[#This Row],[TF T]]=0, "--", Table2[[#This Row],[TF HS]]/Table2[[#This Row],[TF T]]))</f>
        <v>2.9411764705882353E-2</v>
      </c>
      <c r="CH55" s="18" t="str">
        <f>IF(Table2[[#This Row],[TF T]]=0,"--", IF(Table2[[#This Row],[TF FE]]/Table2[[#This Row],[TF T]]=0, "--", Table2[[#This Row],[TF FE]]/Table2[[#This Row],[TF T]]))</f>
        <v>--</v>
      </c>
      <c r="CI55" s="2">
        <v>30</v>
      </c>
      <c r="CJ55" s="2">
        <v>0</v>
      </c>
      <c r="CK55" s="2">
        <v>0</v>
      </c>
      <c r="CL55" s="2">
        <v>0</v>
      </c>
      <c r="CM55" s="6">
        <f>SUM(Table2[[#This Row],[BB B]:[BB FE]])</f>
        <v>30</v>
      </c>
      <c r="CN55" s="11">
        <f>IF((Table2[[#This Row],[BB T]]/Table2[[#This Row],[Admission]]) = 0, "--", (Table2[[#This Row],[BB T]]/Table2[[#This Row],[Admission]]))</f>
        <v>8.645533141210375E-2</v>
      </c>
      <c r="CO55" s="11" t="str">
        <f>IF(Table2[[#This Row],[BB T]]=0,"--", IF(Table2[[#This Row],[BB HS]]/Table2[[#This Row],[BB T]]=0, "--", Table2[[#This Row],[BB HS]]/Table2[[#This Row],[BB T]]))</f>
        <v>--</v>
      </c>
      <c r="CP55" s="18" t="str">
        <f>IF(Table2[[#This Row],[BB T]]=0,"--", IF(Table2[[#This Row],[BB FE]]/Table2[[#This Row],[BB T]]=0, "--", Table2[[#This Row],[BB FE]]/Table2[[#This Row],[BB T]]))</f>
        <v>--</v>
      </c>
      <c r="CQ55" s="2">
        <v>0</v>
      </c>
      <c r="CR55" s="2">
        <v>23</v>
      </c>
      <c r="CS55" s="2">
        <v>1</v>
      </c>
      <c r="CT55" s="2">
        <v>0</v>
      </c>
      <c r="CU55" s="6">
        <f>SUM(Table2[[#This Row],[SB B]:[SB FE]])</f>
        <v>24</v>
      </c>
      <c r="CV55" s="11">
        <f>IF((Table2[[#This Row],[SB T]]/Table2[[#This Row],[Admission]]) = 0, "--", (Table2[[#This Row],[SB T]]/Table2[[#This Row],[Admission]]))</f>
        <v>6.9164265129683003E-2</v>
      </c>
      <c r="CW55" s="11">
        <f>IF(Table2[[#This Row],[SB T]]=0,"--", IF(Table2[[#This Row],[SB HS]]/Table2[[#This Row],[SB T]]=0, "--", Table2[[#This Row],[SB HS]]/Table2[[#This Row],[SB T]]))</f>
        <v>4.1666666666666664E-2</v>
      </c>
      <c r="CX55" s="18" t="str">
        <f>IF(Table2[[#This Row],[SB T]]=0,"--", IF(Table2[[#This Row],[SB FE]]/Table2[[#This Row],[SB T]]=0, "--", Table2[[#This Row],[SB FE]]/Table2[[#This Row],[SB T]]))</f>
        <v>--</v>
      </c>
      <c r="CY55" s="2">
        <v>8</v>
      </c>
      <c r="CZ55" s="2">
        <v>1</v>
      </c>
      <c r="DA55" s="2">
        <v>0</v>
      </c>
      <c r="DB55" s="2">
        <v>0</v>
      </c>
      <c r="DC55" s="6">
        <f>SUM(Table2[[#This Row],[GF B]:[GF FE]])</f>
        <v>9</v>
      </c>
      <c r="DD55" s="11">
        <f>IF((Table2[[#This Row],[GF T]]/Table2[[#This Row],[Admission]]) = 0, "--", (Table2[[#This Row],[GF T]]/Table2[[#This Row],[Admission]]))</f>
        <v>2.5936599423631124E-2</v>
      </c>
      <c r="DE55" s="11" t="str">
        <f>IF(Table2[[#This Row],[GF T]]=0,"--", IF(Table2[[#This Row],[GF HS]]/Table2[[#This Row],[GF T]]=0, "--", Table2[[#This Row],[GF HS]]/Table2[[#This Row],[GF T]]))</f>
        <v>--</v>
      </c>
      <c r="DF55" s="18" t="str">
        <f>IF(Table2[[#This Row],[GF T]]=0,"--", IF(Table2[[#This Row],[GF FE]]/Table2[[#This Row],[GF T]]=0, "--", Table2[[#This Row],[GF FE]]/Table2[[#This Row],[GF T]]))</f>
        <v>--</v>
      </c>
      <c r="DG55" s="2">
        <v>0</v>
      </c>
      <c r="DH55" s="2">
        <v>0</v>
      </c>
      <c r="DI55" s="2">
        <v>0</v>
      </c>
      <c r="DJ55" s="2">
        <v>0</v>
      </c>
      <c r="DK55" s="6">
        <f>SUM(Table2[[#This Row],[TN B]:[TN FE]])</f>
        <v>0</v>
      </c>
      <c r="DL55" s="11" t="str">
        <f>IF((Table2[[#This Row],[TN T]]/Table2[[#This Row],[Admission]]) = 0, "--", (Table2[[#This Row],[TN T]]/Table2[[#This Row],[Admission]]))</f>
        <v>--</v>
      </c>
      <c r="DM55" s="11" t="str">
        <f>IF(Table2[[#This Row],[TN T]]=0,"--", IF(Table2[[#This Row],[TN HS]]/Table2[[#This Row],[TN T]]=0, "--", Table2[[#This Row],[TN HS]]/Table2[[#This Row],[TN T]]))</f>
        <v>--</v>
      </c>
      <c r="DN55" s="18" t="str">
        <f>IF(Table2[[#This Row],[TN T]]=0,"--", IF(Table2[[#This Row],[TN FE]]/Table2[[#This Row],[TN T]]=0, "--", Table2[[#This Row],[TN FE]]/Table2[[#This Row],[TN T]]))</f>
        <v>--</v>
      </c>
      <c r="DO55" s="2">
        <v>20</v>
      </c>
      <c r="DP55" s="2">
        <v>15</v>
      </c>
      <c r="DQ55" s="2">
        <v>0</v>
      </c>
      <c r="DR55" s="2">
        <v>0</v>
      </c>
      <c r="DS55" s="6">
        <f>SUM(Table2[[#This Row],[BND B]:[BND FE]])</f>
        <v>35</v>
      </c>
      <c r="DT55" s="11">
        <f>IF((Table2[[#This Row],[BND T]]/Table2[[#This Row],[Admission]]) = 0, "--", (Table2[[#This Row],[BND T]]/Table2[[#This Row],[Admission]]))</f>
        <v>0.10086455331412104</v>
      </c>
      <c r="DU55" s="11" t="str">
        <f>IF(Table2[[#This Row],[BND T]]=0,"--", IF(Table2[[#This Row],[BND HS]]/Table2[[#This Row],[BND T]]=0, "--", Table2[[#This Row],[BND HS]]/Table2[[#This Row],[BND T]]))</f>
        <v>--</v>
      </c>
      <c r="DV55" s="18" t="str">
        <f>IF(Table2[[#This Row],[BND T]]=0,"--", IF(Table2[[#This Row],[BND FE]]/Table2[[#This Row],[BND T]]=0, "--", Table2[[#This Row],[BND FE]]/Table2[[#This Row],[BND T]]))</f>
        <v>--</v>
      </c>
      <c r="DW55" s="2">
        <v>0</v>
      </c>
      <c r="DX55" s="2">
        <v>0</v>
      </c>
      <c r="DY55" s="2">
        <v>0</v>
      </c>
      <c r="DZ55" s="2">
        <v>0</v>
      </c>
      <c r="EA55" s="6">
        <f>SUM(Table2[[#This Row],[SPE B]:[SPE FE]])</f>
        <v>0</v>
      </c>
      <c r="EB55" s="11" t="str">
        <f>IF((Table2[[#This Row],[SPE T]]/Table2[[#This Row],[Admission]]) = 0, "--", (Table2[[#This Row],[SPE T]]/Table2[[#This Row],[Admission]]))</f>
        <v>--</v>
      </c>
      <c r="EC55" s="11" t="str">
        <f>IF(Table2[[#This Row],[SPE T]]=0,"--", IF(Table2[[#This Row],[SPE HS]]/Table2[[#This Row],[SPE T]]=0, "--", Table2[[#This Row],[SPE HS]]/Table2[[#This Row],[SPE T]]))</f>
        <v>--</v>
      </c>
      <c r="ED55" s="18" t="str">
        <f>IF(Table2[[#This Row],[SPE T]]=0,"--", IF(Table2[[#This Row],[SPE FE]]/Table2[[#This Row],[SPE T]]=0, "--", Table2[[#This Row],[SPE FE]]/Table2[[#This Row],[SPE T]]))</f>
        <v>--</v>
      </c>
      <c r="EE55" s="2">
        <v>0</v>
      </c>
      <c r="EF55" s="2">
        <v>0</v>
      </c>
      <c r="EG55" s="2">
        <v>0</v>
      </c>
      <c r="EH55" s="2">
        <v>0</v>
      </c>
      <c r="EI55" s="6">
        <f>SUM(Table2[[#This Row],[ORC B]:[ORC FE]])</f>
        <v>0</v>
      </c>
      <c r="EJ55" s="11" t="str">
        <f>IF((Table2[[#This Row],[ORC T]]/Table2[[#This Row],[Admission]]) = 0, "--", (Table2[[#This Row],[ORC T]]/Table2[[#This Row],[Admission]]))</f>
        <v>--</v>
      </c>
      <c r="EK55" s="11" t="str">
        <f>IF(Table2[[#This Row],[ORC T]]=0,"--", IF(Table2[[#This Row],[ORC HS]]/Table2[[#This Row],[ORC T]]=0, "--", Table2[[#This Row],[ORC HS]]/Table2[[#This Row],[ORC T]]))</f>
        <v>--</v>
      </c>
      <c r="EL55" s="18" t="str">
        <f>IF(Table2[[#This Row],[ORC T]]=0,"--", IF(Table2[[#This Row],[ORC FE]]/Table2[[#This Row],[ORC T]]=0, "--", Table2[[#This Row],[ORC FE]]/Table2[[#This Row],[ORC T]]))</f>
        <v>--</v>
      </c>
      <c r="EM55" s="2">
        <v>0</v>
      </c>
      <c r="EN55" s="2">
        <v>0</v>
      </c>
      <c r="EO55" s="2">
        <v>0</v>
      </c>
      <c r="EP55" s="2">
        <v>0</v>
      </c>
      <c r="EQ55" s="6">
        <f>SUM(Table2[[#This Row],[SOL B]:[SOL FE]])</f>
        <v>0</v>
      </c>
      <c r="ER55" s="11" t="str">
        <f>IF((Table2[[#This Row],[SOL T]]/Table2[[#This Row],[Admission]]) = 0, "--", (Table2[[#This Row],[SOL T]]/Table2[[#This Row],[Admission]]))</f>
        <v>--</v>
      </c>
      <c r="ES55" s="11" t="str">
        <f>IF(Table2[[#This Row],[SOL T]]=0,"--", IF(Table2[[#This Row],[SOL HS]]/Table2[[#This Row],[SOL T]]=0, "--", Table2[[#This Row],[SOL HS]]/Table2[[#This Row],[SOL T]]))</f>
        <v>--</v>
      </c>
      <c r="ET55" s="18" t="str">
        <f>IF(Table2[[#This Row],[SOL T]]=0,"--", IF(Table2[[#This Row],[SOL FE]]/Table2[[#This Row],[SOL T]]=0, "--", Table2[[#This Row],[SOL FE]]/Table2[[#This Row],[SOL T]]))</f>
        <v>--</v>
      </c>
      <c r="EU55" s="2">
        <v>9</v>
      </c>
      <c r="EV55" s="2">
        <v>10</v>
      </c>
      <c r="EW55" s="2">
        <v>0</v>
      </c>
      <c r="EX55" s="2">
        <v>0</v>
      </c>
      <c r="EY55" s="6">
        <f>SUM(Table2[[#This Row],[CHO B]:[CHO FE]])</f>
        <v>19</v>
      </c>
      <c r="EZ55" s="11">
        <f>IF((Table2[[#This Row],[CHO T]]/Table2[[#This Row],[Admission]]) = 0, "--", (Table2[[#This Row],[CHO T]]/Table2[[#This Row],[Admission]]))</f>
        <v>5.4755043227665709E-2</v>
      </c>
      <c r="FA55" s="11" t="str">
        <f>IF(Table2[[#This Row],[CHO T]]=0,"--", IF(Table2[[#This Row],[CHO HS]]/Table2[[#This Row],[CHO T]]=0, "--", Table2[[#This Row],[CHO HS]]/Table2[[#This Row],[CHO T]]))</f>
        <v>--</v>
      </c>
      <c r="FB55" s="18" t="str">
        <f>IF(Table2[[#This Row],[CHO T]]=0,"--", IF(Table2[[#This Row],[CHO FE]]/Table2[[#This Row],[CHO T]]=0, "--", Table2[[#This Row],[CHO FE]]/Table2[[#This Row],[CHO T]]))</f>
        <v>--</v>
      </c>
      <c r="FC5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151</v>
      </c>
      <c r="FD55">
        <v>1</v>
      </c>
      <c r="FE55">
        <v>0</v>
      </c>
      <c r="FF55" s="1" t="s">
        <v>390</v>
      </c>
      <c r="FG55" s="1" t="s">
        <v>390</v>
      </c>
      <c r="FH55">
        <v>68</v>
      </c>
      <c r="FI55">
        <v>0</v>
      </c>
      <c r="FJ55" s="1" t="s">
        <v>390</v>
      </c>
      <c r="FK55" s="1" t="s">
        <v>390</v>
      </c>
      <c r="FL55">
        <v>0</v>
      </c>
      <c r="FM55">
        <v>1</v>
      </c>
      <c r="FN55" s="1" t="s">
        <v>390</v>
      </c>
      <c r="FO55" s="1" t="s">
        <v>390</v>
      </c>
    </row>
    <row r="56" spans="1:171">
      <c r="A56">
        <v>1117</v>
      </c>
      <c r="B56">
        <v>100</v>
      </c>
      <c r="C56" t="s">
        <v>102</v>
      </c>
      <c r="D56" t="s">
        <v>152</v>
      </c>
      <c r="E56" s="20">
        <v>755</v>
      </c>
      <c r="F56" s="2">
        <v>2</v>
      </c>
      <c r="G56" s="2">
        <v>0</v>
      </c>
      <c r="H56" s="2">
        <v>0</v>
      </c>
      <c r="I56" s="2">
        <v>0</v>
      </c>
      <c r="J56" s="6">
        <f>SUM(Table2[[#This Row],[FB B]:[FB FE]])</f>
        <v>2</v>
      </c>
      <c r="K56" s="11">
        <f>IF((Table2[[#This Row],[FB T]]/Table2[[#This Row],[Admission]]) = 0, "--", (Table2[[#This Row],[FB T]]/Table2[[#This Row],[Admission]]))</f>
        <v>2.6490066225165563E-3</v>
      </c>
      <c r="L56" s="11" t="str">
        <f>IF(Table2[[#This Row],[FB T]]=0,"--", IF(Table2[[#This Row],[FB HS]]/Table2[[#This Row],[FB T]]=0, "--", Table2[[#This Row],[FB HS]]/Table2[[#This Row],[FB T]]))</f>
        <v>--</v>
      </c>
      <c r="M56" s="18" t="str">
        <f>IF(Table2[[#This Row],[FB T]]=0,"--", IF(Table2[[#This Row],[FB FE]]/Table2[[#This Row],[FB T]]=0, "--", Table2[[#This Row],[FB FE]]/Table2[[#This Row],[FB T]]))</f>
        <v>--</v>
      </c>
      <c r="N56" s="2">
        <v>1</v>
      </c>
      <c r="O56" s="2">
        <v>1</v>
      </c>
      <c r="P56" s="2">
        <v>2</v>
      </c>
      <c r="Q56" s="2">
        <v>0</v>
      </c>
      <c r="R56" s="6">
        <f>SUM(Table2[[#This Row],[XC B]:[XC FE]])</f>
        <v>4</v>
      </c>
      <c r="S56" s="11">
        <f>IF((Table2[[#This Row],[XC T]]/Table2[[#This Row],[Admission]]) = 0, "--", (Table2[[#This Row],[XC T]]/Table2[[#This Row],[Admission]]))</f>
        <v>5.2980132450331126E-3</v>
      </c>
      <c r="T56" s="11">
        <f>IF(Table2[[#This Row],[XC T]]=0,"--", IF(Table2[[#This Row],[XC HS]]/Table2[[#This Row],[XC T]]=0, "--", Table2[[#This Row],[XC HS]]/Table2[[#This Row],[XC T]]))</f>
        <v>0.5</v>
      </c>
      <c r="U56" s="18" t="str">
        <f>IF(Table2[[#This Row],[XC T]]=0,"--", IF(Table2[[#This Row],[XC FE]]/Table2[[#This Row],[XC T]]=0, "--", Table2[[#This Row],[XC FE]]/Table2[[#This Row],[XC T]]))</f>
        <v>--</v>
      </c>
      <c r="V56" s="2">
        <v>2</v>
      </c>
      <c r="W56" s="2">
        <v>0</v>
      </c>
      <c r="X56" s="2">
        <v>1</v>
      </c>
      <c r="Y56" s="6">
        <f>SUM(Table2[[#This Row],[VB G]:[VB FE]])</f>
        <v>3</v>
      </c>
      <c r="Z56" s="11">
        <f>IF((Table2[[#This Row],[VB T]]/Table2[[#This Row],[Admission]]) = 0, "--", (Table2[[#This Row],[VB T]]/Table2[[#This Row],[Admission]]))</f>
        <v>3.9735099337748344E-3</v>
      </c>
      <c r="AA56" s="11" t="str">
        <f>IF(Table2[[#This Row],[VB T]]=0,"--", IF(Table2[[#This Row],[VB HS]]/Table2[[#This Row],[VB T]]=0, "--", Table2[[#This Row],[VB HS]]/Table2[[#This Row],[VB T]]))</f>
        <v>--</v>
      </c>
      <c r="AB56" s="18">
        <f>IF(Table2[[#This Row],[VB T]]=0,"--", IF(Table2[[#This Row],[VB FE]]/Table2[[#This Row],[VB T]]=0, "--", Table2[[#This Row],[VB FE]]/Table2[[#This Row],[VB T]]))</f>
        <v>0.33333333333333331</v>
      </c>
      <c r="AC56" s="2">
        <v>0</v>
      </c>
      <c r="AD56" s="2">
        <v>0</v>
      </c>
      <c r="AE56" s="2">
        <v>2</v>
      </c>
      <c r="AF56" s="2">
        <v>5</v>
      </c>
      <c r="AG56" s="6">
        <f>SUM(Table2[[#This Row],[SC B]:[SC FE]])</f>
        <v>7</v>
      </c>
      <c r="AH56" s="11">
        <f>IF((Table2[[#This Row],[SC T]]/Table2[[#This Row],[Admission]]) = 0, "--", (Table2[[#This Row],[SC T]]/Table2[[#This Row],[Admission]]))</f>
        <v>9.2715231788079479E-3</v>
      </c>
      <c r="AI56" s="11">
        <f>IF(Table2[[#This Row],[SC T]]=0,"--", IF(Table2[[#This Row],[SC HS]]/Table2[[#This Row],[SC T]]=0, "--", Table2[[#This Row],[SC HS]]/Table2[[#This Row],[SC T]]))</f>
        <v>0.2857142857142857</v>
      </c>
      <c r="AJ56" s="18">
        <f>IF(Table2[[#This Row],[SC T]]=0,"--", IF(Table2[[#This Row],[SC FE]]/Table2[[#This Row],[SC T]]=0, "--", Table2[[#This Row],[SC FE]]/Table2[[#This Row],[SC T]]))</f>
        <v>0.7142857142857143</v>
      </c>
      <c r="AK56" s="15">
        <f>SUM(Table2[[#This Row],[FB T]],Table2[[#This Row],[XC T]],Table2[[#This Row],[VB T]],Table2[[#This Row],[SC T]])</f>
        <v>16</v>
      </c>
      <c r="AL56" s="2">
        <v>0</v>
      </c>
      <c r="AM56" s="2">
        <v>6</v>
      </c>
      <c r="AN56" s="2">
        <v>0</v>
      </c>
      <c r="AO56" s="2">
        <v>1</v>
      </c>
      <c r="AP56" s="6">
        <f>SUM(Table2[[#This Row],[BX B]:[BX FE]])</f>
        <v>7</v>
      </c>
      <c r="AQ56" s="11">
        <f>IF((Table2[[#This Row],[BX T]]/Table2[[#This Row],[Admission]]) = 0, "--", (Table2[[#This Row],[BX T]]/Table2[[#This Row],[Admission]]))</f>
        <v>9.2715231788079479E-3</v>
      </c>
      <c r="AR56" s="11" t="str">
        <f>IF(Table2[[#This Row],[BX T]]=0,"--", IF(Table2[[#This Row],[BX HS]]/Table2[[#This Row],[BX T]]=0, "--", Table2[[#This Row],[BX HS]]/Table2[[#This Row],[BX T]]))</f>
        <v>--</v>
      </c>
      <c r="AS56" s="18">
        <f>IF(Table2[[#This Row],[BX T]]=0,"--", IF(Table2[[#This Row],[BX FE]]/Table2[[#This Row],[BX T]]=0, "--", Table2[[#This Row],[BX FE]]/Table2[[#This Row],[BX T]]))</f>
        <v>0.14285714285714285</v>
      </c>
      <c r="AT56" s="2">
        <v>0</v>
      </c>
      <c r="AU56" s="2">
        <v>0</v>
      </c>
      <c r="AV56" s="2">
        <v>0</v>
      </c>
      <c r="AW56" s="2">
        <v>0</v>
      </c>
      <c r="AX56" s="6">
        <f>SUM(Table2[[#This Row],[SW B]:[SW FE]])</f>
        <v>0</v>
      </c>
      <c r="AY56" s="11" t="str">
        <f>IF((Table2[[#This Row],[SW T]]/Table2[[#This Row],[Admission]]) = 0, "--", (Table2[[#This Row],[SW T]]/Table2[[#This Row],[Admission]]))</f>
        <v>--</v>
      </c>
      <c r="AZ56" s="11" t="str">
        <f>IF(Table2[[#This Row],[SW T]]=0,"--", IF(Table2[[#This Row],[SW HS]]/Table2[[#This Row],[SW T]]=0, "--", Table2[[#This Row],[SW HS]]/Table2[[#This Row],[SW T]]))</f>
        <v>--</v>
      </c>
      <c r="BA56" s="18" t="str">
        <f>IF(Table2[[#This Row],[SW T]]=0,"--", IF(Table2[[#This Row],[SW FE]]/Table2[[#This Row],[SW T]]=0, "--", Table2[[#This Row],[SW FE]]/Table2[[#This Row],[SW T]]))</f>
        <v>--</v>
      </c>
      <c r="BB56" s="2">
        <v>0</v>
      </c>
      <c r="BC56" s="2">
        <v>1</v>
      </c>
      <c r="BD56" s="2">
        <v>0</v>
      </c>
      <c r="BE56" s="2">
        <v>0</v>
      </c>
      <c r="BF56" s="6">
        <f>SUM(Table2[[#This Row],[CHE B]:[CHE FE]])</f>
        <v>1</v>
      </c>
      <c r="BG56" s="11">
        <f>IF((Table2[[#This Row],[CHE T]]/Table2[[#This Row],[Admission]]) = 0, "--", (Table2[[#This Row],[CHE T]]/Table2[[#This Row],[Admission]]))</f>
        <v>1.3245033112582781E-3</v>
      </c>
      <c r="BH56" s="11" t="str">
        <f>IF(Table2[[#This Row],[CHE T]]=0,"--", IF(Table2[[#This Row],[CHE HS]]/Table2[[#This Row],[CHE T]]=0, "--", Table2[[#This Row],[CHE HS]]/Table2[[#This Row],[CHE T]]))</f>
        <v>--</v>
      </c>
      <c r="BI56" s="22" t="str">
        <f>IF(Table2[[#This Row],[CHE T]]=0,"--", IF(Table2[[#This Row],[CHE FE]]/Table2[[#This Row],[CHE T]]=0, "--", Table2[[#This Row],[CHE FE]]/Table2[[#This Row],[CHE T]]))</f>
        <v>--</v>
      </c>
      <c r="BJ56" s="2">
        <v>3</v>
      </c>
      <c r="BK56" s="2">
        <v>0</v>
      </c>
      <c r="BL56" s="2">
        <v>0</v>
      </c>
      <c r="BM56" s="2">
        <v>0</v>
      </c>
      <c r="BN56" s="6">
        <f>SUM(Table2[[#This Row],[WR B]:[WR FE]])</f>
        <v>3</v>
      </c>
      <c r="BO56" s="11">
        <f>IF((Table2[[#This Row],[WR T]]/Table2[[#This Row],[Admission]]) = 0, "--", (Table2[[#This Row],[WR T]]/Table2[[#This Row],[Admission]]))</f>
        <v>3.9735099337748344E-3</v>
      </c>
      <c r="BP56" s="11" t="str">
        <f>IF(Table2[[#This Row],[WR T]]=0,"--", IF(Table2[[#This Row],[WR HS]]/Table2[[#This Row],[WR T]]=0, "--", Table2[[#This Row],[WR HS]]/Table2[[#This Row],[WR T]]))</f>
        <v>--</v>
      </c>
      <c r="BQ56" s="18" t="str">
        <f>IF(Table2[[#This Row],[WR T]]=0,"--", IF(Table2[[#This Row],[WR FE]]/Table2[[#This Row],[WR T]]=0, "--", Table2[[#This Row],[WR FE]]/Table2[[#This Row],[WR T]]))</f>
        <v>--</v>
      </c>
      <c r="BR56" s="2">
        <v>0</v>
      </c>
      <c r="BS56" s="2">
        <v>1</v>
      </c>
      <c r="BT56" s="2">
        <v>0</v>
      </c>
      <c r="BU56" s="2">
        <v>0</v>
      </c>
      <c r="BV56" s="6">
        <f>SUM(Table2[[#This Row],[DNC B]:[DNC FE]])</f>
        <v>1</v>
      </c>
      <c r="BW56" s="11">
        <f>IF((Table2[[#This Row],[DNC T]]/Table2[[#This Row],[Admission]]) = 0, "--", (Table2[[#This Row],[DNC T]]/Table2[[#This Row],[Admission]]))</f>
        <v>1.3245033112582781E-3</v>
      </c>
      <c r="BX56" s="11" t="str">
        <f>IF(Table2[[#This Row],[DNC T]]=0,"--", IF(Table2[[#This Row],[DNC HS]]/Table2[[#This Row],[DNC T]]=0, "--", Table2[[#This Row],[DNC HS]]/Table2[[#This Row],[DNC T]]))</f>
        <v>--</v>
      </c>
      <c r="BY56" s="18" t="str">
        <f>IF(Table2[[#This Row],[DNC T]]=0,"--", IF(Table2[[#This Row],[DNC FE]]/Table2[[#This Row],[DNC T]]=0, "--", Table2[[#This Row],[DNC FE]]/Table2[[#This Row],[DNC T]]))</f>
        <v>--</v>
      </c>
      <c r="BZ56" s="24">
        <f>SUM(Table2[[#This Row],[BX T]],Table2[[#This Row],[SW T]],Table2[[#This Row],[CHE T]],Table2[[#This Row],[WR T]],Table2[[#This Row],[DNC T]])</f>
        <v>12</v>
      </c>
      <c r="CA56" s="2">
        <v>55</v>
      </c>
      <c r="CB56" s="2">
        <v>45</v>
      </c>
      <c r="CC56" s="2">
        <v>2</v>
      </c>
      <c r="CD56" s="2">
        <v>2</v>
      </c>
      <c r="CE56" s="6">
        <f>SUM(Table2[[#This Row],[TF B]:[TF FE]])</f>
        <v>104</v>
      </c>
      <c r="CF56" s="11">
        <f>IF((Table2[[#This Row],[TF T]]/Table2[[#This Row],[Admission]]) = 0, "--", (Table2[[#This Row],[TF T]]/Table2[[#This Row],[Admission]]))</f>
        <v>0.13774834437086092</v>
      </c>
      <c r="CG56" s="11">
        <f>IF(Table2[[#This Row],[TF T]]=0,"--", IF(Table2[[#This Row],[TF HS]]/Table2[[#This Row],[TF T]]=0, "--", Table2[[#This Row],[TF HS]]/Table2[[#This Row],[TF T]]))</f>
        <v>1.9230769230769232E-2</v>
      </c>
      <c r="CH56" s="18">
        <f>IF(Table2[[#This Row],[TF T]]=0,"--", IF(Table2[[#This Row],[TF FE]]/Table2[[#This Row],[TF T]]=0, "--", Table2[[#This Row],[TF FE]]/Table2[[#This Row],[TF T]]))</f>
        <v>1.9230769230769232E-2</v>
      </c>
      <c r="CI56" s="2">
        <v>29</v>
      </c>
      <c r="CJ56" s="2">
        <v>0</v>
      </c>
      <c r="CK56" s="2">
        <v>6</v>
      </c>
      <c r="CL56" s="2">
        <v>0</v>
      </c>
      <c r="CM56" s="6">
        <f>SUM(Table2[[#This Row],[BB B]:[BB FE]])</f>
        <v>35</v>
      </c>
      <c r="CN56" s="11">
        <f>IF((Table2[[#This Row],[BB T]]/Table2[[#This Row],[Admission]]) = 0, "--", (Table2[[#This Row],[BB T]]/Table2[[#This Row],[Admission]]))</f>
        <v>4.6357615894039736E-2</v>
      </c>
      <c r="CO56" s="11">
        <f>IF(Table2[[#This Row],[BB T]]=0,"--", IF(Table2[[#This Row],[BB HS]]/Table2[[#This Row],[BB T]]=0, "--", Table2[[#This Row],[BB HS]]/Table2[[#This Row],[BB T]]))</f>
        <v>0.17142857142857143</v>
      </c>
      <c r="CP56" s="18" t="str">
        <f>IF(Table2[[#This Row],[BB T]]=0,"--", IF(Table2[[#This Row],[BB FE]]/Table2[[#This Row],[BB T]]=0, "--", Table2[[#This Row],[BB FE]]/Table2[[#This Row],[BB T]]))</f>
        <v>--</v>
      </c>
      <c r="CQ56" s="2">
        <v>0</v>
      </c>
      <c r="CR56" s="2">
        <v>33</v>
      </c>
      <c r="CS56" s="2">
        <v>5</v>
      </c>
      <c r="CT56" s="2">
        <v>1</v>
      </c>
      <c r="CU56" s="6">
        <f>SUM(Table2[[#This Row],[SB B]:[SB FE]])</f>
        <v>39</v>
      </c>
      <c r="CV56" s="11">
        <f>IF((Table2[[#This Row],[SB T]]/Table2[[#This Row],[Admission]]) = 0, "--", (Table2[[#This Row],[SB T]]/Table2[[#This Row],[Admission]]))</f>
        <v>5.1655629139072845E-2</v>
      </c>
      <c r="CW56" s="11">
        <f>IF(Table2[[#This Row],[SB T]]=0,"--", IF(Table2[[#This Row],[SB HS]]/Table2[[#This Row],[SB T]]=0, "--", Table2[[#This Row],[SB HS]]/Table2[[#This Row],[SB T]]))</f>
        <v>0.12820512820512819</v>
      </c>
      <c r="CX56" s="18">
        <f>IF(Table2[[#This Row],[SB T]]=0,"--", IF(Table2[[#This Row],[SB FE]]/Table2[[#This Row],[SB T]]=0, "--", Table2[[#This Row],[SB FE]]/Table2[[#This Row],[SB T]]))</f>
        <v>2.564102564102564E-2</v>
      </c>
      <c r="CY56" s="2">
        <v>14</v>
      </c>
      <c r="CZ56" s="2">
        <v>12</v>
      </c>
      <c r="DA56" s="2">
        <v>2</v>
      </c>
      <c r="DB56" s="2">
        <v>1</v>
      </c>
      <c r="DC56" s="6">
        <f>SUM(Table2[[#This Row],[GF B]:[GF FE]])</f>
        <v>29</v>
      </c>
      <c r="DD56" s="11">
        <f>IF((Table2[[#This Row],[GF T]]/Table2[[#This Row],[Admission]]) = 0, "--", (Table2[[#This Row],[GF T]]/Table2[[#This Row],[Admission]]))</f>
        <v>3.8410596026490065E-2</v>
      </c>
      <c r="DE56" s="11">
        <f>IF(Table2[[#This Row],[GF T]]=0,"--", IF(Table2[[#This Row],[GF HS]]/Table2[[#This Row],[GF T]]=0, "--", Table2[[#This Row],[GF HS]]/Table2[[#This Row],[GF T]]))</f>
        <v>6.8965517241379309E-2</v>
      </c>
      <c r="DF56" s="18">
        <f>IF(Table2[[#This Row],[GF T]]=0,"--", IF(Table2[[#This Row],[GF FE]]/Table2[[#This Row],[GF T]]=0, "--", Table2[[#This Row],[GF FE]]/Table2[[#This Row],[GF T]]))</f>
        <v>3.4482758620689655E-2</v>
      </c>
      <c r="DG56" s="2">
        <v>12</v>
      </c>
      <c r="DH56" s="2">
        <v>20</v>
      </c>
      <c r="DI56" s="2">
        <v>3</v>
      </c>
      <c r="DJ56" s="2">
        <v>2</v>
      </c>
      <c r="DK56" s="6">
        <f>SUM(Table2[[#This Row],[TN B]:[TN FE]])</f>
        <v>37</v>
      </c>
      <c r="DL56" s="11">
        <f>IF((Table2[[#This Row],[TN T]]/Table2[[#This Row],[Admission]]) = 0, "--", (Table2[[#This Row],[TN T]]/Table2[[#This Row],[Admission]]))</f>
        <v>4.900662251655629E-2</v>
      </c>
      <c r="DM56" s="11">
        <f>IF(Table2[[#This Row],[TN T]]=0,"--", IF(Table2[[#This Row],[TN HS]]/Table2[[#This Row],[TN T]]=0, "--", Table2[[#This Row],[TN HS]]/Table2[[#This Row],[TN T]]))</f>
        <v>8.1081081081081086E-2</v>
      </c>
      <c r="DN56" s="18">
        <f>IF(Table2[[#This Row],[TN T]]=0,"--", IF(Table2[[#This Row],[TN FE]]/Table2[[#This Row],[TN T]]=0, "--", Table2[[#This Row],[TN FE]]/Table2[[#This Row],[TN T]]))</f>
        <v>5.4054054054054057E-2</v>
      </c>
      <c r="DO56" s="2">
        <v>0</v>
      </c>
      <c r="DP56" s="2">
        <v>0</v>
      </c>
      <c r="DQ56" s="2">
        <v>0</v>
      </c>
      <c r="DR56" s="2">
        <v>0</v>
      </c>
      <c r="DS56" s="6">
        <f>SUM(Table2[[#This Row],[BND B]:[BND FE]])</f>
        <v>0</v>
      </c>
      <c r="DT56" s="11" t="str">
        <f>IF((Table2[[#This Row],[BND T]]/Table2[[#This Row],[Admission]]) = 0, "--", (Table2[[#This Row],[BND T]]/Table2[[#This Row],[Admission]]))</f>
        <v>--</v>
      </c>
      <c r="DU56" s="11" t="str">
        <f>IF(Table2[[#This Row],[BND T]]=0,"--", IF(Table2[[#This Row],[BND HS]]/Table2[[#This Row],[BND T]]=0, "--", Table2[[#This Row],[BND HS]]/Table2[[#This Row],[BND T]]))</f>
        <v>--</v>
      </c>
      <c r="DV56" s="18" t="str">
        <f>IF(Table2[[#This Row],[BND T]]=0,"--", IF(Table2[[#This Row],[BND FE]]/Table2[[#This Row],[BND T]]=0, "--", Table2[[#This Row],[BND FE]]/Table2[[#This Row],[BND T]]))</f>
        <v>--</v>
      </c>
      <c r="DW56" s="2">
        <v>0</v>
      </c>
      <c r="DX56" s="2">
        <v>0</v>
      </c>
      <c r="DY56" s="2">
        <v>0</v>
      </c>
      <c r="DZ56" s="2">
        <v>0</v>
      </c>
      <c r="EA56" s="6">
        <f>SUM(Table2[[#This Row],[SPE B]:[SPE FE]])</f>
        <v>0</v>
      </c>
      <c r="EB56" s="11" t="str">
        <f>IF((Table2[[#This Row],[SPE T]]/Table2[[#This Row],[Admission]]) = 0, "--", (Table2[[#This Row],[SPE T]]/Table2[[#This Row],[Admission]]))</f>
        <v>--</v>
      </c>
      <c r="EC56" s="11" t="str">
        <f>IF(Table2[[#This Row],[SPE T]]=0,"--", IF(Table2[[#This Row],[SPE HS]]/Table2[[#This Row],[SPE T]]=0, "--", Table2[[#This Row],[SPE HS]]/Table2[[#This Row],[SPE T]]))</f>
        <v>--</v>
      </c>
      <c r="ED56" s="18" t="str">
        <f>IF(Table2[[#This Row],[SPE T]]=0,"--", IF(Table2[[#This Row],[SPE FE]]/Table2[[#This Row],[SPE T]]=0, "--", Table2[[#This Row],[SPE FE]]/Table2[[#This Row],[SPE T]]))</f>
        <v>--</v>
      </c>
      <c r="EE56" s="2">
        <v>0</v>
      </c>
      <c r="EF56" s="2">
        <v>0</v>
      </c>
      <c r="EG56" s="2">
        <v>0</v>
      </c>
      <c r="EH56" s="2">
        <v>0</v>
      </c>
      <c r="EI56" s="6">
        <f>SUM(Table2[[#This Row],[ORC B]:[ORC FE]])</f>
        <v>0</v>
      </c>
      <c r="EJ56" s="11" t="str">
        <f>IF((Table2[[#This Row],[ORC T]]/Table2[[#This Row],[Admission]]) = 0, "--", (Table2[[#This Row],[ORC T]]/Table2[[#This Row],[Admission]]))</f>
        <v>--</v>
      </c>
      <c r="EK56" s="11" t="str">
        <f>IF(Table2[[#This Row],[ORC T]]=0,"--", IF(Table2[[#This Row],[ORC HS]]/Table2[[#This Row],[ORC T]]=0, "--", Table2[[#This Row],[ORC HS]]/Table2[[#This Row],[ORC T]]))</f>
        <v>--</v>
      </c>
      <c r="EL56" s="18" t="str">
        <f>IF(Table2[[#This Row],[ORC T]]=0,"--", IF(Table2[[#This Row],[ORC FE]]/Table2[[#This Row],[ORC T]]=0, "--", Table2[[#This Row],[ORC FE]]/Table2[[#This Row],[ORC T]]))</f>
        <v>--</v>
      </c>
      <c r="EM56" s="2">
        <v>0</v>
      </c>
      <c r="EN56" s="2">
        <v>0</v>
      </c>
      <c r="EO56" s="2">
        <v>0</v>
      </c>
      <c r="EP56" s="2">
        <v>0</v>
      </c>
      <c r="EQ56" s="6">
        <f>SUM(Table2[[#This Row],[SOL B]:[SOL FE]])</f>
        <v>0</v>
      </c>
      <c r="ER56" s="11" t="str">
        <f>IF((Table2[[#This Row],[SOL T]]/Table2[[#This Row],[Admission]]) = 0, "--", (Table2[[#This Row],[SOL T]]/Table2[[#This Row],[Admission]]))</f>
        <v>--</v>
      </c>
      <c r="ES56" s="11" t="str">
        <f>IF(Table2[[#This Row],[SOL T]]=0,"--", IF(Table2[[#This Row],[SOL HS]]/Table2[[#This Row],[SOL T]]=0, "--", Table2[[#This Row],[SOL HS]]/Table2[[#This Row],[SOL T]]))</f>
        <v>--</v>
      </c>
      <c r="ET56" s="18" t="str">
        <f>IF(Table2[[#This Row],[SOL T]]=0,"--", IF(Table2[[#This Row],[SOL FE]]/Table2[[#This Row],[SOL T]]=0, "--", Table2[[#This Row],[SOL FE]]/Table2[[#This Row],[SOL T]]))</f>
        <v>--</v>
      </c>
      <c r="EU56" s="2">
        <v>0</v>
      </c>
      <c r="EV56" s="2">
        <v>0</v>
      </c>
      <c r="EW56" s="2">
        <v>0</v>
      </c>
      <c r="EX56" s="2">
        <v>0</v>
      </c>
      <c r="EY56" s="6">
        <f>SUM(Table2[[#This Row],[CHO B]:[CHO FE]])</f>
        <v>0</v>
      </c>
      <c r="EZ56" s="11" t="str">
        <f>IF((Table2[[#This Row],[CHO T]]/Table2[[#This Row],[Admission]]) = 0, "--", (Table2[[#This Row],[CHO T]]/Table2[[#This Row],[Admission]]))</f>
        <v>--</v>
      </c>
      <c r="FA56" s="11" t="str">
        <f>IF(Table2[[#This Row],[CHO T]]=0,"--", IF(Table2[[#This Row],[CHO HS]]/Table2[[#This Row],[CHO T]]=0, "--", Table2[[#This Row],[CHO HS]]/Table2[[#This Row],[CHO T]]))</f>
        <v>--</v>
      </c>
      <c r="FB56" s="18" t="str">
        <f>IF(Table2[[#This Row],[CHO T]]=0,"--", IF(Table2[[#This Row],[CHO FE]]/Table2[[#This Row],[CHO T]]=0, "--", Table2[[#This Row],[CHO FE]]/Table2[[#This Row],[CHO T]]))</f>
        <v>--</v>
      </c>
      <c r="FC5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244</v>
      </c>
      <c r="FD56">
        <v>0</v>
      </c>
      <c r="FE56">
        <v>6</v>
      </c>
      <c r="FF56" s="1" t="s">
        <v>390</v>
      </c>
      <c r="FG56" s="1" t="s">
        <v>390</v>
      </c>
      <c r="FH56">
        <v>0</v>
      </c>
      <c r="FI56">
        <v>11</v>
      </c>
      <c r="FJ56" s="1" t="s">
        <v>390</v>
      </c>
      <c r="FK56" s="1" t="s">
        <v>390</v>
      </c>
      <c r="FL56">
        <v>0</v>
      </c>
      <c r="FM56">
        <v>16</v>
      </c>
      <c r="FN56" s="1" t="s">
        <v>390</v>
      </c>
      <c r="FO56" s="1" t="s">
        <v>390</v>
      </c>
    </row>
    <row r="57" spans="1:171">
      <c r="A57">
        <v>910</v>
      </c>
      <c r="B57">
        <v>163</v>
      </c>
      <c r="C57" t="s">
        <v>112</v>
      </c>
      <c r="D57" t="s">
        <v>153</v>
      </c>
      <c r="E57" s="20">
        <v>96</v>
      </c>
      <c r="F57" s="2">
        <v>15</v>
      </c>
      <c r="G57" s="2">
        <v>0</v>
      </c>
      <c r="H57" s="2">
        <v>1</v>
      </c>
      <c r="I57" s="2">
        <v>0</v>
      </c>
      <c r="J57" s="6">
        <f>SUM(Table2[[#This Row],[FB B]:[FB FE]])</f>
        <v>16</v>
      </c>
      <c r="K57" s="11">
        <f>IF((Table2[[#This Row],[FB T]]/Table2[[#This Row],[Admission]]) = 0, "--", (Table2[[#This Row],[FB T]]/Table2[[#This Row],[Admission]]))</f>
        <v>0.16666666666666666</v>
      </c>
      <c r="L57" s="11">
        <f>IF(Table2[[#This Row],[FB T]]=0,"--", IF(Table2[[#This Row],[FB HS]]/Table2[[#This Row],[FB T]]=0, "--", Table2[[#This Row],[FB HS]]/Table2[[#This Row],[FB T]]))</f>
        <v>6.25E-2</v>
      </c>
      <c r="M57" s="18" t="str">
        <f>IF(Table2[[#This Row],[FB T]]=0,"--", IF(Table2[[#This Row],[FB FE]]/Table2[[#This Row],[FB T]]=0, "--", Table2[[#This Row],[FB FE]]/Table2[[#This Row],[FB T]]))</f>
        <v>--</v>
      </c>
      <c r="N57" s="2">
        <v>7</v>
      </c>
      <c r="O57" s="2">
        <v>7</v>
      </c>
      <c r="P57" s="2">
        <v>0</v>
      </c>
      <c r="Q57" s="2">
        <v>0</v>
      </c>
      <c r="R57" s="6">
        <f>SUM(Table2[[#This Row],[XC B]:[XC FE]])</f>
        <v>14</v>
      </c>
      <c r="S57" s="11">
        <f>IF((Table2[[#This Row],[XC T]]/Table2[[#This Row],[Admission]]) = 0, "--", (Table2[[#This Row],[XC T]]/Table2[[#This Row],[Admission]]))</f>
        <v>0.14583333333333334</v>
      </c>
      <c r="T57" s="11" t="str">
        <f>IF(Table2[[#This Row],[XC T]]=0,"--", IF(Table2[[#This Row],[XC HS]]/Table2[[#This Row],[XC T]]=0, "--", Table2[[#This Row],[XC HS]]/Table2[[#This Row],[XC T]]))</f>
        <v>--</v>
      </c>
      <c r="U57" s="18" t="str">
        <f>IF(Table2[[#This Row],[XC T]]=0,"--", IF(Table2[[#This Row],[XC FE]]/Table2[[#This Row],[XC T]]=0, "--", Table2[[#This Row],[XC FE]]/Table2[[#This Row],[XC T]]))</f>
        <v>--</v>
      </c>
      <c r="V57" s="2">
        <v>20</v>
      </c>
      <c r="W57" s="2">
        <v>1</v>
      </c>
      <c r="X57" s="2">
        <v>0</v>
      </c>
      <c r="Y57" s="6">
        <f>SUM(Table2[[#This Row],[VB G]:[VB FE]])</f>
        <v>21</v>
      </c>
      <c r="Z57" s="11">
        <f>IF((Table2[[#This Row],[VB T]]/Table2[[#This Row],[Admission]]) = 0, "--", (Table2[[#This Row],[VB T]]/Table2[[#This Row],[Admission]]))</f>
        <v>0.21875</v>
      </c>
      <c r="AA57" s="11">
        <f>IF(Table2[[#This Row],[VB T]]=0,"--", IF(Table2[[#This Row],[VB HS]]/Table2[[#This Row],[VB T]]=0, "--", Table2[[#This Row],[VB HS]]/Table2[[#This Row],[VB T]]))</f>
        <v>4.7619047619047616E-2</v>
      </c>
      <c r="AB57" s="18" t="str">
        <f>IF(Table2[[#This Row],[VB T]]=0,"--", IF(Table2[[#This Row],[VB FE]]/Table2[[#This Row],[VB T]]=0, "--", Table2[[#This Row],[VB FE]]/Table2[[#This Row],[VB T]]))</f>
        <v>--</v>
      </c>
      <c r="AC57" s="2">
        <v>0</v>
      </c>
      <c r="AD57" s="2">
        <v>0</v>
      </c>
      <c r="AE57" s="2">
        <v>0</v>
      </c>
      <c r="AF57" s="2">
        <v>0</v>
      </c>
      <c r="AG57" s="6">
        <f>SUM(Table2[[#This Row],[SC B]:[SC FE]])</f>
        <v>0</v>
      </c>
      <c r="AH57" s="11" t="str">
        <f>IF((Table2[[#This Row],[SC T]]/Table2[[#This Row],[Admission]]) = 0, "--", (Table2[[#This Row],[SC T]]/Table2[[#This Row],[Admission]]))</f>
        <v>--</v>
      </c>
      <c r="AI57" s="11" t="str">
        <f>IF(Table2[[#This Row],[SC T]]=0,"--", IF(Table2[[#This Row],[SC HS]]/Table2[[#This Row],[SC T]]=0, "--", Table2[[#This Row],[SC HS]]/Table2[[#This Row],[SC T]]))</f>
        <v>--</v>
      </c>
      <c r="AJ57" s="18" t="str">
        <f>IF(Table2[[#This Row],[SC T]]=0,"--", IF(Table2[[#This Row],[SC FE]]/Table2[[#This Row],[SC T]]=0, "--", Table2[[#This Row],[SC FE]]/Table2[[#This Row],[SC T]]))</f>
        <v>--</v>
      </c>
      <c r="AK57" s="15">
        <f>SUM(Table2[[#This Row],[FB T]],Table2[[#This Row],[XC T]],Table2[[#This Row],[VB T]],Table2[[#This Row],[SC T]])</f>
        <v>51</v>
      </c>
      <c r="AL57" s="2">
        <v>17</v>
      </c>
      <c r="AM57" s="2">
        <v>14</v>
      </c>
      <c r="AN57" s="2">
        <v>2</v>
      </c>
      <c r="AO57" s="2">
        <v>0</v>
      </c>
      <c r="AP57" s="6">
        <f>SUM(Table2[[#This Row],[BX B]:[BX FE]])</f>
        <v>33</v>
      </c>
      <c r="AQ57" s="11">
        <f>IF((Table2[[#This Row],[BX T]]/Table2[[#This Row],[Admission]]) = 0, "--", (Table2[[#This Row],[BX T]]/Table2[[#This Row],[Admission]]))</f>
        <v>0.34375</v>
      </c>
      <c r="AR57" s="11">
        <f>IF(Table2[[#This Row],[BX T]]=0,"--", IF(Table2[[#This Row],[BX HS]]/Table2[[#This Row],[BX T]]=0, "--", Table2[[#This Row],[BX HS]]/Table2[[#This Row],[BX T]]))</f>
        <v>6.0606060606060608E-2</v>
      </c>
      <c r="AS57" s="18" t="str">
        <f>IF(Table2[[#This Row],[BX T]]=0,"--", IF(Table2[[#This Row],[BX FE]]/Table2[[#This Row],[BX T]]=0, "--", Table2[[#This Row],[BX FE]]/Table2[[#This Row],[BX T]]))</f>
        <v>--</v>
      </c>
      <c r="AT57" s="2">
        <v>0</v>
      </c>
      <c r="AU57" s="2">
        <v>0</v>
      </c>
      <c r="AV57" s="2">
        <v>0</v>
      </c>
      <c r="AW57" s="2">
        <v>0</v>
      </c>
      <c r="AX57" s="6">
        <f>SUM(Table2[[#This Row],[SW B]:[SW FE]])</f>
        <v>0</v>
      </c>
      <c r="AY57" s="11" t="str">
        <f>IF((Table2[[#This Row],[SW T]]/Table2[[#This Row],[Admission]]) = 0, "--", (Table2[[#This Row],[SW T]]/Table2[[#This Row],[Admission]]))</f>
        <v>--</v>
      </c>
      <c r="AZ57" s="11" t="str">
        <f>IF(Table2[[#This Row],[SW T]]=0,"--", IF(Table2[[#This Row],[SW HS]]/Table2[[#This Row],[SW T]]=0, "--", Table2[[#This Row],[SW HS]]/Table2[[#This Row],[SW T]]))</f>
        <v>--</v>
      </c>
      <c r="BA57" s="18" t="str">
        <f>IF(Table2[[#This Row],[SW T]]=0,"--", IF(Table2[[#This Row],[SW FE]]/Table2[[#This Row],[SW T]]=0, "--", Table2[[#This Row],[SW FE]]/Table2[[#This Row],[SW T]]))</f>
        <v>--</v>
      </c>
      <c r="BB57" s="2">
        <v>0</v>
      </c>
      <c r="BC57" s="2">
        <v>0</v>
      </c>
      <c r="BD57" s="2">
        <v>0</v>
      </c>
      <c r="BE57" s="2">
        <v>0</v>
      </c>
      <c r="BF57" s="6">
        <f>SUM(Table2[[#This Row],[CHE B]:[CHE FE]])</f>
        <v>0</v>
      </c>
      <c r="BG57" s="11" t="str">
        <f>IF((Table2[[#This Row],[CHE T]]/Table2[[#This Row],[Admission]]) = 0, "--", (Table2[[#This Row],[CHE T]]/Table2[[#This Row],[Admission]]))</f>
        <v>--</v>
      </c>
      <c r="BH57" s="11" t="str">
        <f>IF(Table2[[#This Row],[CHE T]]=0,"--", IF(Table2[[#This Row],[CHE HS]]/Table2[[#This Row],[CHE T]]=0, "--", Table2[[#This Row],[CHE HS]]/Table2[[#This Row],[CHE T]]))</f>
        <v>--</v>
      </c>
      <c r="BI57" s="22" t="str">
        <f>IF(Table2[[#This Row],[CHE T]]=0,"--", IF(Table2[[#This Row],[CHE FE]]/Table2[[#This Row],[CHE T]]=0, "--", Table2[[#This Row],[CHE FE]]/Table2[[#This Row],[CHE T]]))</f>
        <v>--</v>
      </c>
      <c r="BJ57" s="2">
        <v>6</v>
      </c>
      <c r="BK57" s="2">
        <v>1</v>
      </c>
      <c r="BL57" s="2">
        <v>1</v>
      </c>
      <c r="BM57" s="2">
        <v>0</v>
      </c>
      <c r="BN57" s="6">
        <f>SUM(Table2[[#This Row],[WR B]:[WR FE]])</f>
        <v>8</v>
      </c>
      <c r="BO57" s="11">
        <f>IF((Table2[[#This Row],[WR T]]/Table2[[#This Row],[Admission]]) = 0, "--", (Table2[[#This Row],[WR T]]/Table2[[#This Row],[Admission]]))</f>
        <v>8.3333333333333329E-2</v>
      </c>
      <c r="BP57" s="11">
        <f>IF(Table2[[#This Row],[WR T]]=0,"--", IF(Table2[[#This Row],[WR HS]]/Table2[[#This Row],[WR T]]=0, "--", Table2[[#This Row],[WR HS]]/Table2[[#This Row],[WR T]]))</f>
        <v>0.125</v>
      </c>
      <c r="BQ57" s="18" t="str">
        <f>IF(Table2[[#This Row],[WR T]]=0,"--", IF(Table2[[#This Row],[WR FE]]/Table2[[#This Row],[WR T]]=0, "--", Table2[[#This Row],[WR FE]]/Table2[[#This Row],[WR T]]))</f>
        <v>--</v>
      </c>
      <c r="BR57" s="2">
        <v>0</v>
      </c>
      <c r="BS57" s="2">
        <v>0</v>
      </c>
      <c r="BT57" s="2">
        <v>0</v>
      </c>
      <c r="BU57" s="2">
        <v>0</v>
      </c>
      <c r="BV57" s="6">
        <f>SUM(Table2[[#This Row],[DNC B]:[DNC FE]])</f>
        <v>0</v>
      </c>
      <c r="BW57" s="11" t="str">
        <f>IF((Table2[[#This Row],[DNC T]]/Table2[[#This Row],[Admission]]) = 0, "--", (Table2[[#This Row],[DNC T]]/Table2[[#This Row],[Admission]]))</f>
        <v>--</v>
      </c>
      <c r="BX57" s="11" t="str">
        <f>IF(Table2[[#This Row],[DNC T]]=0,"--", IF(Table2[[#This Row],[DNC HS]]/Table2[[#This Row],[DNC T]]=0, "--", Table2[[#This Row],[DNC HS]]/Table2[[#This Row],[DNC T]]))</f>
        <v>--</v>
      </c>
      <c r="BY57" s="18" t="str">
        <f>IF(Table2[[#This Row],[DNC T]]=0,"--", IF(Table2[[#This Row],[DNC FE]]/Table2[[#This Row],[DNC T]]=0, "--", Table2[[#This Row],[DNC FE]]/Table2[[#This Row],[DNC T]]))</f>
        <v>--</v>
      </c>
      <c r="BZ57" s="24">
        <f>SUM(Table2[[#This Row],[BX T]],Table2[[#This Row],[SW T]],Table2[[#This Row],[CHE T]],Table2[[#This Row],[WR T]],Table2[[#This Row],[DNC T]])</f>
        <v>41</v>
      </c>
      <c r="CA57" s="2">
        <v>14</v>
      </c>
      <c r="CB57" s="2">
        <v>14</v>
      </c>
      <c r="CC57" s="2">
        <v>2</v>
      </c>
      <c r="CD57" s="2">
        <v>1</v>
      </c>
      <c r="CE57" s="6">
        <f>SUM(Table2[[#This Row],[TF B]:[TF FE]])</f>
        <v>31</v>
      </c>
      <c r="CF57" s="11">
        <f>IF((Table2[[#This Row],[TF T]]/Table2[[#This Row],[Admission]]) = 0, "--", (Table2[[#This Row],[TF T]]/Table2[[#This Row],[Admission]]))</f>
        <v>0.32291666666666669</v>
      </c>
      <c r="CG57" s="11">
        <f>IF(Table2[[#This Row],[TF T]]=0,"--", IF(Table2[[#This Row],[TF HS]]/Table2[[#This Row],[TF T]]=0, "--", Table2[[#This Row],[TF HS]]/Table2[[#This Row],[TF T]]))</f>
        <v>6.4516129032258063E-2</v>
      </c>
      <c r="CH57" s="18">
        <f>IF(Table2[[#This Row],[TF T]]=0,"--", IF(Table2[[#This Row],[TF FE]]/Table2[[#This Row],[TF T]]=0, "--", Table2[[#This Row],[TF FE]]/Table2[[#This Row],[TF T]]))</f>
        <v>3.2258064516129031E-2</v>
      </c>
      <c r="CI57" s="2">
        <v>15</v>
      </c>
      <c r="CJ57" s="2">
        <v>0</v>
      </c>
      <c r="CK57" s="2">
        <v>0</v>
      </c>
      <c r="CL57" s="2">
        <v>1</v>
      </c>
      <c r="CM57" s="6">
        <f>SUM(Table2[[#This Row],[BB B]:[BB FE]])</f>
        <v>16</v>
      </c>
      <c r="CN57" s="11">
        <f>IF((Table2[[#This Row],[BB T]]/Table2[[#This Row],[Admission]]) = 0, "--", (Table2[[#This Row],[BB T]]/Table2[[#This Row],[Admission]]))</f>
        <v>0.16666666666666666</v>
      </c>
      <c r="CO57" s="11" t="str">
        <f>IF(Table2[[#This Row],[BB T]]=0,"--", IF(Table2[[#This Row],[BB HS]]/Table2[[#This Row],[BB T]]=0, "--", Table2[[#This Row],[BB HS]]/Table2[[#This Row],[BB T]]))</f>
        <v>--</v>
      </c>
      <c r="CP57" s="18">
        <f>IF(Table2[[#This Row],[BB T]]=0,"--", IF(Table2[[#This Row],[BB FE]]/Table2[[#This Row],[BB T]]=0, "--", Table2[[#This Row],[BB FE]]/Table2[[#This Row],[BB T]]))</f>
        <v>6.25E-2</v>
      </c>
      <c r="CQ57" s="2">
        <v>0</v>
      </c>
      <c r="CR57" s="2">
        <v>11</v>
      </c>
      <c r="CS57" s="2">
        <v>0</v>
      </c>
      <c r="CT57" s="2">
        <v>0</v>
      </c>
      <c r="CU57" s="6">
        <f>SUM(Table2[[#This Row],[SB B]:[SB FE]])</f>
        <v>11</v>
      </c>
      <c r="CV57" s="11">
        <f>IF((Table2[[#This Row],[SB T]]/Table2[[#This Row],[Admission]]) = 0, "--", (Table2[[#This Row],[SB T]]/Table2[[#This Row],[Admission]]))</f>
        <v>0.11458333333333333</v>
      </c>
      <c r="CW57" s="11" t="str">
        <f>IF(Table2[[#This Row],[SB T]]=0,"--", IF(Table2[[#This Row],[SB HS]]/Table2[[#This Row],[SB T]]=0, "--", Table2[[#This Row],[SB HS]]/Table2[[#This Row],[SB T]]))</f>
        <v>--</v>
      </c>
      <c r="CX57" s="18" t="str">
        <f>IF(Table2[[#This Row],[SB T]]=0,"--", IF(Table2[[#This Row],[SB FE]]/Table2[[#This Row],[SB T]]=0, "--", Table2[[#This Row],[SB FE]]/Table2[[#This Row],[SB T]]))</f>
        <v>--</v>
      </c>
      <c r="CY57" s="2">
        <v>0</v>
      </c>
      <c r="CZ57" s="2">
        <v>0</v>
      </c>
      <c r="DA57" s="2">
        <v>0</v>
      </c>
      <c r="DB57" s="2">
        <v>0</v>
      </c>
      <c r="DC57" s="6">
        <f>SUM(Table2[[#This Row],[GF B]:[GF FE]])</f>
        <v>0</v>
      </c>
      <c r="DD57" s="11" t="str">
        <f>IF((Table2[[#This Row],[GF T]]/Table2[[#This Row],[Admission]]) = 0, "--", (Table2[[#This Row],[GF T]]/Table2[[#This Row],[Admission]]))</f>
        <v>--</v>
      </c>
      <c r="DE57" s="11" t="str">
        <f>IF(Table2[[#This Row],[GF T]]=0,"--", IF(Table2[[#This Row],[GF HS]]/Table2[[#This Row],[GF T]]=0, "--", Table2[[#This Row],[GF HS]]/Table2[[#This Row],[GF T]]))</f>
        <v>--</v>
      </c>
      <c r="DF57" s="18" t="str">
        <f>IF(Table2[[#This Row],[GF T]]=0,"--", IF(Table2[[#This Row],[GF FE]]/Table2[[#This Row],[GF T]]=0, "--", Table2[[#This Row],[GF FE]]/Table2[[#This Row],[GF T]]))</f>
        <v>--</v>
      </c>
      <c r="DG57" s="2">
        <v>0</v>
      </c>
      <c r="DH57" s="2">
        <v>0</v>
      </c>
      <c r="DI57" s="2">
        <v>0</v>
      </c>
      <c r="DJ57" s="2">
        <v>0</v>
      </c>
      <c r="DK57" s="6">
        <f>SUM(Table2[[#This Row],[TN B]:[TN FE]])</f>
        <v>0</v>
      </c>
      <c r="DL57" s="11" t="str">
        <f>IF((Table2[[#This Row],[TN T]]/Table2[[#This Row],[Admission]]) = 0, "--", (Table2[[#This Row],[TN T]]/Table2[[#This Row],[Admission]]))</f>
        <v>--</v>
      </c>
      <c r="DM57" s="11" t="str">
        <f>IF(Table2[[#This Row],[TN T]]=0,"--", IF(Table2[[#This Row],[TN HS]]/Table2[[#This Row],[TN T]]=0, "--", Table2[[#This Row],[TN HS]]/Table2[[#This Row],[TN T]]))</f>
        <v>--</v>
      </c>
      <c r="DN57" s="18" t="str">
        <f>IF(Table2[[#This Row],[TN T]]=0,"--", IF(Table2[[#This Row],[TN FE]]/Table2[[#This Row],[TN T]]=0, "--", Table2[[#This Row],[TN FE]]/Table2[[#This Row],[TN T]]))</f>
        <v>--</v>
      </c>
      <c r="DO57" s="2">
        <v>0</v>
      </c>
      <c r="DP57" s="2">
        <v>0</v>
      </c>
      <c r="DQ57" s="2">
        <v>0</v>
      </c>
      <c r="DR57" s="2">
        <v>0</v>
      </c>
      <c r="DS57" s="6">
        <f>SUM(Table2[[#This Row],[BND B]:[BND FE]])</f>
        <v>0</v>
      </c>
      <c r="DT57" s="11" t="str">
        <f>IF((Table2[[#This Row],[BND T]]/Table2[[#This Row],[Admission]]) = 0, "--", (Table2[[#This Row],[BND T]]/Table2[[#This Row],[Admission]]))</f>
        <v>--</v>
      </c>
      <c r="DU57" s="11" t="str">
        <f>IF(Table2[[#This Row],[BND T]]=0,"--", IF(Table2[[#This Row],[BND HS]]/Table2[[#This Row],[BND T]]=0, "--", Table2[[#This Row],[BND HS]]/Table2[[#This Row],[BND T]]))</f>
        <v>--</v>
      </c>
      <c r="DV57" s="18" t="str">
        <f>IF(Table2[[#This Row],[BND T]]=0,"--", IF(Table2[[#This Row],[BND FE]]/Table2[[#This Row],[BND T]]=0, "--", Table2[[#This Row],[BND FE]]/Table2[[#This Row],[BND T]]))</f>
        <v>--</v>
      </c>
      <c r="DW57" s="2">
        <v>0</v>
      </c>
      <c r="DX57" s="2">
        <v>0</v>
      </c>
      <c r="DY57" s="2">
        <v>0</v>
      </c>
      <c r="DZ57" s="2">
        <v>0</v>
      </c>
      <c r="EA57" s="6">
        <f>SUM(Table2[[#This Row],[SPE B]:[SPE FE]])</f>
        <v>0</v>
      </c>
      <c r="EB57" s="11" t="str">
        <f>IF((Table2[[#This Row],[SPE T]]/Table2[[#This Row],[Admission]]) = 0, "--", (Table2[[#This Row],[SPE T]]/Table2[[#This Row],[Admission]]))</f>
        <v>--</v>
      </c>
      <c r="EC57" s="11" t="str">
        <f>IF(Table2[[#This Row],[SPE T]]=0,"--", IF(Table2[[#This Row],[SPE HS]]/Table2[[#This Row],[SPE T]]=0, "--", Table2[[#This Row],[SPE HS]]/Table2[[#This Row],[SPE T]]))</f>
        <v>--</v>
      </c>
      <c r="ED57" s="18" t="str">
        <f>IF(Table2[[#This Row],[SPE T]]=0,"--", IF(Table2[[#This Row],[SPE FE]]/Table2[[#This Row],[SPE T]]=0, "--", Table2[[#This Row],[SPE FE]]/Table2[[#This Row],[SPE T]]))</f>
        <v>--</v>
      </c>
      <c r="EE57" s="2">
        <v>0</v>
      </c>
      <c r="EF57" s="2">
        <v>0</v>
      </c>
      <c r="EG57" s="2">
        <v>0</v>
      </c>
      <c r="EH57" s="2">
        <v>0</v>
      </c>
      <c r="EI57" s="6">
        <f>SUM(Table2[[#This Row],[ORC B]:[ORC FE]])</f>
        <v>0</v>
      </c>
      <c r="EJ57" s="11" t="str">
        <f>IF((Table2[[#This Row],[ORC T]]/Table2[[#This Row],[Admission]]) = 0, "--", (Table2[[#This Row],[ORC T]]/Table2[[#This Row],[Admission]]))</f>
        <v>--</v>
      </c>
      <c r="EK57" s="11" t="str">
        <f>IF(Table2[[#This Row],[ORC T]]=0,"--", IF(Table2[[#This Row],[ORC HS]]/Table2[[#This Row],[ORC T]]=0, "--", Table2[[#This Row],[ORC HS]]/Table2[[#This Row],[ORC T]]))</f>
        <v>--</v>
      </c>
      <c r="EL57" s="18" t="str">
        <f>IF(Table2[[#This Row],[ORC T]]=0,"--", IF(Table2[[#This Row],[ORC FE]]/Table2[[#This Row],[ORC T]]=0, "--", Table2[[#This Row],[ORC FE]]/Table2[[#This Row],[ORC T]]))</f>
        <v>--</v>
      </c>
      <c r="EM57" s="2">
        <v>0</v>
      </c>
      <c r="EN57" s="2">
        <v>0</v>
      </c>
      <c r="EO57" s="2">
        <v>0</v>
      </c>
      <c r="EP57" s="2">
        <v>0</v>
      </c>
      <c r="EQ57" s="6">
        <f>SUM(Table2[[#This Row],[SOL B]:[SOL FE]])</f>
        <v>0</v>
      </c>
      <c r="ER57" s="11" t="str">
        <f>IF((Table2[[#This Row],[SOL T]]/Table2[[#This Row],[Admission]]) = 0, "--", (Table2[[#This Row],[SOL T]]/Table2[[#This Row],[Admission]]))</f>
        <v>--</v>
      </c>
      <c r="ES57" s="11" t="str">
        <f>IF(Table2[[#This Row],[SOL T]]=0,"--", IF(Table2[[#This Row],[SOL HS]]/Table2[[#This Row],[SOL T]]=0, "--", Table2[[#This Row],[SOL HS]]/Table2[[#This Row],[SOL T]]))</f>
        <v>--</v>
      </c>
      <c r="ET57" s="18" t="str">
        <f>IF(Table2[[#This Row],[SOL T]]=0,"--", IF(Table2[[#This Row],[SOL FE]]/Table2[[#This Row],[SOL T]]=0, "--", Table2[[#This Row],[SOL FE]]/Table2[[#This Row],[SOL T]]))</f>
        <v>--</v>
      </c>
      <c r="EU57" s="2">
        <v>0</v>
      </c>
      <c r="EV57" s="2">
        <v>0</v>
      </c>
      <c r="EW57" s="2">
        <v>0</v>
      </c>
      <c r="EX57" s="2">
        <v>0</v>
      </c>
      <c r="EY57" s="6">
        <f>SUM(Table2[[#This Row],[CHO B]:[CHO FE]])</f>
        <v>0</v>
      </c>
      <c r="EZ57" s="11" t="str">
        <f>IF((Table2[[#This Row],[CHO T]]/Table2[[#This Row],[Admission]]) = 0, "--", (Table2[[#This Row],[CHO T]]/Table2[[#This Row],[Admission]]))</f>
        <v>--</v>
      </c>
      <c r="FA57" s="11" t="str">
        <f>IF(Table2[[#This Row],[CHO T]]=0,"--", IF(Table2[[#This Row],[CHO HS]]/Table2[[#This Row],[CHO T]]=0, "--", Table2[[#This Row],[CHO HS]]/Table2[[#This Row],[CHO T]]))</f>
        <v>--</v>
      </c>
      <c r="FB57" s="18" t="str">
        <f>IF(Table2[[#This Row],[CHO T]]=0,"--", IF(Table2[[#This Row],[CHO FE]]/Table2[[#This Row],[CHO T]]=0, "--", Table2[[#This Row],[CHO FE]]/Table2[[#This Row],[CHO T]]))</f>
        <v>--</v>
      </c>
      <c r="FC5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58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1</v>
      </c>
      <c r="FJ57" s="1" t="s">
        <v>390</v>
      </c>
      <c r="FK57" s="1" t="s">
        <v>390</v>
      </c>
      <c r="FL57">
        <v>0</v>
      </c>
      <c r="FM57">
        <v>2</v>
      </c>
      <c r="FN57" s="1" t="s">
        <v>390</v>
      </c>
      <c r="FO57" s="1" t="s">
        <v>390</v>
      </c>
    </row>
    <row r="58" spans="1:171">
      <c r="A58">
        <v>1050</v>
      </c>
      <c r="B58">
        <v>106</v>
      </c>
      <c r="C58" t="s">
        <v>112</v>
      </c>
      <c r="D58" t="s">
        <v>154</v>
      </c>
      <c r="E58" s="20">
        <v>197</v>
      </c>
      <c r="F58" s="2">
        <v>37</v>
      </c>
      <c r="G58" s="2">
        <v>0</v>
      </c>
      <c r="H58" s="2">
        <v>0</v>
      </c>
      <c r="I58" s="2">
        <v>0</v>
      </c>
      <c r="J58" s="6">
        <f>SUM(Table2[[#This Row],[FB B]:[FB FE]])</f>
        <v>37</v>
      </c>
      <c r="K58" s="11">
        <f>IF((Table2[[#This Row],[FB T]]/Table2[[#This Row],[Admission]]) = 0, "--", (Table2[[#This Row],[FB T]]/Table2[[#This Row],[Admission]]))</f>
        <v>0.18781725888324874</v>
      </c>
      <c r="L58" s="11" t="str">
        <f>IF(Table2[[#This Row],[FB T]]=0,"--", IF(Table2[[#This Row],[FB HS]]/Table2[[#This Row],[FB T]]=0, "--", Table2[[#This Row],[FB HS]]/Table2[[#This Row],[FB T]]))</f>
        <v>--</v>
      </c>
      <c r="M58" s="18" t="str">
        <f>IF(Table2[[#This Row],[FB T]]=0,"--", IF(Table2[[#This Row],[FB FE]]/Table2[[#This Row],[FB T]]=0, "--", Table2[[#This Row],[FB FE]]/Table2[[#This Row],[FB T]]))</f>
        <v>--</v>
      </c>
      <c r="N58" s="2">
        <v>5</v>
      </c>
      <c r="O58" s="2">
        <v>0</v>
      </c>
      <c r="P58" s="2">
        <v>0</v>
      </c>
      <c r="Q58" s="2">
        <v>0</v>
      </c>
      <c r="R58" s="6">
        <f>SUM(Table2[[#This Row],[XC B]:[XC FE]])</f>
        <v>5</v>
      </c>
      <c r="S58" s="11">
        <f>IF((Table2[[#This Row],[XC T]]/Table2[[#This Row],[Admission]]) = 0, "--", (Table2[[#This Row],[XC T]]/Table2[[#This Row],[Admission]]))</f>
        <v>2.5380710659898477E-2</v>
      </c>
      <c r="T58" s="11" t="str">
        <f>IF(Table2[[#This Row],[XC T]]=0,"--", IF(Table2[[#This Row],[XC HS]]/Table2[[#This Row],[XC T]]=0, "--", Table2[[#This Row],[XC HS]]/Table2[[#This Row],[XC T]]))</f>
        <v>--</v>
      </c>
      <c r="U58" s="18" t="str">
        <f>IF(Table2[[#This Row],[XC T]]=0,"--", IF(Table2[[#This Row],[XC FE]]/Table2[[#This Row],[XC T]]=0, "--", Table2[[#This Row],[XC FE]]/Table2[[#This Row],[XC T]]))</f>
        <v>--</v>
      </c>
      <c r="V58" s="2">
        <v>22</v>
      </c>
      <c r="W58" s="2">
        <v>0</v>
      </c>
      <c r="X58" s="2">
        <v>0</v>
      </c>
      <c r="Y58" s="6">
        <f>SUM(Table2[[#This Row],[VB G]:[VB FE]])</f>
        <v>22</v>
      </c>
      <c r="Z58" s="11">
        <f>IF((Table2[[#This Row],[VB T]]/Table2[[#This Row],[Admission]]) = 0, "--", (Table2[[#This Row],[VB T]]/Table2[[#This Row],[Admission]]))</f>
        <v>0.1116751269035533</v>
      </c>
      <c r="AA58" s="11" t="str">
        <f>IF(Table2[[#This Row],[VB T]]=0,"--", IF(Table2[[#This Row],[VB HS]]/Table2[[#This Row],[VB T]]=0, "--", Table2[[#This Row],[VB HS]]/Table2[[#This Row],[VB T]]))</f>
        <v>--</v>
      </c>
      <c r="AB58" s="18" t="str">
        <f>IF(Table2[[#This Row],[VB T]]=0,"--", IF(Table2[[#This Row],[VB FE]]/Table2[[#This Row],[VB T]]=0, "--", Table2[[#This Row],[VB FE]]/Table2[[#This Row],[VB T]]))</f>
        <v>--</v>
      </c>
      <c r="AC58" s="2">
        <v>16</v>
      </c>
      <c r="AD58" s="2">
        <v>0</v>
      </c>
      <c r="AE58" s="2">
        <v>0</v>
      </c>
      <c r="AF58" s="2">
        <v>0</v>
      </c>
      <c r="AG58" s="6">
        <f>SUM(Table2[[#This Row],[SC B]:[SC FE]])</f>
        <v>16</v>
      </c>
      <c r="AH58" s="11">
        <f>IF((Table2[[#This Row],[SC T]]/Table2[[#This Row],[Admission]]) = 0, "--", (Table2[[#This Row],[SC T]]/Table2[[#This Row],[Admission]]))</f>
        <v>8.1218274111675121E-2</v>
      </c>
      <c r="AI58" s="11" t="str">
        <f>IF(Table2[[#This Row],[SC T]]=0,"--", IF(Table2[[#This Row],[SC HS]]/Table2[[#This Row],[SC T]]=0, "--", Table2[[#This Row],[SC HS]]/Table2[[#This Row],[SC T]]))</f>
        <v>--</v>
      </c>
      <c r="AJ58" s="18" t="str">
        <f>IF(Table2[[#This Row],[SC T]]=0,"--", IF(Table2[[#This Row],[SC FE]]/Table2[[#This Row],[SC T]]=0, "--", Table2[[#This Row],[SC FE]]/Table2[[#This Row],[SC T]]))</f>
        <v>--</v>
      </c>
      <c r="AK58" s="15">
        <f>SUM(Table2[[#This Row],[FB T]],Table2[[#This Row],[XC T]],Table2[[#This Row],[VB T]],Table2[[#This Row],[SC T]])</f>
        <v>80</v>
      </c>
      <c r="AL58" s="2">
        <v>10</v>
      </c>
      <c r="AM58" s="2">
        <v>15</v>
      </c>
      <c r="AN58" s="2">
        <v>0</v>
      </c>
      <c r="AO58" s="2">
        <v>0</v>
      </c>
      <c r="AP58" s="6">
        <f>SUM(Table2[[#This Row],[BX B]:[BX FE]])</f>
        <v>25</v>
      </c>
      <c r="AQ58" s="11">
        <f>IF((Table2[[#This Row],[BX T]]/Table2[[#This Row],[Admission]]) = 0, "--", (Table2[[#This Row],[BX T]]/Table2[[#This Row],[Admission]]))</f>
        <v>0.12690355329949238</v>
      </c>
      <c r="AR58" s="11" t="str">
        <f>IF(Table2[[#This Row],[BX T]]=0,"--", IF(Table2[[#This Row],[BX HS]]/Table2[[#This Row],[BX T]]=0, "--", Table2[[#This Row],[BX HS]]/Table2[[#This Row],[BX T]]))</f>
        <v>--</v>
      </c>
      <c r="AS58" s="18" t="str">
        <f>IF(Table2[[#This Row],[BX T]]=0,"--", IF(Table2[[#This Row],[BX FE]]/Table2[[#This Row],[BX T]]=0, "--", Table2[[#This Row],[BX FE]]/Table2[[#This Row],[BX T]]))</f>
        <v>--</v>
      </c>
      <c r="AT58" s="2">
        <v>0</v>
      </c>
      <c r="AU58" s="2">
        <v>0</v>
      </c>
      <c r="AV58" s="2">
        <v>0</v>
      </c>
      <c r="AW58" s="2">
        <v>0</v>
      </c>
      <c r="AX58" s="6">
        <f>SUM(Table2[[#This Row],[SW B]:[SW FE]])</f>
        <v>0</v>
      </c>
      <c r="AY58" s="11" t="str">
        <f>IF((Table2[[#This Row],[SW T]]/Table2[[#This Row],[Admission]]) = 0, "--", (Table2[[#This Row],[SW T]]/Table2[[#This Row],[Admission]]))</f>
        <v>--</v>
      </c>
      <c r="AZ58" s="11" t="str">
        <f>IF(Table2[[#This Row],[SW T]]=0,"--", IF(Table2[[#This Row],[SW HS]]/Table2[[#This Row],[SW T]]=0, "--", Table2[[#This Row],[SW HS]]/Table2[[#This Row],[SW T]]))</f>
        <v>--</v>
      </c>
      <c r="BA58" s="18" t="str">
        <f>IF(Table2[[#This Row],[SW T]]=0,"--", IF(Table2[[#This Row],[SW FE]]/Table2[[#This Row],[SW T]]=0, "--", Table2[[#This Row],[SW FE]]/Table2[[#This Row],[SW T]]))</f>
        <v>--</v>
      </c>
      <c r="BB58" s="2">
        <v>0</v>
      </c>
      <c r="BC58" s="2">
        <v>12</v>
      </c>
      <c r="BD58" s="2">
        <v>0</v>
      </c>
      <c r="BE58" s="2">
        <v>0</v>
      </c>
      <c r="BF58" s="6">
        <f>SUM(Table2[[#This Row],[CHE B]:[CHE FE]])</f>
        <v>12</v>
      </c>
      <c r="BG58" s="11">
        <f>IF((Table2[[#This Row],[CHE T]]/Table2[[#This Row],[Admission]]) = 0, "--", (Table2[[#This Row],[CHE T]]/Table2[[#This Row],[Admission]]))</f>
        <v>6.0913705583756347E-2</v>
      </c>
      <c r="BH58" s="11" t="str">
        <f>IF(Table2[[#This Row],[CHE T]]=0,"--", IF(Table2[[#This Row],[CHE HS]]/Table2[[#This Row],[CHE T]]=0, "--", Table2[[#This Row],[CHE HS]]/Table2[[#This Row],[CHE T]]))</f>
        <v>--</v>
      </c>
      <c r="BI58" s="22" t="str">
        <f>IF(Table2[[#This Row],[CHE T]]=0,"--", IF(Table2[[#This Row],[CHE FE]]/Table2[[#This Row],[CHE T]]=0, "--", Table2[[#This Row],[CHE FE]]/Table2[[#This Row],[CHE T]]))</f>
        <v>--</v>
      </c>
      <c r="BJ58" s="2">
        <v>36</v>
      </c>
      <c r="BK58" s="2">
        <v>0</v>
      </c>
      <c r="BL58" s="2">
        <v>0</v>
      </c>
      <c r="BM58" s="2">
        <v>0</v>
      </c>
      <c r="BN58" s="6">
        <f>SUM(Table2[[#This Row],[WR B]:[WR FE]])</f>
        <v>36</v>
      </c>
      <c r="BO58" s="11">
        <f>IF((Table2[[#This Row],[WR T]]/Table2[[#This Row],[Admission]]) = 0, "--", (Table2[[#This Row],[WR T]]/Table2[[#This Row],[Admission]]))</f>
        <v>0.18274111675126903</v>
      </c>
      <c r="BP58" s="11" t="str">
        <f>IF(Table2[[#This Row],[WR T]]=0,"--", IF(Table2[[#This Row],[WR HS]]/Table2[[#This Row],[WR T]]=0, "--", Table2[[#This Row],[WR HS]]/Table2[[#This Row],[WR T]]))</f>
        <v>--</v>
      </c>
      <c r="BQ58" s="18" t="str">
        <f>IF(Table2[[#This Row],[WR T]]=0,"--", IF(Table2[[#This Row],[WR FE]]/Table2[[#This Row],[WR T]]=0, "--", Table2[[#This Row],[WR FE]]/Table2[[#This Row],[WR T]]))</f>
        <v>--</v>
      </c>
      <c r="BR58" s="2">
        <v>0</v>
      </c>
      <c r="BS58" s="2">
        <v>0</v>
      </c>
      <c r="BT58" s="2">
        <v>0</v>
      </c>
      <c r="BU58" s="2">
        <v>0</v>
      </c>
      <c r="BV58" s="6">
        <f>SUM(Table2[[#This Row],[DNC B]:[DNC FE]])</f>
        <v>0</v>
      </c>
      <c r="BW58" s="11" t="str">
        <f>IF((Table2[[#This Row],[DNC T]]/Table2[[#This Row],[Admission]]) = 0, "--", (Table2[[#This Row],[DNC T]]/Table2[[#This Row],[Admission]]))</f>
        <v>--</v>
      </c>
      <c r="BX58" s="11" t="str">
        <f>IF(Table2[[#This Row],[DNC T]]=0,"--", IF(Table2[[#This Row],[DNC HS]]/Table2[[#This Row],[DNC T]]=0, "--", Table2[[#This Row],[DNC HS]]/Table2[[#This Row],[DNC T]]))</f>
        <v>--</v>
      </c>
      <c r="BY58" s="18" t="str">
        <f>IF(Table2[[#This Row],[DNC T]]=0,"--", IF(Table2[[#This Row],[DNC FE]]/Table2[[#This Row],[DNC T]]=0, "--", Table2[[#This Row],[DNC FE]]/Table2[[#This Row],[DNC T]]))</f>
        <v>--</v>
      </c>
      <c r="BZ58" s="24">
        <f>SUM(Table2[[#This Row],[BX T]],Table2[[#This Row],[SW T]],Table2[[#This Row],[CHE T]],Table2[[#This Row],[WR T]],Table2[[#This Row],[DNC T]])</f>
        <v>73</v>
      </c>
      <c r="CA58" s="2">
        <v>12</v>
      </c>
      <c r="CB58" s="2">
        <v>25</v>
      </c>
      <c r="CC58" s="2">
        <v>0</v>
      </c>
      <c r="CD58" s="2">
        <v>0</v>
      </c>
      <c r="CE58" s="6">
        <f>SUM(Table2[[#This Row],[TF B]:[TF FE]])</f>
        <v>37</v>
      </c>
      <c r="CF58" s="11">
        <f>IF((Table2[[#This Row],[TF T]]/Table2[[#This Row],[Admission]]) = 0, "--", (Table2[[#This Row],[TF T]]/Table2[[#This Row],[Admission]]))</f>
        <v>0.18781725888324874</v>
      </c>
      <c r="CG58" s="11" t="str">
        <f>IF(Table2[[#This Row],[TF T]]=0,"--", IF(Table2[[#This Row],[TF HS]]/Table2[[#This Row],[TF T]]=0, "--", Table2[[#This Row],[TF HS]]/Table2[[#This Row],[TF T]]))</f>
        <v>--</v>
      </c>
      <c r="CH58" s="18" t="str">
        <f>IF(Table2[[#This Row],[TF T]]=0,"--", IF(Table2[[#This Row],[TF FE]]/Table2[[#This Row],[TF T]]=0, "--", Table2[[#This Row],[TF FE]]/Table2[[#This Row],[TF T]]))</f>
        <v>--</v>
      </c>
      <c r="CI58" s="2">
        <v>17</v>
      </c>
      <c r="CJ58" s="2">
        <v>0</v>
      </c>
      <c r="CK58" s="2">
        <v>0</v>
      </c>
      <c r="CL58" s="2">
        <v>0</v>
      </c>
      <c r="CM58" s="6">
        <f>SUM(Table2[[#This Row],[BB B]:[BB FE]])</f>
        <v>17</v>
      </c>
      <c r="CN58" s="11">
        <f>IF((Table2[[#This Row],[BB T]]/Table2[[#This Row],[Admission]]) = 0, "--", (Table2[[#This Row],[BB T]]/Table2[[#This Row],[Admission]]))</f>
        <v>8.6294416243654817E-2</v>
      </c>
      <c r="CO58" s="11" t="str">
        <f>IF(Table2[[#This Row],[BB T]]=0,"--", IF(Table2[[#This Row],[BB HS]]/Table2[[#This Row],[BB T]]=0, "--", Table2[[#This Row],[BB HS]]/Table2[[#This Row],[BB T]]))</f>
        <v>--</v>
      </c>
      <c r="CP58" s="18" t="str">
        <f>IF(Table2[[#This Row],[BB T]]=0,"--", IF(Table2[[#This Row],[BB FE]]/Table2[[#This Row],[BB T]]=0, "--", Table2[[#This Row],[BB FE]]/Table2[[#This Row],[BB T]]))</f>
        <v>--</v>
      </c>
      <c r="CQ58" s="2">
        <v>0</v>
      </c>
      <c r="CR58" s="2">
        <v>15</v>
      </c>
      <c r="CS58" s="2">
        <v>0</v>
      </c>
      <c r="CT58" s="2">
        <v>0</v>
      </c>
      <c r="CU58" s="6">
        <f>SUM(Table2[[#This Row],[SB B]:[SB FE]])</f>
        <v>15</v>
      </c>
      <c r="CV58" s="11">
        <f>IF((Table2[[#This Row],[SB T]]/Table2[[#This Row],[Admission]]) = 0, "--", (Table2[[#This Row],[SB T]]/Table2[[#This Row],[Admission]]))</f>
        <v>7.6142131979695438E-2</v>
      </c>
      <c r="CW58" s="11" t="str">
        <f>IF(Table2[[#This Row],[SB T]]=0,"--", IF(Table2[[#This Row],[SB HS]]/Table2[[#This Row],[SB T]]=0, "--", Table2[[#This Row],[SB HS]]/Table2[[#This Row],[SB T]]))</f>
        <v>--</v>
      </c>
      <c r="CX58" s="18" t="str">
        <f>IF(Table2[[#This Row],[SB T]]=0,"--", IF(Table2[[#This Row],[SB FE]]/Table2[[#This Row],[SB T]]=0, "--", Table2[[#This Row],[SB FE]]/Table2[[#This Row],[SB T]]))</f>
        <v>--</v>
      </c>
      <c r="CY58" s="2">
        <v>0</v>
      </c>
      <c r="CZ58" s="2">
        <v>0</v>
      </c>
      <c r="DA58" s="2">
        <v>0</v>
      </c>
      <c r="DB58" s="2">
        <v>0</v>
      </c>
      <c r="DC58" s="6">
        <f>SUM(Table2[[#This Row],[GF B]:[GF FE]])</f>
        <v>0</v>
      </c>
      <c r="DD58" s="11" t="str">
        <f>IF((Table2[[#This Row],[GF T]]/Table2[[#This Row],[Admission]]) = 0, "--", (Table2[[#This Row],[GF T]]/Table2[[#This Row],[Admission]]))</f>
        <v>--</v>
      </c>
      <c r="DE58" s="11" t="str">
        <f>IF(Table2[[#This Row],[GF T]]=0,"--", IF(Table2[[#This Row],[GF HS]]/Table2[[#This Row],[GF T]]=0, "--", Table2[[#This Row],[GF HS]]/Table2[[#This Row],[GF T]]))</f>
        <v>--</v>
      </c>
      <c r="DF58" s="18" t="str">
        <f>IF(Table2[[#This Row],[GF T]]=0,"--", IF(Table2[[#This Row],[GF FE]]/Table2[[#This Row],[GF T]]=0, "--", Table2[[#This Row],[GF FE]]/Table2[[#This Row],[GF T]]))</f>
        <v>--</v>
      </c>
      <c r="DG58" s="2">
        <v>0</v>
      </c>
      <c r="DH58" s="2">
        <v>0</v>
      </c>
      <c r="DI58" s="2">
        <v>0</v>
      </c>
      <c r="DJ58" s="2">
        <v>0</v>
      </c>
      <c r="DK58" s="6">
        <f>SUM(Table2[[#This Row],[TN B]:[TN FE]])</f>
        <v>0</v>
      </c>
      <c r="DL58" s="11" t="str">
        <f>IF((Table2[[#This Row],[TN T]]/Table2[[#This Row],[Admission]]) = 0, "--", (Table2[[#This Row],[TN T]]/Table2[[#This Row],[Admission]]))</f>
        <v>--</v>
      </c>
      <c r="DM58" s="11" t="str">
        <f>IF(Table2[[#This Row],[TN T]]=0,"--", IF(Table2[[#This Row],[TN HS]]/Table2[[#This Row],[TN T]]=0, "--", Table2[[#This Row],[TN HS]]/Table2[[#This Row],[TN T]]))</f>
        <v>--</v>
      </c>
      <c r="DN58" s="18" t="str">
        <f>IF(Table2[[#This Row],[TN T]]=0,"--", IF(Table2[[#This Row],[TN FE]]/Table2[[#This Row],[TN T]]=0, "--", Table2[[#This Row],[TN FE]]/Table2[[#This Row],[TN T]]))</f>
        <v>--</v>
      </c>
      <c r="DO58" s="2">
        <v>0</v>
      </c>
      <c r="DP58" s="2">
        <v>0</v>
      </c>
      <c r="DQ58" s="2">
        <v>0</v>
      </c>
      <c r="DR58" s="2">
        <v>0</v>
      </c>
      <c r="DS58" s="6">
        <f>SUM(Table2[[#This Row],[BND B]:[BND FE]])</f>
        <v>0</v>
      </c>
      <c r="DT58" s="11" t="str">
        <f>IF((Table2[[#This Row],[BND T]]/Table2[[#This Row],[Admission]]) = 0, "--", (Table2[[#This Row],[BND T]]/Table2[[#This Row],[Admission]]))</f>
        <v>--</v>
      </c>
      <c r="DU58" s="11" t="str">
        <f>IF(Table2[[#This Row],[BND T]]=0,"--", IF(Table2[[#This Row],[BND HS]]/Table2[[#This Row],[BND T]]=0, "--", Table2[[#This Row],[BND HS]]/Table2[[#This Row],[BND T]]))</f>
        <v>--</v>
      </c>
      <c r="DV58" s="18" t="str">
        <f>IF(Table2[[#This Row],[BND T]]=0,"--", IF(Table2[[#This Row],[BND FE]]/Table2[[#This Row],[BND T]]=0, "--", Table2[[#This Row],[BND FE]]/Table2[[#This Row],[BND T]]))</f>
        <v>--</v>
      </c>
      <c r="DW58" s="2">
        <v>0</v>
      </c>
      <c r="DX58" s="2">
        <v>0</v>
      </c>
      <c r="DY58" s="2">
        <v>0</v>
      </c>
      <c r="DZ58" s="2">
        <v>0</v>
      </c>
      <c r="EA58" s="6">
        <f>SUM(Table2[[#This Row],[SPE B]:[SPE FE]])</f>
        <v>0</v>
      </c>
      <c r="EB58" s="11" t="str">
        <f>IF((Table2[[#This Row],[SPE T]]/Table2[[#This Row],[Admission]]) = 0, "--", (Table2[[#This Row],[SPE T]]/Table2[[#This Row],[Admission]]))</f>
        <v>--</v>
      </c>
      <c r="EC58" s="11" t="str">
        <f>IF(Table2[[#This Row],[SPE T]]=0,"--", IF(Table2[[#This Row],[SPE HS]]/Table2[[#This Row],[SPE T]]=0, "--", Table2[[#This Row],[SPE HS]]/Table2[[#This Row],[SPE T]]))</f>
        <v>--</v>
      </c>
      <c r="ED58" s="18" t="str">
        <f>IF(Table2[[#This Row],[SPE T]]=0,"--", IF(Table2[[#This Row],[SPE FE]]/Table2[[#This Row],[SPE T]]=0, "--", Table2[[#This Row],[SPE FE]]/Table2[[#This Row],[SPE T]]))</f>
        <v>--</v>
      </c>
      <c r="EE58" s="2">
        <v>0</v>
      </c>
      <c r="EF58" s="2">
        <v>0</v>
      </c>
      <c r="EG58" s="2">
        <v>0</v>
      </c>
      <c r="EH58" s="2">
        <v>0</v>
      </c>
      <c r="EI58" s="6">
        <f>SUM(Table2[[#This Row],[ORC B]:[ORC FE]])</f>
        <v>0</v>
      </c>
      <c r="EJ58" s="11" t="str">
        <f>IF((Table2[[#This Row],[ORC T]]/Table2[[#This Row],[Admission]]) = 0, "--", (Table2[[#This Row],[ORC T]]/Table2[[#This Row],[Admission]]))</f>
        <v>--</v>
      </c>
      <c r="EK58" s="11" t="str">
        <f>IF(Table2[[#This Row],[ORC T]]=0,"--", IF(Table2[[#This Row],[ORC HS]]/Table2[[#This Row],[ORC T]]=0, "--", Table2[[#This Row],[ORC HS]]/Table2[[#This Row],[ORC T]]))</f>
        <v>--</v>
      </c>
      <c r="EL58" s="18" t="str">
        <f>IF(Table2[[#This Row],[ORC T]]=0,"--", IF(Table2[[#This Row],[ORC FE]]/Table2[[#This Row],[ORC T]]=0, "--", Table2[[#This Row],[ORC FE]]/Table2[[#This Row],[ORC T]]))</f>
        <v>--</v>
      </c>
      <c r="EM58" s="2">
        <v>0</v>
      </c>
      <c r="EN58" s="2">
        <v>0</v>
      </c>
      <c r="EO58" s="2">
        <v>0</v>
      </c>
      <c r="EP58" s="2">
        <v>0</v>
      </c>
      <c r="EQ58" s="6">
        <f>SUM(Table2[[#This Row],[SOL B]:[SOL FE]])</f>
        <v>0</v>
      </c>
      <c r="ER58" s="11" t="str">
        <f>IF((Table2[[#This Row],[SOL T]]/Table2[[#This Row],[Admission]]) = 0, "--", (Table2[[#This Row],[SOL T]]/Table2[[#This Row],[Admission]]))</f>
        <v>--</v>
      </c>
      <c r="ES58" s="11" t="str">
        <f>IF(Table2[[#This Row],[SOL T]]=0,"--", IF(Table2[[#This Row],[SOL HS]]/Table2[[#This Row],[SOL T]]=0, "--", Table2[[#This Row],[SOL HS]]/Table2[[#This Row],[SOL T]]))</f>
        <v>--</v>
      </c>
      <c r="ET58" s="18" t="str">
        <f>IF(Table2[[#This Row],[SOL T]]=0,"--", IF(Table2[[#This Row],[SOL FE]]/Table2[[#This Row],[SOL T]]=0, "--", Table2[[#This Row],[SOL FE]]/Table2[[#This Row],[SOL T]]))</f>
        <v>--</v>
      </c>
      <c r="EU58" s="2">
        <v>0</v>
      </c>
      <c r="EV58" s="2">
        <v>0</v>
      </c>
      <c r="EW58" s="2">
        <v>0</v>
      </c>
      <c r="EX58" s="2">
        <v>0</v>
      </c>
      <c r="EY58" s="6">
        <f>SUM(Table2[[#This Row],[CHO B]:[CHO FE]])</f>
        <v>0</v>
      </c>
      <c r="EZ58" s="11" t="str">
        <f>IF((Table2[[#This Row],[CHO T]]/Table2[[#This Row],[Admission]]) = 0, "--", (Table2[[#This Row],[CHO T]]/Table2[[#This Row],[Admission]]))</f>
        <v>--</v>
      </c>
      <c r="FA58" s="11" t="str">
        <f>IF(Table2[[#This Row],[CHO T]]=0,"--", IF(Table2[[#This Row],[CHO HS]]/Table2[[#This Row],[CHO T]]=0, "--", Table2[[#This Row],[CHO HS]]/Table2[[#This Row],[CHO T]]))</f>
        <v>--</v>
      </c>
      <c r="FB58" s="18" t="str">
        <f>IF(Table2[[#This Row],[CHO T]]=0,"--", IF(Table2[[#This Row],[CHO FE]]/Table2[[#This Row],[CHO T]]=0, "--", Table2[[#This Row],[CHO FE]]/Table2[[#This Row],[CHO T]]))</f>
        <v>--</v>
      </c>
      <c r="FC5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69</v>
      </c>
      <c r="FD58">
        <v>0</v>
      </c>
      <c r="FE58">
        <v>0</v>
      </c>
      <c r="FF58" s="1" t="s">
        <v>390</v>
      </c>
      <c r="FG58" s="1" t="s">
        <v>390</v>
      </c>
      <c r="FH58">
        <v>0</v>
      </c>
      <c r="FI58">
        <v>0</v>
      </c>
      <c r="FJ58" s="1" t="s">
        <v>390</v>
      </c>
      <c r="FK58" s="1" t="s">
        <v>390</v>
      </c>
      <c r="FL58">
        <v>0</v>
      </c>
      <c r="FM58">
        <v>0</v>
      </c>
      <c r="FN58" s="1" t="s">
        <v>390</v>
      </c>
      <c r="FO58" s="1" t="s">
        <v>390</v>
      </c>
    </row>
    <row r="59" spans="1:171">
      <c r="A59">
        <v>1048</v>
      </c>
      <c r="B59">
        <v>202</v>
      </c>
      <c r="C59" t="s">
        <v>100</v>
      </c>
      <c r="D59" t="s">
        <v>155</v>
      </c>
      <c r="E59" s="20">
        <v>993</v>
      </c>
      <c r="F59" s="2">
        <v>78</v>
      </c>
      <c r="G59" s="2">
        <v>1</v>
      </c>
      <c r="H59" s="2">
        <v>0</v>
      </c>
      <c r="I59" s="2">
        <v>0</v>
      </c>
      <c r="J59" s="6">
        <f>SUM(Table2[[#This Row],[FB B]:[FB FE]])</f>
        <v>79</v>
      </c>
      <c r="K59" s="11">
        <f>IF((Table2[[#This Row],[FB T]]/Table2[[#This Row],[Admission]]) = 0, "--", (Table2[[#This Row],[FB T]]/Table2[[#This Row],[Admission]]))</f>
        <v>7.9556898288016112E-2</v>
      </c>
      <c r="L59" s="11" t="str">
        <f>IF(Table2[[#This Row],[FB T]]=0,"--", IF(Table2[[#This Row],[FB HS]]/Table2[[#This Row],[FB T]]=0, "--", Table2[[#This Row],[FB HS]]/Table2[[#This Row],[FB T]]))</f>
        <v>--</v>
      </c>
      <c r="M59" s="18" t="str">
        <f>IF(Table2[[#This Row],[FB T]]=0,"--", IF(Table2[[#This Row],[FB FE]]/Table2[[#This Row],[FB T]]=0, "--", Table2[[#This Row],[FB FE]]/Table2[[#This Row],[FB T]]))</f>
        <v>--</v>
      </c>
      <c r="N59" s="2">
        <v>13</v>
      </c>
      <c r="O59" s="2">
        <v>16</v>
      </c>
      <c r="P59" s="2">
        <v>1</v>
      </c>
      <c r="Q59" s="2">
        <v>0</v>
      </c>
      <c r="R59" s="6">
        <f>SUM(Table2[[#This Row],[XC B]:[XC FE]])</f>
        <v>30</v>
      </c>
      <c r="S59" s="11">
        <f>IF((Table2[[#This Row],[XC T]]/Table2[[#This Row],[Admission]]) = 0, "--", (Table2[[#This Row],[XC T]]/Table2[[#This Row],[Admission]]))</f>
        <v>3.0211480362537766E-2</v>
      </c>
      <c r="T59" s="11">
        <f>IF(Table2[[#This Row],[XC T]]=0,"--", IF(Table2[[#This Row],[XC HS]]/Table2[[#This Row],[XC T]]=0, "--", Table2[[#This Row],[XC HS]]/Table2[[#This Row],[XC T]]))</f>
        <v>3.3333333333333333E-2</v>
      </c>
      <c r="U59" s="18" t="str">
        <f>IF(Table2[[#This Row],[XC T]]=0,"--", IF(Table2[[#This Row],[XC FE]]/Table2[[#This Row],[XC T]]=0, "--", Table2[[#This Row],[XC FE]]/Table2[[#This Row],[XC T]]))</f>
        <v>--</v>
      </c>
      <c r="V59" s="2">
        <v>32</v>
      </c>
      <c r="W59" s="2">
        <v>0</v>
      </c>
      <c r="X59" s="2">
        <v>0</v>
      </c>
      <c r="Y59" s="6">
        <f>SUM(Table2[[#This Row],[VB G]:[VB FE]])</f>
        <v>32</v>
      </c>
      <c r="Z59" s="11">
        <f>IF((Table2[[#This Row],[VB T]]/Table2[[#This Row],[Admission]]) = 0, "--", (Table2[[#This Row],[VB T]]/Table2[[#This Row],[Admission]]))</f>
        <v>3.2225579053373615E-2</v>
      </c>
      <c r="AA59" s="11" t="str">
        <f>IF(Table2[[#This Row],[VB T]]=0,"--", IF(Table2[[#This Row],[VB HS]]/Table2[[#This Row],[VB T]]=0, "--", Table2[[#This Row],[VB HS]]/Table2[[#This Row],[VB T]]))</f>
        <v>--</v>
      </c>
      <c r="AB59" s="18" t="str">
        <f>IF(Table2[[#This Row],[VB T]]=0,"--", IF(Table2[[#This Row],[VB FE]]/Table2[[#This Row],[VB T]]=0, "--", Table2[[#This Row],[VB FE]]/Table2[[#This Row],[VB T]]))</f>
        <v>--</v>
      </c>
      <c r="AC59" s="2">
        <v>32</v>
      </c>
      <c r="AD59" s="2">
        <v>28</v>
      </c>
      <c r="AE59" s="2">
        <v>2</v>
      </c>
      <c r="AF59" s="2">
        <v>5</v>
      </c>
      <c r="AG59" s="6">
        <f>SUM(Table2[[#This Row],[SC B]:[SC FE]])</f>
        <v>67</v>
      </c>
      <c r="AH59" s="11">
        <f>IF((Table2[[#This Row],[SC T]]/Table2[[#This Row],[Admission]]) = 0, "--", (Table2[[#This Row],[SC T]]/Table2[[#This Row],[Admission]]))</f>
        <v>6.747230614300101E-2</v>
      </c>
      <c r="AI59" s="11">
        <f>IF(Table2[[#This Row],[SC T]]=0,"--", IF(Table2[[#This Row],[SC HS]]/Table2[[#This Row],[SC T]]=0, "--", Table2[[#This Row],[SC HS]]/Table2[[#This Row],[SC T]]))</f>
        <v>2.9850746268656716E-2</v>
      </c>
      <c r="AJ59" s="18">
        <f>IF(Table2[[#This Row],[SC T]]=0,"--", IF(Table2[[#This Row],[SC FE]]/Table2[[#This Row],[SC T]]=0, "--", Table2[[#This Row],[SC FE]]/Table2[[#This Row],[SC T]]))</f>
        <v>7.4626865671641784E-2</v>
      </c>
      <c r="AK59" s="15">
        <f>SUM(Table2[[#This Row],[FB T]],Table2[[#This Row],[XC T]],Table2[[#This Row],[VB T]],Table2[[#This Row],[SC T]])</f>
        <v>208</v>
      </c>
      <c r="AL59" s="2">
        <v>33</v>
      </c>
      <c r="AM59" s="2">
        <v>29</v>
      </c>
      <c r="AN59" s="2">
        <v>0</v>
      </c>
      <c r="AO59" s="2">
        <v>1</v>
      </c>
      <c r="AP59" s="6">
        <f>SUM(Table2[[#This Row],[BX B]:[BX FE]])</f>
        <v>63</v>
      </c>
      <c r="AQ59" s="11">
        <f>IF((Table2[[#This Row],[BX T]]/Table2[[#This Row],[Admission]]) = 0, "--", (Table2[[#This Row],[BX T]]/Table2[[#This Row],[Admission]]))</f>
        <v>6.3444108761329304E-2</v>
      </c>
      <c r="AR59" s="11" t="str">
        <f>IF(Table2[[#This Row],[BX T]]=0,"--", IF(Table2[[#This Row],[BX HS]]/Table2[[#This Row],[BX T]]=0, "--", Table2[[#This Row],[BX HS]]/Table2[[#This Row],[BX T]]))</f>
        <v>--</v>
      </c>
      <c r="AS59" s="18">
        <f>IF(Table2[[#This Row],[BX T]]=0,"--", IF(Table2[[#This Row],[BX FE]]/Table2[[#This Row],[BX T]]=0, "--", Table2[[#This Row],[BX FE]]/Table2[[#This Row],[BX T]]))</f>
        <v>1.5873015873015872E-2</v>
      </c>
      <c r="AT59" s="2">
        <v>10</v>
      </c>
      <c r="AU59" s="2">
        <v>17</v>
      </c>
      <c r="AV59" s="2">
        <v>0</v>
      </c>
      <c r="AW59" s="2">
        <v>1</v>
      </c>
      <c r="AX59" s="6">
        <f>SUM(Table2[[#This Row],[SW B]:[SW FE]])</f>
        <v>28</v>
      </c>
      <c r="AY59" s="11">
        <f>IF((Table2[[#This Row],[SW T]]/Table2[[#This Row],[Admission]]) = 0, "--", (Table2[[#This Row],[SW T]]/Table2[[#This Row],[Admission]]))</f>
        <v>2.8197381671701913E-2</v>
      </c>
      <c r="AZ59" s="11" t="str">
        <f>IF(Table2[[#This Row],[SW T]]=0,"--", IF(Table2[[#This Row],[SW HS]]/Table2[[#This Row],[SW T]]=0, "--", Table2[[#This Row],[SW HS]]/Table2[[#This Row],[SW T]]))</f>
        <v>--</v>
      </c>
      <c r="BA59" s="18">
        <f>IF(Table2[[#This Row],[SW T]]=0,"--", IF(Table2[[#This Row],[SW FE]]/Table2[[#This Row],[SW T]]=0, "--", Table2[[#This Row],[SW FE]]/Table2[[#This Row],[SW T]]))</f>
        <v>3.5714285714285712E-2</v>
      </c>
      <c r="BB59" s="2">
        <v>0</v>
      </c>
      <c r="BC59" s="2">
        <v>20</v>
      </c>
      <c r="BD59" s="2">
        <v>0</v>
      </c>
      <c r="BE59" s="2">
        <v>0</v>
      </c>
      <c r="BF59" s="6">
        <f>SUM(Table2[[#This Row],[CHE B]:[CHE FE]])</f>
        <v>20</v>
      </c>
      <c r="BG59" s="11">
        <f>IF((Table2[[#This Row],[CHE T]]/Table2[[#This Row],[Admission]]) = 0, "--", (Table2[[#This Row],[CHE T]]/Table2[[#This Row],[Admission]]))</f>
        <v>2.014098690835851E-2</v>
      </c>
      <c r="BH59" s="11" t="str">
        <f>IF(Table2[[#This Row],[CHE T]]=0,"--", IF(Table2[[#This Row],[CHE HS]]/Table2[[#This Row],[CHE T]]=0, "--", Table2[[#This Row],[CHE HS]]/Table2[[#This Row],[CHE T]]))</f>
        <v>--</v>
      </c>
      <c r="BI59" s="22" t="str">
        <f>IF(Table2[[#This Row],[CHE T]]=0,"--", IF(Table2[[#This Row],[CHE FE]]/Table2[[#This Row],[CHE T]]=0, "--", Table2[[#This Row],[CHE FE]]/Table2[[#This Row],[CHE T]]))</f>
        <v>--</v>
      </c>
      <c r="BJ59" s="2">
        <v>46</v>
      </c>
      <c r="BK59" s="2">
        <v>0</v>
      </c>
      <c r="BL59" s="2">
        <v>0</v>
      </c>
      <c r="BM59" s="2">
        <v>0</v>
      </c>
      <c r="BN59" s="6">
        <f>SUM(Table2[[#This Row],[WR B]:[WR FE]])</f>
        <v>46</v>
      </c>
      <c r="BO59" s="11">
        <f>IF((Table2[[#This Row],[WR T]]/Table2[[#This Row],[Admission]]) = 0, "--", (Table2[[#This Row],[WR T]]/Table2[[#This Row],[Admission]]))</f>
        <v>4.632426988922457E-2</v>
      </c>
      <c r="BP59" s="11" t="str">
        <f>IF(Table2[[#This Row],[WR T]]=0,"--", IF(Table2[[#This Row],[WR HS]]/Table2[[#This Row],[WR T]]=0, "--", Table2[[#This Row],[WR HS]]/Table2[[#This Row],[WR T]]))</f>
        <v>--</v>
      </c>
      <c r="BQ59" s="18" t="str">
        <f>IF(Table2[[#This Row],[WR T]]=0,"--", IF(Table2[[#This Row],[WR FE]]/Table2[[#This Row],[WR T]]=0, "--", Table2[[#This Row],[WR FE]]/Table2[[#This Row],[WR T]]))</f>
        <v>--</v>
      </c>
      <c r="BR59" s="2">
        <v>0</v>
      </c>
      <c r="BS59" s="2">
        <v>24</v>
      </c>
      <c r="BT59" s="2">
        <v>0</v>
      </c>
      <c r="BU59" s="2">
        <v>0</v>
      </c>
      <c r="BV59" s="6">
        <f>SUM(Table2[[#This Row],[DNC B]:[DNC FE]])</f>
        <v>24</v>
      </c>
      <c r="BW59" s="11">
        <f>IF((Table2[[#This Row],[DNC T]]/Table2[[#This Row],[Admission]]) = 0, "--", (Table2[[#This Row],[DNC T]]/Table2[[#This Row],[Admission]]))</f>
        <v>2.4169184290030211E-2</v>
      </c>
      <c r="BX59" s="11" t="str">
        <f>IF(Table2[[#This Row],[DNC T]]=0,"--", IF(Table2[[#This Row],[DNC HS]]/Table2[[#This Row],[DNC T]]=0, "--", Table2[[#This Row],[DNC HS]]/Table2[[#This Row],[DNC T]]))</f>
        <v>--</v>
      </c>
      <c r="BY59" s="18" t="str">
        <f>IF(Table2[[#This Row],[DNC T]]=0,"--", IF(Table2[[#This Row],[DNC FE]]/Table2[[#This Row],[DNC T]]=0, "--", Table2[[#This Row],[DNC FE]]/Table2[[#This Row],[DNC T]]))</f>
        <v>--</v>
      </c>
      <c r="BZ59" s="24">
        <f>SUM(Table2[[#This Row],[BX T]],Table2[[#This Row],[SW T]],Table2[[#This Row],[CHE T]],Table2[[#This Row],[WR T]],Table2[[#This Row],[DNC T]])</f>
        <v>181</v>
      </c>
      <c r="CA59" s="2">
        <v>45</v>
      </c>
      <c r="CB59" s="2">
        <v>45</v>
      </c>
      <c r="CC59" s="2">
        <v>1</v>
      </c>
      <c r="CD59" s="2">
        <v>2</v>
      </c>
      <c r="CE59" s="6">
        <f>SUM(Table2[[#This Row],[TF B]:[TF FE]])</f>
        <v>93</v>
      </c>
      <c r="CF59" s="11">
        <f>IF((Table2[[#This Row],[TF T]]/Table2[[#This Row],[Admission]]) = 0, "--", (Table2[[#This Row],[TF T]]/Table2[[#This Row],[Admission]]))</f>
        <v>9.3655589123867067E-2</v>
      </c>
      <c r="CG59" s="11">
        <f>IF(Table2[[#This Row],[TF T]]=0,"--", IF(Table2[[#This Row],[TF HS]]/Table2[[#This Row],[TF T]]=0, "--", Table2[[#This Row],[TF HS]]/Table2[[#This Row],[TF T]]))</f>
        <v>1.0752688172043012E-2</v>
      </c>
      <c r="CH59" s="18">
        <f>IF(Table2[[#This Row],[TF T]]=0,"--", IF(Table2[[#This Row],[TF FE]]/Table2[[#This Row],[TF T]]=0, "--", Table2[[#This Row],[TF FE]]/Table2[[#This Row],[TF T]]))</f>
        <v>2.1505376344086023E-2</v>
      </c>
      <c r="CI59" s="2">
        <v>40</v>
      </c>
      <c r="CJ59" s="2">
        <v>0</v>
      </c>
      <c r="CK59" s="2">
        <v>1</v>
      </c>
      <c r="CL59" s="2">
        <v>0</v>
      </c>
      <c r="CM59" s="6">
        <f>SUM(Table2[[#This Row],[BB B]:[BB FE]])</f>
        <v>41</v>
      </c>
      <c r="CN59" s="11">
        <f>IF((Table2[[#This Row],[BB T]]/Table2[[#This Row],[Admission]]) = 0, "--", (Table2[[#This Row],[BB T]]/Table2[[#This Row],[Admission]]))</f>
        <v>4.1289023162134945E-2</v>
      </c>
      <c r="CO59" s="11">
        <f>IF(Table2[[#This Row],[BB T]]=0,"--", IF(Table2[[#This Row],[BB HS]]/Table2[[#This Row],[BB T]]=0, "--", Table2[[#This Row],[BB HS]]/Table2[[#This Row],[BB T]]))</f>
        <v>2.4390243902439025E-2</v>
      </c>
      <c r="CP59" s="18" t="str">
        <f>IF(Table2[[#This Row],[BB T]]=0,"--", IF(Table2[[#This Row],[BB FE]]/Table2[[#This Row],[BB T]]=0, "--", Table2[[#This Row],[BB FE]]/Table2[[#This Row],[BB T]]))</f>
        <v>--</v>
      </c>
      <c r="CQ59" s="2">
        <v>0</v>
      </c>
      <c r="CR59" s="2">
        <v>37</v>
      </c>
      <c r="CS59" s="2">
        <v>0</v>
      </c>
      <c r="CT59" s="2">
        <v>0</v>
      </c>
      <c r="CU59" s="6">
        <f>SUM(Table2[[#This Row],[SB B]:[SB FE]])</f>
        <v>37</v>
      </c>
      <c r="CV59" s="11">
        <f>IF((Table2[[#This Row],[SB T]]/Table2[[#This Row],[Admission]]) = 0, "--", (Table2[[#This Row],[SB T]]/Table2[[#This Row],[Admission]]))</f>
        <v>3.726082578046324E-2</v>
      </c>
      <c r="CW59" s="11" t="str">
        <f>IF(Table2[[#This Row],[SB T]]=0,"--", IF(Table2[[#This Row],[SB HS]]/Table2[[#This Row],[SB T]]=0, "--", Table2[[#This Row],[SB HS]]/Table2[[#This Row],[SB T]]))</f>
        <v>--</v>
      </c>
      <c r="CX59" s="18" t="str">
        <f>IF(Table2[[#This Row],[SB T]]=0,"--", IF(Table2[[#This Row],[SB FE]]/Table2[[#This Row],[SB T]]=0, "--", Table2[[#This Row],[SB FE]]/Table2[[#This Row],[SB T]]))</f>
        <v>--</v>
      </c>
      <c r="CY59" s="2">
        <v>13</v>
      </c>
      <c r="CZ59" s="2">
        <v>2</v>
      </c>
      <c r="DA59" s="2">
        <v>0</v>
      </c>
      <c r="DB59" s="2">
        <v>1</v>
      </c>
      <c r="DC59" s="6">
        <f>SUM(Table2[[#This Row],[GF B]:[GF FE]])</f>
        <v>16</v>
      </c>
      <c r="DD59" s="11">
        <f>IF((Table2[[#This Row],[GF T]]/Table2[[#This Row],[Admission]]) = 0, "--", (Table2[[#This Row],[GF T]]/Table2[[#This Row],[Admission]]))</f>
        <v>1.6112789526686808E-2</v>
      </c>
      <c r="DE59" s="11" t="str">
        <f>IF(Table2[[#This Row],[GF T]]=0,"--", IF(Table2[[#This Row],[GF HS]]/Table2[[#This Row],[GF T]]=0, "--", Table2[[#This Row],[GF HS]]/Table2[[#This Row],[GF T]]))</f>
        <v>--</v>
      </c>
      <c r="DF59" s="18">
        <f>IF(Table2[[#This Row],[GF T]]=0,"--", IF(Table2[[#This Row],[GF FE]]/Table2[[#This Row],[GF T]]=0, "--", Table2[[#This Row],[GF FE]]/Table2[[#This Row],[GF T]]))</f>
        <v>6.25E-2</v>
      </c>
      <c r="DG59" s="2">
        <v>19</v>
      </c>
      <c r="DH59" s="2">
        <v>30</v>
      </c>
      <c r="DI59" s="2">
        <v>2</v>
      </c>
      <c r="DJ59" s="2">
        <v>3</v>
      </c>
      <c r="DK59" s="6">
        <f>SUM(Table2[[#This Row],[TN B]:[TN FE]])</f>
        <v>54</v>
      </c>
      <c r="DL59" s="11">
        <f>IF((Table2[[#This Row],[TN T]]/Table2[[#This Row],[Admission]]) = 0, "--", (Table2[[#This Row],[TN T]]/Table2[[#This Row],[Admission]]))</f>
        <v>5.4380664652567974E-2</v>
      </c>
      <c r="DM59" s="11">
        <f>IF(Table2[[#This Row],[TN T]]=0,"--", IF(Table2[[#This Row],[TN HS]]/Table2[[#This Row],[TN T]]=0, "--", Table2[[#This Row],[TN HS]]/Table2[[#This Row],[TN T]]))</f>
        <v>3.7037037037037035E-2</v>
      </c>
      <c r="DN59" s="18">
        <f>IF(Table2[[#This Row],[TN T]]=0,"--", IF(Table2[[#This Row],[TN FE]]/Table2[[#This Row],[TN T]]=0, "--", Table2[[#This Row],[TN FE]]/Table2[[#This Row],[TN T]]))</f>
        <v>5.5555555555555552E-2</v>
      </c>
      <c r="DO59" s="2">
        <v>32</v>
      </c>
      <c r="DP59" s="2">
        <v>11</v>
      </c>
      <c r="DQ59" s="2">
        <v>1</v>
      </c>
      <c r="DR59" s="2">
        <v>0</v>
      </c>
      <c r="DS59" s="6">
        <f>SUM(Table2[[#This Row],[BND B]:[BND FE]])</f>
        <v>44</v>
      </c>
      <c r="DT59" s="11">
        <f>IF((Table2[[#This Row],[BND T]]/Table2[[#This Row],[Admission]]) = 0, "--", (Table2[[#This Row],[BND T]]/Table2[[#This Row],[Admission]]))</f>
        <v>4.4310171198388724E-2</v>
      </c>
      <c r="DU59" s="11">
        <f>IF(Table2[[#This Row],[BND T]]=0,"--", IF(Table2[[#This Row],[BND HS]]/Table2[[#This Row],[BND T]]=0, "--", Table2[[#This Row],[BND HS]]/Table2[[#This Row],[BND T]]))</f>
        <v>2.2727272727272728E-2</v>
      </c>
      <c r="DV59" s="18" t="str">
        <f>IF(Table2[[#This Row],[BND T]]=0,"--", IF(Table2[[#This Row],[BND FE]]/Table2[[#This Row],[BND T]]=0, "--", Table2[[#This Row],[BND FE]]/Table2[[#This Row],[BND T]]))</f>
        <v>--</v>
      </c>
      <c r="DW59" s="2">
        <v>0</v>
      </c>
      <c r="DX59" s="2">
        <v>0</v>
      </c>
      <c r="DY59" s="2">
        <v>0</v>
      </c>
      <c r="DZ59" s="2">
        <v>0</v>
      </c>
      <c r="EA59" s="6">
        <f>SUM(Table2[[#This Row],[SPE B]:[SPE FE]])</f>
        <v>0</v>
      </c>
      <c r="EB59" s="11" t="str">
        <f>IF((Table2[[#This Row],[SPE T]]/Table2[[#This Row],[Admission]]) = 0, "--", (Table2[[#This Row],[SPE T]]/Table2[[#This Row],[Admission]]))</f>
        <v>--</v>
      </c>
      <c r="EC59" s="11" t="str">
        <f>IF(Table2[[#This Row],[SPE T]]=0,"--", IF(Table2[[#This Row],[SPE HS]]/Table2[[#This Row],[SPE T]]=0, "--", Table2[[#This Row],[SPE HS]]/Table2[[#This Row],[SPE T]]))</f>
        <v>--</v>
      </c>
      <c r="ED59" s="18" t="str">
        <f>IF(Table2[[#This Row],[SPE T]]=0,"--", IF(Table2[[#This Row],[SPE FE]]/Table2[[#This Row],[SPE T]]=0, "--", Table2[[#This Row],[SPE FE]]/Table2[[#This Row],[SPE T]]))</f>
        <v>--</v>
      </c>
      <c r="EE59" s="2">
        <v>0</v>
      </c>
      <c r="EF59" s="2">
        <v>0</v>
      </c>
      <c r="EG59" s="2">
        <v>0</v>
      </c>
      <c r="EH59" s="2">
        <v>0</v>
      </c>
      <c r="EI59" s="6">
        <f>SUM(Table2[[#This Row],[ORC B]:[ORC FE]])</f>
        <v>0</v>
      </c>
      <c r="EJ59" s="11" t="str">
        <f>IF((Table2[[#This Row],[ORC T]]/Table2[[#This Row],[Admission]]) = 0, "--", (Table2[[#This Row],[ORC T]]/Table2[[#This Row],[Admission]]))</f>
        <v>--</v>
      </c>
      <c r="EK59" s="11" t="str">
        <f>IF(Table2[[#This Row],[ORC T]]=0,"--", IF(Table2[[#This Row],[ORC HS]]/Table2[[#This Row],[ORC T]]=0, "--", Table2[[#This Row],[ORC HS]]/Table2[[#This Row],[ORC T]]))</f>
        <v>--</v>
      </c>
      <c r="EL59" s="18" t="str">
        <f>IF(Table2[[#This Row],[ORC T]]=0,"--", IF(Table2[[#This Row],[ORC FE]]/Table2[[#This Row],[ORC T]]=0, "--", Table2[[#This Row],[ORC FE]]/Table2[[#This Row],[ORC T]]))</f>
        <v>--</v>
      </c>
      <c r="EM59" s="2">
        <v>0</v>
      </c>
      <c r="EN59" s="2">
        <v>0</v>
      </c>
      <c r="EO59" s="2">
        <v>0</v>
      </c>
      <c r="EP59" s="2">
        <v>0</v>
      </c>
      <c r="EQ59" s="6">
        <f>SUM(Table2[[#This Row],[SOL B]:[SOL FE]])</f>
        <v>0</v>
      </c>
      <c r="ER59" s="11" t="str">
        <f>IF((Table2[[#This Row],[SOL T]]/Table2[[#This Row],[Admission]]) = 0, "--", (Table2[[#This Row],[SOL T]]/Table2[[#This Row],[Admission]]))</f>
        <v>--</v>
      </c>
      <c r="ES59" s="11" t="str">
        <f>IF(Table2[[#This Row],[SOL T]]=0,"--", IF(Table2[[#This Row],[SOL HS]]/Table2[[#This Row],[SOL T]]=0, "--", Table2[[#This Row],[SOL HS]]/Table2[[#This Row],[SOL T]]))</f>
        <v>--</v>
      </c>
      <c r="ET59" s="18" t="str">
        <f>IF(Table2[[#This Row],[SOL T]]=0,"--", IF(Table2[[#This Row],[SOL FE]]/Table2[[#This Row],[SOL T]]=0, "--", Table2[[#This Row],[SOL FE]]/Table2[[#This Row],[SOL T]]))</f>
        <v>--</v>
      </c>
      <c r="EU59" s="2">
        <v>0</v>
      </c>
      <c r="EV59" s="2">
        <v>0</v>
      </c>
      <c r="EW59" s="2">
        <v>0</v>
      </c>
      <c r="EX59" s="2">
        <v>0</v>
      </c>
      <c r="EY59" s="6">
        <f>SUM(Table2[[#This Row],[CHO B]:[CHO FE]])</f>
        <v>0</v>
      </c>
      <c r="EZ59" s="11" t="str">
        <f>IF((Table2[[#This Row],[CHO T]]/Table2[[#This Row],[Admission]]) = 0, "--", (Table2[[#This Row],[CHO T]]/Table2[[#This Row],[Admission]]))</f>
        <v>--</v>
      </c>
      <c r="FA59" s="11" t="str">
        <f>IF(Table2[[#This Row],[CHO T]]=0,"--", IF(Table2[[#This Row],[CHO HS]]/Table2[[#This Row],[CHO T]]=0, "--", Table2[[#This Row],[CHO HS]]/Table2[[#This Row],[CHO T]]))</f>
        <v>--</v>
      </c>
      <c r="FB59" s="18" t="str">
        <f>IF(Table2[[#This Row],[CHO T]]=0,"--", IF(Table2[[#This Row],[CHO FE]]/Table2[[#This Row],[CHO T]]=0, "--", Table2[[#This Row],[CHO FE]]/Table2[[#This Row],[CHO T]]))</f>
        <v>--</v>
      </c>
      <c r="FC5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285</v>
      </c>
      <c r="FD59">
        <v>0</v>
      </c>
      <c r="FE59">
        <v>1</v>
      </c>
      <c r="FF59" s="1" t="s">
        <v>390</v>
      </c>
      <c r="FG59" s="1" t="s">
        <v>390</v>
      </c>
      <c r="FH59">
        <v>0</v>
      </c>
      <c r="FI59">
        <v>1</v>
      </c>
      <c r="FJ59" s="1" t="s">
        <v>390</v>
      </c>
      <c r="FK59" s="1" t="s">
        <v>390</v>
      </c>
      <c r="FL59">
        <v>1</v>
      </c>
      <c r="FM59">
        <v>1</v>
      </c>
      <c r="FN59" s="1" t="s">
        <v>390</v>
      </c>
      <c r="FO59" s="1" t="s">
        <v>390</v>
      </c>
    </row>
    <row r="60" spans="1:171">
      <c r="A60">
        <v>1071</v>
      </c>
      <c r="B60">
        <v>112</v>
      </c>
      <c r="C60" t="s">
        <v>92</v>
      </c>
      <c r="D60" t="s">
        <v>156</v>
      </c>
      <c r="E60" s="20">
        <v>87</v>
      </c>
      <c r="F60" s="2">
        <v>0</v>
      </c>
      <c r="G60" s="2">
        <v>0</v>
      </c>
      <c r="H60" s="2">
        <v>0</v>
      </c>
      <c r="I60" s="2">
        <v>0</v>
      </c>
      <c r="J60" s="6">
        <f>SUM(Table2[[#This Row],[FB B]:[FB FE]])</f>
        <v>0</v>
      </c>
      <c r="K60" s="11" t="str">
        <f>IF((Table2[[#This Row],[FB T]]/Table2[[#This Row],[Admission]]) = 0, "--", (Table2[[#This Row],[FB T]]/Table2[[#This Row],[Admission]]))</f>
        <v>--</v>
      </c>
      <c r="L60" s="11" t="str">
        <f>IF(Table2[[#This Row],[FB T]]=0,"--", IF(Table2[[#This Row],[FB HS]]/Table2[[#This Row],[FB T]]=0, "--", Table2[[#This Row],[FB HS]]/Table2[[#This Row],[FB T]]))</f>
        <v>--</v>
      </c>
      <c r="M60" s="18" t="str">
        <f>IF(Table2[[#This Row],[FB T]]=0,"--", IF(Table2[[#This Row],[FB FE]]/Table2[[#This Row],[FB T]]=0, "--", Table2[[#This Row],[FB FE]]/Table2[[#This Row],[FB T]]))</f>
        <v>--</v>
      </c>
      <c r="N60" s="2">
        <v>10</v>
      </c>
      <c r="O60" s="2">
        <v>4</v>
      </c>
      <c r="P60" s="2">
        <v>0</v>
      </c>
      <c r="Q60" s="2">
        <v>0</v>
      </c>
      <c r="R60" s="6">
        <f>SUM(Table2[[#This Row],[XC B]:[XC FE]])</f>
        <v>14</v>
      </c>
      <c r="S60" s="11">
        <f>IF((Table2[[#This Row],[XC T]]/Table2[[#This Row],[Admission]]) = 0, "--", (Table2[[#This Row],[XC T]]/Table2[[#This Row],[Admission]]))</f>
        <v>0.16091954022988506</v>
      </c>
      <c r="T60" s="11" t="str">
        <f>IF(Table2[[#This Row],[XC T]]=0,"--", IF(Table2[[#This Row],[XC HS]]/Table2[[#This Row],[XC T]]=0, "--", Table2[[#This Row],[XC HS]]/Table2[[#This Row],[XC T]]))</f>
        <v>--</v>
      </c>
      <c r="U60" s="18" t="str">
        <f>IF(Table2[[#This Row],[XC T]]=0,"--", IF(Table2[[#This Row],[XC FE]]/Table2[[#This Row],[XC T]]=0, "--", Table2[[#This Row],[XC FE]]/Table2[[#This Row],[XC T]]))</f>
        <v>--</v>
      </c>
      <c r="V60" s="2">
        <v>11</v>
      </c>
      <c r="W60" s="2">
        <v>0</v>
      </c>
      <c r="X60" s="2">
        <v>0</v>
      </c>
      <c r="Y60" s="6">
        <f>SUM(Table2[[#This Row],[VB G]:[VB FE]])</f>
        <v>11</v>
      </c>
      <c r="Z60" s="11">
        <f>IF((Table2[[#This Row],[VB T]]/Table2[[#This Row],[Admission]]) = 0, "--", (Table2[[#This Row],[VB T]]/Table2[[#This Row],[Admission]]))</f>
        <v>0.12643678160919541</v>
      </c>
      <c r="AA60" s="11" t="str">
        <f>IF(Table2[[#This Row],[VB T]]=0,"--", IF(Table2[[#This Row],[VB HS]]/Table2[[#This Row],[VB T]]=0, "--", Table2[[#This Row],[VB HS]]/Table2[[#This Row],[VB T]]))</f>
        <v>--</v>
      </c>
      <c r="AB60" s="18" t="str">
        <f>IF(Table2[[#This Row],[VB T]]=0,"--", IF(Table2[[#This Row],[VB FE]]/Table2[[#This Row],[VB T]]=0, "--", Table2[[#This Row],[VB FE]]/Table2[[#This Row],[VB T]]))</f>
        <v>--</v>
      </c>
      <c r="AC60" s="2">
        <v>0</v>
      </c>
      <c r="AD60" s="2">
        <v>0</v>
      </c>
      <c r="AE60" s="2">
        <v>0</v>
      </c>
      <c r="AF60" s="2">
        <v>0</v>
      </c>
      <c r="AG60" s="6">
        <f>SUM(Table2[[#This Row],[SC B]:[SC FE]])</f>
        <v>0</v>
      </c>
      <c r="AH60" s="11" t="str">
        <f>IF((Table2[[#This Row],[SC T]]/Table2[[#This Row],[Admission]]) = 0, "--", (Table2[[#This Row],[SC T]]/Table2[[#This Row],[Admission]]))</f>
        <v>--</v>
      </c>
      <c r="AI60" s="11" t="str">
        <f>IF(Table2[[#This Row],[SC T]]=0,"--", IF(Table2[[#This Row],[SC HS]]/Table2[[#This Row],[SC T]]=0, "--", Table2[[#This Row],[SC HS]]/Table2[[#This Row],[SC T]]))</f>
        <v>--</v>
      </c>
      <c r="AJ60" s="18" t="str">
        <f>IF(Table2[[#This Row],[SC T]]=0,"--", IF(Table2[[#This Row],[SC FE]]/Table2[[#This Row],[SC T]]=0, "--", Table2[[#This Row],[SC FE]]/Table2[[#This Row],[SC T]]))</f>
        <v>--</v>
      </c>
      <c r="AK60" s="15">
        <f>SUM(Table2[[#This Row],[FB T]],Table2[[#This Row],[XC T]],Table2[[#This Row],[VB T]],Table2[[#This Row],[SC T]])</f>
        <v>25</v>
      </c>
      <c r="AL60" s="2">
        <v>25</v>
      </c>
      <c r="AM60" s="2">
        <v>12</v>
      </c>
      <c r="AN60" s="2">
        <v>0</v>
      </c>
      <c r="AO60" s="2">
        <v>0</v>
      </c>
      <c r="AP60" s="6">
        <f>SUM(Table2[[#This Row],[BX B]:[BX FE]])</f>
        <v>37</v>
      </c>
      <c r="AQ60" s="11">
        <f>IF((Table2[[#This Row],[BX T]]/Table2[[#This Row],[Admission]]) = 0, "--", (Table2[[#This Row],[BX T]]/Table2[[#This Row],[Admission]]))</f>
        <v>0.42528735632183906</v>
      </c>
      <c r="AR60" s="11" t="str">
        <f>IF(Table2[[#This Row],[BX T]]=0,"--", IF(Table2[[#This Row],[BX HS]]/Table2[[#This Row],[BX T]]=0, "--", Table2[[#This Row],[BX HS]]/Table2[[#This Row],[BX T]]))</f>
        <v>--</v>
      </c>
      <c r="AS60" s="18" t="str">
        <f>IF(Table2[[#This Row],[BX T]]=0,"--", IF(Table2[[#This Row],[BX FE]]/Table2[[#This Row],[BX T]]=0, "--", Table2[[#This Row],[BX FE]]/Table2[[#This Row],[BX T]]))</f>
        <v>--</v>
      </c>
      <c r="AT60" s="2">
        <v>0</v>
      </c>
      <c r="AU60" s="2">
        <v>0</v>
      </c>
      <c r="AV60" s="2">
        <v>0</v>
      </c>
      <c r="AW60" s="2">
        <v>0</v>
      </c>
      <c r="AX60" s="6">
        <f>SUM(Table2[[#This Row],[SW B]:[SW FE]])</f>
        <v>0</v>
      </c>
      <c r="AY60" s="11" t="str">
        <f>IF((Table2[[#This Row],[SW T]]/Table2[[#This Row],[Admission]]) = 0, "--", (Table2[[#This Row],[SW T]]/Table2[[#This Row],[Admission]]))</f>
        <v>--</v>
      </c>
      <c r="AZ60" s="11" t="str">
        <f>IF(Table2[[#This Row],[SW T]]=0,"--", IF(Table2[[#This Row],[SW HS]]/Table2[[#This Row],[SW T]]=0, "--", Table2[[#This Row],[SW HS]]/Table2[[#This Row],[SW T]]))</f>
        <v>--</v>
      </c>
      <c r="BA60" s="18" t="str">
        <f>IF(Table2[[#This Row],[SW T]]=0,"--", IF(Table2[[#This Row],[SW FE]]/Table2[[#This Row],[SW T]]=0, "--", Table2[[#This Row],[SW FE]]/Table2[[#This Row],[SW T]]))</f>
        <v>--</v>
      </c>
      <c r="BB60" s="2">
        <v>0</v>
      </c>
      <c r="BC60" s="2">
        <v>0</v>
      </c>
      <c r="BD60" s="2">
        <v>0</v>
      </c>
      <c r="BE60" s="2">
        <v>0</v>
      </c>
      <c r="BF60" s="6">
        <f>SUM(Table2[[#This Row],[CHE B]:[CHE FE]])</f>
        <v>0</v>
      </c>
      <c r="BG60" s="11" t="str">
        <f>IF((Table2[[#This Row],[CHE T]]/Table2[[#This Row],[Admission]]) = 0, "--", (Table2[[#This Row],[CHE T]]/Table2[[#This Row],[Admission]]))</f>
        <v>--</v>
      </c>
      <c r="BH60" s="11" t="str">
        <f>IF(Table2[[#This Row],[CHE T]]=0,"--", IF(Table2[[#This Row],[CHE HS]]/Table2[[#This Row],[CHE T]]=0, "--", Table2[[#This Row],[CHE HS]]/Table2[[#This Row],[CHE T]]))</f>
        <v>--</v>
      </c>
      <c r="BI60" s="22" t="str">
        <f>IF(Table2[[#This Row],[CHE T]]=0,"--", IF(Table2[[#This Row],[CHE FE]]/Table2[[#This Row],[CHE T]]=0, "--", Table2[[#This Row],[CHE FE]]/Table2[[#This Row],[CHE T]]))</f>
        <v>--</v>
      </c>
      <c r="BJ60" s="2">
        <v>0</v>
      </c>
      <c r="BK60" s="2">
        <v>0</v>
      </c>
      <c r="BL60" s="2">
        <v>0</v>
      </c>
      <c r="BM60" s="2">
        <v>0</v>
      </c>
      <c r="BN60" s="6">
        <f>SUM(Table2[[#This Row],[WR B]:[WR FE]])</f>
        <v>0</v>
      </c>
      <c r="BO60" s="11" t="str">
        <f>IF((Table2[[#This Row],[WR T]]/Table2[[#This Row],[Admission]]) = 0, "--", (Table2[[#This Row],[WR T]]/Table2[[#This Row],[Admission]]))</f>
        <v>--</v>
      </c>
      <c r="BP60" s="11" t="str">
        <f>IF(Table2[[#This Row],[WR T]]=0,"--", IF(Table2[[#This Row],[WR HS]]/Table2[[#This Row],[WR T]]=0, "--", Table2[[#This Row],[WR HS]]/Table2[[#This Row],[WR T]]))</f>
        <v>--</v>
      </c>
      <c r="BQ60" s="18" t="str">
        <f>IF(Table2[[#This Row],[WR T]]=0,"--", IF(Table2[[#This Row],[WR FE]]/Table2[[#This Row],[WR T]]=0, "--", Table2[[#This Row],[WR FE]]/Table2[[#This Row],[WR T]]))</f>
        <v>--</v>
      </c>
      <c r="BR60" s="2">
        <v>0</v>
      </c>
      <c r="BS60" s="2">
        <v>0</v>
      </c>
      <c r="BT60" s="2">
        <v>0</v>
      </c>
      <c r="BU60" s="2">
        <v>0</v>
      </c>
      <c r="BV60" s="6">
        <f>SUM(Table2[[#This Row],[DNC B]:[DNC FE]])</f>
        <v>0</v>
      </c>
      <c r="BW60" s="11" t="str">
        <f>IF((Table2[[#This Row],[DNC T]]/Table2[[#This Row],[Admission]]) = 0, "--", (Table2[[#This Row],[DNC T]]/Table2[[#This Row],[Admission]]))</f>
        <v>--</v>
      </c>
      <c r="BX60" s="11" t="str">
        <f>IF(Table2[[#This Row],[DNC T]]=0,"--", IF(Table2[[#This Row],[DNC HS]]/Table2[[#This Row],[DNC T]]=0, "--", Table2[[#This Row],[DNC HS]]/Table2[[#This Row],[DNC T]]))</f>
        <v>--</v>
      </c>
      <c r="BY60" s="18" t="str">
        <f>IF(Table2[[#This Row],[DNC T]]=0,"--", IF(Table2[[#This Row],[DNC FE]]/Table2[[#This Row],[DNC T]]=0, "--", Table2[[#This Row],[DNC FE]]/Table2[[#This Row],[DNC T]]))</f>
        <v>--</v>
      </c>
      <c r="BZ60" s="24">
        <f>SUM(Table2[[#This Row],[BX T]],Table2[[#This Row],[SW T]],Table2[[#This Row],[CHE T]],Table2[[#This Row],[WR T]],Table2[[#This Row],[DNC T]])</f>
        <v>37</v>
      </c>
      <c r="CA60" s="2">
        <v>17</v>
      </c>
      <c r="CB60" s="2">
        <v>8</v>
      </c>
      <c r="CC60" s="2">
        <v>0</v>
      </c>
      <c r="CD60" s="2">
        <v>0</v>
      </c>
      <c r="CE60" s="6">
        <f>SUM(Table2[[#This Row],[TF B]:[TF FE]])</f>
        <v>25</v>
      </c>
      <c r="CF60" s="11">
        <f>IF((Table2[[#This Row],[TF T]]/Table2[[#This Row],[Admission]]) = 0, "--", (Table2[[#This Row],[TF T]]/Table2[[#This Row],[Admission]]))</f>
        <v>0.28735632183908044</v>
      </c>
      <c r="CG60" s="11" t="str">
        <f>IF(Table2[[#This Row],[TF T]]=0,"--", IF(Table2[[#This Row],[TF HS]]/Table2[[#This Row],[TF T]]=0, "--", Table2[[#This Row],[TF HS]]/Table2[[#This Row],[TF T]]))</f>
        <v>--</v>
      </c>
      <c r="CH60" s="18" t="str">
        <f>IF(Table2[[#This Row],[TF T]]=0,"--", IF(Table2[[#This Row],[TF FE]]/Table2[[#This Row],[TF T]]=0, "--", Table2[[#This Row],[TF FE]]/Table2[[#This Row],[TF T]]))</f>
        <v>--</v>
      </c>
      <c r="CI60" s="2">
        <v>0</v>
      </c>
      <c r="CJ60" s="2">
        <v>0</v>
      </c>
      <c r="CK60" s="2">
        <v>0</v>
      </c>
      <c r="CL60" s="2">
        <v>0</v>
      </c>
      <c r="CM60" s="6">
        <f>SUM(Table2[[#This Row],[BB B]:[BB FE]])</f>
        <v>0</v>
      </c>
      <c r="CN60" s="11" t="str">
        <f>IF((Table2[[#This Row],[BB T]]/Table2[[#This Row],[Admission]]) = 0, "--", (Table2[[#This Row],[BB T]]/Table2[[#This Row],[Admission]]))</f>
        <v>--</v>
      </c>
      <c r="CO60" s="11" t="str">
        <f>IF(Table2[[#This Row],[BB T]]=0,"--", IF(Table2[[#This Row],[BB HS]]/Table2[[#This Row],[BB T]]=0, "--", Table2[[#This Row],[BB HS]]/Table2[[#This Row],[BB T]]))</f>
        <v>--</v>
      </c>
      <c r="CP60" s="18" t="str">
        <f>IF(Table2[[#This Row],[BB T]]=0,"--", IF(Table2[[#This Row],[BB FE]]/Table2[[#This Row],[BB T]]=0, "--", Table2[[#This Row],[BB FE]]/Table2[[#This Row],[BB T]]))</f>
        <v>--</v>
      </c>
      <c r="CQ60" s="2">
        <v>0</v>
      </c>
      <c r="CR60" s="2">
        <v>0</v>
      </c>
      <c r="CS60" s="2">
        <v>0</v>
      </c>
      <c r="CT60" s="2">
        <v>0</v>
      </c>
      <c r="CU60" s="6">
        <f>SUM(Table2[[#This Row],[SB B]:[SB FE]])</f>
        <v>0</v>
      </c>
      <c r="CV60" s="11" t="str">
        <f>IF((Table2[[#This Row],[SB T]]/Table2[[#This Row],[Admission]]) = 0, "--", (Table2[[#This Row],[SB T]]/Table2[[#This Row],[Admission]]))</f>
        <v>--</v>
      </c>
      <c r="CW60" s="11" t="str">
        <f>IF(Table2[[#This Row],[SB T]]=0,"--", IF(Table2[[#This Row],[SB HS]]/Table2[[#This Row],[SB T]]=0, "--", Table2[[#This Row],[SB HS]]/Table2[[#This Row],[SB T]]))</f>
        <v>--</v>
      </c>
      <c r="CX60" s="18" t="str">
        <f>IF(Table2[[#This Row],[SB T]]=0,"--", IF(Table2[[#This Row],[SB FE]]/Table2[[#This Row],[SB T]]=0, "--", Table2[[#This Row],[SB FE]]/Table2[[#This Row],[SB T]]))</f>
        <v>--</v>
      </c>
      <c r="CY60" s="2">
        <v>0</v>
      </c>
      <c r="CZ60" s="2">
        <v>0</v>
      </c>
      <c r="DA60" s="2">
        <v>0</v>
      </c>
      <c r="DB60" s="2">
        <v>0</v>
      </c>
      <c r="DC60" s="6">
        <f>SUM(Table2[[#This Row],[GF B]:[GF FE]])</f>
        <v>0</v>
      </c>
      <c r="DD60" s="11" t="str">
        <f>IF((Table2[[#This Row],[GF T]]/Table2[[#This Row],[Admission]]) = 0, "--", (Table2[[#This Row],[GF T]]/Table2[[#This Row],[Admission]]))</f>
        <v>--</v>
      </c>
      <c r="DE60" s="11" t="str">
        <f>IF(Table2[[#This Row],[GF T]]=0,"--", IF(Table2[[#This Row],[GF HS]]/Table2[[#This Row],[GF T]]=0, "--", Table2[[#This Row],[GF HS]]/Table2[[#This Row],[GF T]]))</f>
        <v>--</v>
      </c>
      <c r="DF60" s="18" t="str">
        <f>IF(Table2[[#This Row],[GF T]]=0,"--", IF(Table2[[#This Row],[GF FE]]/Table2[[#This Row],[GF T]]=0, "--", Table2[[#This Row],[GF FE]]/Table2[[#This Row],[GF T]]))</f>
        <v>--</v>
      </c>
      <c r="DG60" s="2">
        <v>0</v>
      </c>
      <c r="DH60" s="2">
        <v>0</v>
      </c>
      <c r="DI60" s="2">
        <v>0</v>
      </c>
      <c r="DJ60" s="2">
        <v>0</v>
      </c>
      <c r="DK60" s="6">
        <f>SUM(Table2[[#This Row],[TN B]:[TN FE]])</f>
        <v>0</v>
      </c>
      <c r="DL60" s="11" t="str">
        <f>IF((Table2[[#This Row],[TN T]]/Table2[[#This Row],[Admission]]) = 0, "--", (Table2[[#This Row],[TN T]]/Table2[[#This Row],[Admission]]))</f>
        <v>--</v>
      </c>
      <c r="DM60" s="11" t="str">
        <f>IF(Table2[[#This Row],[TN T]]=0,"--", IF(Table2[[#This Row],[TN HS]]/Table2[[#This Row],[TN T]]=0, "--", Table2[[#This Row],[TN HS]]/Table2[[#This Row],[TN T]]))</f>
        <v>--</v>
      </c>
      <c r="DN60" s="18" t="str">
        <f>IF(Table2[[#This Row],[TN T]]=0,"--", IF(Table2[[#This Row],[TN FE]]/Table2[[#This Row],[TN T]]=0, "--", Table2[[#This Row],[TN FE]]/Table2[[#This Row],[TN T]]))</f>
        <v>--</v>
      </c>
      <c r="DO60" s="2">
        <v>12</v>
      </c>
      <c r="DP60" s="2">
        <v>6</v>
      </c>
      <c r="DQ60" s="2">
        <v>2</v>
      </c>
      <c r="DR60" s="2">
        <v>0</v>
      </c>
      <c r="DS60" s="6">
        <f>SUM(Table2[[#This Row],[BND B]:[BND FE]])</f>
        <v>20</v>
      </c>
      <c r="DT60" s="11">
        <f>IF((Table2[[#This Row],[BND T]]/Table2[[#This Row],[Admission]]) = 0, "--", (Table2[[#This Row],[BND T]]/Table2[[#This Row],[Admission]]))</f>
        <v>0.22988505747126436</v>
      </c>
      <c r="DU60" s="11">
        <f>IF(Table2[[#This Row],[BND T]]=0,"--", IF(Table2[[#This Row],[BND HS]]/Table2[[#This Row],[BND T]]=0, "--", Table2[[#This Row],[BND HS]]/Table2[[#This Row],[BND T]]))</f>
        <v>0.1</v>
      </c>
      <c r="DV60" s="18" t="str">
        <f>IF(Table2[[#This Row],[BND T]]=0,"--", IF(Table2[[#This Row],[BND FE]]/Table2[[#This Row],[BND T]]=0, "--", Table2[[#This Row],[BND FE]]/Table2[[#This Row],[BND T]]))</f>
        <v>--</v>
      </c>
      <c r="DW60" s="2">
        <v>0</v>
      </c>
      <c r="DX60" s="2">
        <v>0</v>
      </c>
      <c r="DY60" s="2">
        <v>0</v>
      </c>
      <c r="DZ60" s="2">
        <v>0</v>
      </c>
      <c r="EA60" s="6">
        <f>SUM(Table2[[#This Row],[SPE B]:[SPE FE]])</f>
        <v>0</v>
      </c>
      <c r="EB60" s="11" t="str">
        <f>IF((Table2[[#This Row],[SPE T]]/Table2[[#This Row],[Admission]]) = 0, "--", (Table2[[#This Row],[SPE T]]/Table2[[#This Row],[Admission]]))</f>
        <v>--</v>
      </c>
      <c r="EC60" s="11" t="str">
        <f>IF(Table2[[#This Row],[SPE T]]=0,"--", IF(Table2[[#This Row],[SPE HS]]/Table2[[#This Row],[SPE T]]=0, "--", Table2[[#This Row],[SPE HS]]/Table2[[#This Row],[SPE T]]))</f>
        <v>--</v>
      </c>
      <c r="ED60" s="18" t="str">
        <f>IF(Table2[[#This Row],[SPE T]]=0,"--", IF(Table2[[#This Row],[SPE FE]]/Table2[[#This Row],[SPE T]]=0, "--", Table2[[#This Row],[SPE FE]]/Table2[[#This Row],[SPE T]]))</f>
        <v>--</v>
      </c>
      <c r="EE60" s="2">
        <v>0</v>
      </c>
      <c r="EF60" s="2">
        <v>0</v>
      </c>
      <c r="EG60" s="2">
        <v>0</v>
      </c>
      <c r="EH60" s="2">
        <v>0</v>
      </c>
      <c r="EI60" s="6">
        <f>SUM(Table2[[#This Row],[ORC B]:[ORC FE]])</f>
        <v>0</v>
      </c>
      <c r="EJ60" s="11" t="str">
        <f>IF((Table2[[#This Row],[ORC T]]/Table2[[#This Row],[Admission]]) = 0, "--", (Table2[[#This Row],[ORC T]]/Table2[[#This Row],[Admission]]))</f>
        <v>--</v>
      </c>
      <c r="EK60" s="11" t="str">
        <f>IF(Table2[[#This Row],[ORC T]]=0,"--", IF(Table2[[#This Row],[ORC HS]]/Table2[[#This Row],[ORC T]]=0, "--", Table2[[#This Row],[ORC HS]]/Table2[[#This Row],[ORC T]]))</f>
        <v>--</v>
      </c>
      <c r="EL60" s="18" t="str">
        <f>IF(Table2[[#This Row],[ORC T]]=0,"--", IF(Table2[[#This Row],[ORC FE]]/Table2[[#This Row],[ORC T]]=0, "--", Table2[[#This Row],[ORC FE]]/Table2[[#This Row],[ORC T]]))</f>
        <v>--</v>
      </c>
      <c r="EM60" s="2">
        <v>0</v>
      </c>
      <c r="EN60" s="2">
        <v>0</v>
      </c>
      <c r="EO60" s="2">
        <v>0</v>
      </c>
      <c r="EP60" s="2">
        <v>0</v>
      </c>
      <c r="EQ60" s="6">
        <f>SUM(Table2[[#This Row],[SOL B]:[SOL FE]])</f>
        <v>0</v>
      </c>
      <c r="ER60" s="11" t="str">
        <f>IF((Table2[[#This Row],[SOL T]]/Table2[[#This Row],[Admission]]) = 0, "--", (Table2[[#This Row],[SOL T]]/Table2[[#This Row],[Admission]]))</f>
        <v>--</v>
      </c>
      <c r="ES60" s="11" t="str">
        <f>IF(Table2[[#This Row],[SOL T]]=0,"--", IF(Table2[[#This Row],[SOL HS]]/Table2[[#This Row],[SOL T]]=0, "--", Table2[[#This Row],[SOL HS]]/Table2[[#This Row],[SOL T]]))</f>
        <v>--</v>
      </c>
      <c r="ET60" s="18" t="str">
        <f>IF(Table2[[#This Row],[SOL T]]=0,"--", IF(Table2[[#This Row],[SOL FE]]/Table2[[#This Row],[SOL T]]=0, "--", Table2[[#This Row],[SOL FE]]/Table2[[#This Row],[SOL T]]))</f>
        <v>--</v>
      </c>
      <c r="EU60" s="2">
        <v>7</v>
      </c>
      <c r="EV60" s="2">
        <v>11</v>
      </c>
      <c r="EW60" s="2">
        <v>1</v>
      </c>
      <c r="EX60" s="2">
        <v>0</v>
      </c>
      <c r="EY60" s="6">
        <f>SUM(Table2[[#This Row],[CHO B]:[CHO FE]])</f>
        <v>19</v>
      </c>
      <c r="EZ60" s="11">
        <f>IF((Table2[[#This Row],[CHO T]]/Table2[[#This Row],[Admission]]) = 0, "--", (Table2[[#This Row],[CHO T]]/Table2[[#This Row],[Admission]]))</f>
        <v>0.21839080459770116</v>
      </c>
      <c r="FA60" s="11">
        <f>IF(Table2[[#This Row],[CHO T]]=0,"--", IF(Table2[[#This Row],[CHO HS]]/Table2[[#This Row],[CHO T]]=0, "--", Table2[[#This Row],[CHO HS]]/Table2[[#This Row],[CHO T]]))</f>
        <v>5.2631578947368418E-2</v>
      </c>
      <c r="FB60" s="18" t="str">
        <f>IF(Table2[[#This Row],[CHO T]]=0,"--", IF(Table2[[#This Row],[CHO FE]]/Table2[[#This Row],[CHO T]]=0, "--", Table2[[#This Row],[CHO FE]]/Table2[[#This Row],[CHO T]]))</f>
        <v>--</v>
      </c>
      <c r="FC6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64</v>
      </c>
      <c r="FD60">
        <v>25</v>
      </c>
      <c r="FE60">
        <v>0</v>
      </c>
      <c r="FF60" s="1" t="s">
        <v>390</v>
      </c>
      <c r="FG60" s="1" t="s">
        <v>390</v>
      </c>
      <c r="FH60">
        <v>37</v>
      </c>
      <c r="FI60">
        <v>0</v>
      </c>
      <c r="FJ60" s="1" t="s">
        <v>390</v>
      </c>
      <c r="FK60" s="1" t="s">
        <v>390</v>
      </c>
      <c r="FL60">
        <v>59</v>
      </c>
      <c r="FM60">
        <v>2</v>
      </c>
      <c r="FN60" s="1" t="s">
        <v>390</v>
      </c>
      <c r="FO60" s="1" t="s">
        <v>390</v>
      </c>
    </row>
    <row r="61" spans="1:171">
      <c r="A61">
        <v>1057</v>
      </c>
      <c r="B61">
        <v>233</v>
      </c>
      <c r="C61" t="s">
        <v>94</v>
      </c>
      <c r="D61" t="s">
        <v>157</v>
      </c>
      <c r="E61" s="20">
        <v>3122</v>
      </c>
      <c r="F61" s="2">
        <v>130</v>
      </c>
      <c r="G61" s="2">
        <v>0</v>
      </c>
      <c r="H61" s="2">
        <v>0</v>
      </c>
      <c r="I61" s="2">
        <v>0</v>
      </c>
      <c r="J61" s="6">
        <f>SUM(Table2[[#This Row],[FB B]:[FB FE]])</f>
        <v>130</v>
      </c>
      <c r="K61" s="11">
        <f>IF((Table2[[#This Row],[FB T]]/Table2[[#This Row],[Admission]]) = 0, "--", (Table2[[#This Row],[FB T]]/Table2[[#This Row],[Admission]]))</f>
        <v>4.1639974375400388E-2</v>
      </c>
      <c r="L61" s="11" t="str">
        <f>IF(Table2[[#This Row],[FB T]]=0,"--", IF(Table2[[#This Row],[FB HS]]/Table2[[#This Row],[FB T]]=0, "--", Table2[[#This Row],[FB HS]]/Table2[[#This Row],[FB T]]))</f>
        <v>--</v>
      </c>
      <c r="M61" s="18" t="str">
        <f>IF(Table2[[#This Row],[FB T]]=0,"--", IF(Table2[[#This Row],[FB FE]]/Table2[[#This Row],[FB T]]=0, "--", Table2[[#This Row],[FB FE]]/Table2[[#This Row],[FB T]]))</f>
        <v>--</v>
      </c>
      <c r="N61" s="2">
        <v>24</v>
      </c>
      <c r="O61" s="2">
        <v>11</v>
      </c>
      <c r="P61" s="2">
        <v>0</v>
      </c>
      <c r="Q61" s="2">
        <v>0</v>
      </c>
      <c r="R61" s="6">
        <f>SUM(Table2[[#This Row],[XC B]:[XC FE]])</f>
        <v>35</v>
      </c>
      <c r="S61" s="11">
        <f>IF((Table2[[#This Row],[XC T]]/Table2[[#This Row],[Admission]]) = 0, "--", (Table2[[#This Row],[XC T]]/Table2[[#This Row],[Admission]]))</f>
        <v>1.1210762331838564E-2</v>
      </c>
      <c r="T61" s="11" t="str">
        <f>IF(Table2[[#This Row],[XC T]]=0,"--", IF(Table2[[#This Row],[XC HS]]/Table2[[#This Row],[XC T]]=0, "--", Table2[[#This Row],[XC HS]]/Table2[[#This Row],[XC T]]))</f>
        <v>--</v>
      </c>
      <c r="U61" s="18" t="str">
        <f>IF(Table2[[#This Row],[XC T]]=0,"--", IF(Table2[[#This Row],[XC FE]]/Table2[[#This Row],[XC T]]=0, "--", Table2[[#This Row],[XC FE]]/Table2[[#This Row],[XC T]]))</f>
        <v>--</v>
      </c>
      <c r="V61" s="2">
        <v>36</v>
      </c>
      <c r="W61" s="2">
        <v>0</v>
      </c>
      <c r="X61" s="2">
        <v>0</v>
      </c>
      <c r="Y61" s="6">
        <f>SUM(Table2[[#This Row],[VB G]:[VB FE]])</f>
        <v>36</v>
      </c>
      <c r="Z61" s="11">
        <f>IF((Table2[[#This Row],[VB T]]/Table2[[#This Row],[Admission]]) = 0, "--", (Table2[[#This Row],[VB T]]/Table2[[#This Row],[Admission]]))</f>
        <v>1.1531069827033953E-2</v>
      </c>
      <c r="AA61" s="11" t="str">
        <f>IF(Table2[[#This Row],[VB T]]=0,"--", IF(Table2[[#This Row],[VB HS]]/Table2[[#This Row],[VB T]]=0, "--", Table2[[#This Row],[VB HS]]/Table2[[#This Row],[VB T]]))</f>
        <v>--</v>
      </c>
      <c r="AB61" s="18" t="str">
        <f>IF(Table2[[#This Row],[VB T]]=0,"--", IF(Table2[[#This Row],[VB FE]]/Table2[[#This Row],[VB T]]=0, "--", Table2[[#This Row],[VB FE]]/Table2[[#This Row],[VB T]]))</f>
        <v>--</v>
      </c>
      <c r="AC61" s="2">
        <v>33</v>
      </c>
      <c r="AD61" s="2">
        <v>35</v>
      </c>
      <c r="AE61" s="2">
        <v>0</v>
      </c>
      <c r="AF61" s="2">
        <v>0</v>
      </c>
      <c r="AG61" s="6">
        <f>SUM(Table2[[#This Row],[SC B]:[SC FE]])</f>
        <v>68</v>
      </c>
      <c r="AH61" s="11">
        <f>IF((Table2[[#This Row],[SC T]]/Table2[[#This Row],[Admission]]) = 0, "--", (Table2[[#This Row],[SC T]]/Table2[[#This Row],[Admission]]))</f>
        <v>2.1780909673286355E-2</v>
      </c>
      <c r="AI61" s="11" t="str">
        <f>IF(Table2[[#This Row],[SC T]]=0,"--", IF(Table2[[#This Row],[SC HS]]/Table2[[#This Row],[SC T]]=0, "--", Table2[[#This Row],[SC HS]]/Table2[[#This Row],[SC T]]))</f>
        <v>--</v>
      </c>
      <c r="AJ61" s="18" t="str">
        <f>IF(Table2[[#This Row],[SC T]]=0,"--", IF(Table2[[#This Row],[SC FE]]/Table2[[#This Row],[SC T]]=0, "--", Table2[[#This Row],[SC FE]]/Table2[[#This Row],[SC T]]))</f>
        <v>--</v>
      </c>
      <c r="AK61" s="15">
        <f>SUM(Table2[[#This Row],[FB T]],Table2[[#This Row],[XC T]],Table2[[#This Row],[VB T]],Table2[[#This Row],[SC T]])</f>
        <v>269</v>
      </c>
      <c r="AL61" s="2">
        <v>40</v>
      </c>
      <c r="AM61" s="2">
        <v>34</v>
      </c>
      <c r="AN61" s="2">
        <v>0</v>
      </c>
      <c r="AO61" s="2">
        <v>0</v>
      </c>
      <c r="AP61" s="6">
        <f>SUM(Table2[[#This Row],[BX B]:[BX FE]])</f>
        <v>74</v>
      </c>
      <c r="AQ61" s="11">
        <f>IF((Table2[[#This Row],[BX T]]/Table2[[#This Row],[Admission]]) = 0, "--", (Table2[[#This Row],[BX T]]/Table2[[#This Row],[Admission]]))</f>
        <v>2.370275464445868E-2</v>
      </c>
      <c r="AR61" s="11" t="str">
        <f>IF(Table2[[#This Row],[BX T]]=0,"--", IF(Table2[[#This Row],[BX HS]]/Table2[[#This Row],[BX T]]=0, "--", Table2[[#This Row],[BX HS]]/Table2[[#This Row],[BX T]]))</f>
        <v>--</v>
      </c>
      <c r="AS61" s="18" t="str">
        <f>IF(Table2[[#This Row],[BX T]]=0,"--", IF(Table2[[#This Row],[BX FE]]/Table2[[#This Row],[BX T]]=0, "--", Table2[[#This Row],[BX FE]]/Table2[[#This Row],[BX T]]))</f>
        <v>--</v>
      </c>
      <c r="AT61" s="2">
        <v>19</v>
      </c>
      <c r="AU61" s="2">
        <v>36</v>
      </c>
      <c r="AV61" s="2">
        <v>0</v>
      </c>
      <c r="AW61" s="2">
        <v>0</v>
      </c>
      <c r="AX61" s="6">
        <f>SUM(Table2[[#This Row],[SW B]:[SW FE]])</f>
        <v>55</v>
      </c>
      <c r="AY61" s="11">
        <f>IF((Table2[[#This Row],[SW T]]/Table2[[#This Row],[Admission]]) = 0, "--", (Table2[[#This Row],[SW T]]/Table2[[#This Row],[Admission]]))</f>
        <v>1.7616912235746317E-2</v>
      </c>
      <c r="AZ61" s="11" t="str">
        <f>IF(Table2[[#This Row],[SW T]]=0,"--", IF(Table2[[#This Row],[SW HS]]/Table2[[#This Row],[SW T]]=0, "--", Table2[[#This Row],[SW HS]]/Table2[[#This Row],[SW T]]))</f>
        <v>--</v>
      </c>
      <c r="BA61" s="18" t="str">
        <f>IF(Table2[[#This Row],[SW T]]=0,"--", IF(Table2[[#This Row],[SW FE]]/Table2[[#This Row],[SW T]]=0, "--", Table2[[#This Row],[SW FE]]/Table2[[#This Row],[SW T]]))</f>
        <v>--</v>
      </c>
      <c r="BB61" s="2">
        <v>0</v>
      </c>
      <c r="BC61" s="2">
        <v>42</v>
      </c>
      <c r="BD61" s="2">
        <v>0</v>
      </c>
      <c r="BE61" s="2">
        <v>0</v>
      </c>
      <c r="BF61" s="6">
        <f>SUM(Table2[[#This Row],[CHE B]:[CHE FE]])</f>
        <v>42</v>
      </c>
      <c r="BG61" s="11">
        <f>IF((Table2[[#This Row],[CHE T]]/Table2[[#This Row],[Admission]]) = 0, "--", (Table2[[#This Row],[CHE T]]/Table2[[#This Row],[Admission]]))</f>
        <v>1.3452914798206279E-2</v>
      </c>
      <c r="BH61" s="11" t="str">
        <f>IF(Table2[[#This Row],[CHE T]]=0,"--", IF(Table2[[#This Row],[CHE HS]]/Table2[[#This Row],[CHE T]]=0, "--", Table2[[#This Row],[CHE HS]]/Table2[[#This Row],[CHE T]]))</f>
        <v>--</v>
      </c>
      <c r="BI61" s="22" t="str">
        <f>IF(Table2[[#This Row],[CHE T]]=0,"--", IF(Table2[[#This Row],[CHE FE]]/Table2[[#This Row],[CHE T]]=0, "--", Table2[[#This Row],[CHE FE]]/Table2[[#This Row],[CHE T]]))</f>
        <v>--</v>
      </c>
      <c r="BJ61" s="2">
        <v>70</v>
      </c>
      <c r="BK61" s="2">
        <v>0</v>
      </c>
      <c r="BL61" s="2">
        <v>0</v>
      </c>
      <c r="BM61" s="2">
        <v>0</v>
      </c>
      <c r="BN61" s="6">
        <f>SUM(Table2[[#This Row],[WR B]:[WR FE]])</f>
        <v>70</v>
      </c>
      <c r="BO61" s="11">
        <f>IF((Table2[[#This Row],[WR T]]/Table2[[#This Row],[Admission]]) = 0, "--", (Table2[[#This Row],[WR T]]/Table2[[#This Row],[Admission]]))</f>
        <v>2.2421524663677129E-2</v>
      </c>
      <c r="BP61" s="11" t="str">
        <f>IF(Table2[[#This Row],[WR T]]=0,"--", IF(Table2[[#This Row],[WR HS]]/Table2[[#This Row],[WR T]]=0, "--", Table2[[#This Row],[WR HS]]/Table2[[#This Row],[WR T]]))</f>
        <v>--</v>
      </c>
      <c r="BQ61" s="18" t="str">
        <f>IF(Table2[[#This Row],[WR T]]=0,"--", IF(Table2[[#This Row],[WR FE]]/Table2[[#This Row],[WR T]]=0, "--", Table2[[#This Row],[WR FE]]/Table2[[#This Row],[WR T]]))</f>
        <v>--</v>
      </c>
      <c r="BR61" s="2">
        <v>0</v>
      </c>
      <c r="BS61" s="2">
        <v>25</v>
      </c>
      <c r="BT61" s="2">
        <v>0</v>
      </c>
      <c r="BU61" s="2">
        <v>0</v>
      </c>
      <c r="BV61" s="6">
        <f>SUM(Table2[[#This Row],[DNC B]:[DNC FE]])</f>
        <v>25</v>
      </c>
      <c r="BW61" s="11">
        <f>IF((Table2[[#This Row],[DNC T]]/Table2[[#This Row],[Admission]]) = 0, "--", (Table2[[#This Row],[DNC T]]/Table2[[#This Row],[Admission]]))</f>
        <v>8.0076873798846891E-3</v>
      </c>
      <c r="BX61" s="11" t="str">
        <f>IF(Table2[[#This Row],[DNC T]]=0,"--", IF(Table2[[#This Row],[DNC HS]]/Table2[[#This Row],[DNC T]]=0, "--", Table2[[#This Row],[DNC HS]]/Table2[[#This Row],[DNC T]]))</f>
        <v>--</v>
      </c>
      <c r="BY61" s="18" t="str">
        <f>IF(Table2[[#This Row],[DNC T]]=0,"--", IF(Table2[[#This Row],[DNC FE]]/Table2[[#This Row],[DNC T]]=0, "--", Table2[[#This Row],[DNC FE]]/Table2[[#This Row],[DNC T]]))</f>
        <v>--</v>
      </c>
      <c r="BZ61" s="24">
        <f>SUM(Table2[[#This Row],[BX T]],Table2[[#This Row],[SW T]],Table2[[#This Row],[CHE T]],Table2[[#This Row],[WR T]],Table2[[#This Row],[DNC T]])</f>
        <v>266</v>
      </c>
      <c r="CA61" s="2">
        <v>61</v>
      </c>
      <c r="CB61" s="2">
        <v>35</v>
      </c>
      <c r="CC61" s="2">
        <v>0</v>
      </c>
      <c r="CD61" s="2">
        <v>0</v>
      </c>
      <c r="CE61" s="6">
        <f>SUM(Table2[[#This Row],[TF B]:[TF FE]])</f>
        <v>96</v>
      </c>
      <c r="CF61" s="11">
        <f>IF((Table2[[#This Row],[TF T]]/Table2[[#This Row],[Admission]]) = 0, "--", (Table2[[#This Row],[TF T]]/Table2[[#This Row],[Admission]]))</f>
        <v>3.0749519538757208E-2</v>
      </c>
      <c r="CG61" s="11" t="str">
        <f>IF(Table2[[#This Row],[TF T]]=0,"--", IF(Table2[[#This Row],[TF HS]]/Table2[[#This Row],[TF T]]=0, "--", Table2[[#This Row],[TF HS]]/Table2[[#This Row],[TF T]]))</f>
        <v>--</v>
      </c>
      <c r="CH61" s="18" t="str">
        <f>IF(Table2[[#This Row],[TF T]]=0,"--", IF(Table2[[#This Row],[TF FE]]/Table2[[#This Row],[TF T]]=0, "--", Table2[[#This Row],[TF FE]]/Table2[[#This Row],[TF T]]))</f>
        <v>--</v>
      </c>
      <c r="CI61" s="2">
        <v>48</v>
      </c>
      <c r="CJ61" s="2">
        <v>0</v>
      </c>
      <c r="CK61" s="2">
        <v>0</v>
      </c>
      <c r="CL61" s="2">
        <v>0</v>
      </c>
      <c r="CM61" s="6">
        <f>SUM(Table2[[#This Row],[BB B]:[BB FE]])</f>
        <v>48</v>
      </c>
      <c r="CN61" s="11">
        <f>IF((Table2[[#This Row],[BB T]]/Table2[[#This Row],[Admission]]) = 0, "--", (Table2[[#This Row],[BB T]]/Table2[[#This Row],[Admission]]))</f>
        <v>1.5374759769378604E-2</v>
      </c>
      <c r="CO61" s="11" t="str">
        <f>IF(Table2[[#This Row],[BB T]]=0,"--", IF(Table2[[#This Row],[BB HS]]/Table2[[#This Row],[BB T]]=0, "--", Table2[[#This Row],[BB HS]]/Table2[[#This Row],[BB T]]))</f>
        <v>--</v>
      </c>
      <c r="CP61" s="18" t="str">
        <f>IF(Table2[[#This Row],[BB T]]=0,"--", IF(Table2[[#This Row],[BB FE]]/Table2[[#This Row],[BB T]]=0, "--", Table2[[#This Row],[BB FE]]/Table2[[#This Row],[BB T]]))</f>
        <v>--</v>
      </c>
      <c r="CQ61" s="2">
        <v>0</v>
      </c>
      <c r="CR61" s="2">
        <v>26</v>
      </c>
      <c r="CS61" s="2">
        <v>0</v>
      </c>
      <c r="CT61" s="2">
        <v>0</v>
      </c>
      <c r="CU61" s="6">
        <f>SUM(Table2[[#This Row],[SB B]:[SB FE]])</f>
        <v>26</v>
      </c>
      <c r="CV61" s="11">
        <f>IF((Table2[[#This Row],[SB T]]/Table2[[#This Row],[Admission]]) = 0, "--", (Table2[[#This Row],[SB T]]/Table2[[#This Row],[Admission]]))</f>
        <v>8.3279948750800761E-3</v>
      </c>
      <c r="CW61" s="11" t="str">
        <f>IF(Table2[[#This Row],[SB T]]=0,"--", IF(Table2[[#This Row],[SB HS]]/Table2[[#This Row],[SB T]]=0, "--", Table2[[#This Row],[SB HS]]/Table2[[#This Row],[SB T]]))</f>
        <v>--</v>
      </c>
      <c r="CX61" s="18" t="str">
        <f>IF(Table2[[#This Row],[SB T]]=0,"--", IF(Table2[[#This Row],[SB FE]]/Table2[[#This Row],[SB T]]=0, "--", Table2[[#This Row],[SB FE]]/Table2[[#This Row],[SB T]]))</f>
        <v>--</v>
      </c>
      <c r="CY61" s="2">
        <v>13</v>
      </c>
      <c r="CZ61" s="2">
        <v>4</v>
      </c>
      <c r="DA61" s="2">
        <v>0</v>
      </c>
      <c r="DB61" s="2">
        <v>1</v>
      </c>
      <c r="DC61" s="6">
        <f>SUM(Table2[[#This Row],[GF B]:[GF FE]])</f>
        <v>18</v>
      </c>
      <c r="DD61" s="11">
        <f>IF((Table2[[#This Row],[GF T]]/Table2[[#This Row],[Admission]]) = 0, "--", (Table2[[#This Row],[GF T]]/Table2[[#This Row],[Admission]]))</f>
        <v>5.7655349135169766E-3</v>
      </c>
      <c r="DE61" s="11" t="str">
        <f>IF(Table2[[#This Row],[GF T]]=0,"--", IF(Table2[[#This Row],[GF HS]]/Table2[[#This Row],[GF T]]=0, "--", Table2[[#This Row],[GF HS]]/Table2[[#This Row],[GF T]]))</f>
        <v>--</v>
      </c>
      <c r="DF61" s="18">
        <f>IF(Table2[[#This Row],[GF T]]=0,"--", IF(Table2[[#This Row],[GF FE]]/Table2[[#This Row],[GF T]]=0, "--", Table2[[#This Row],[GF FE]]/Table2[[#This Row],[GF T]]))</f>
        <v>5.5555555555555552E-2</v>
      </c>
      <c r="DG61" s="2">
        <v>20</v>
      </c>
      <c r="DH61" s="2">
        <v>21</v>
      </c>
      <c r="DI61" s="2">
        <v>0</v>
      </c>
      <c r="DJ61" s="2">
        <v>1</v>
      </c>
      <c r="DK61" s="6">
        <f>SUM(Table2[[#This Row],[TN B]:[TN FE]])</f>
        <v>42</v>
      </c>
      <c r="DL61" s="11">
        <f>IF((Table2[[#This Row],[TN T]]/Table2[[#This Row],[Admission]]) = 0, "--", (Table2[[#This Row],[TN T]]/Table2[[#This Row],[Admission]]))</f>
        <v>1.3452914798206279E-2</v>
      </c>
      <c r="DM61" s="11" t="str">
        <f>IF(Table2[[#This Row],[TN T]]=0,"--", IF(Table2[[#This Row],[TN HS]]/Table2[[#This Row],[TN T]]=0, "--", Table2[[#This Row],[TN HS]]/Table2[[#This Row],[TN T]]))</f>
        <v>--</v>
      </c>
      <c r="DN61" s="18">
        <f>IF(Table2[[#This Row],[TN T]]=0,"--", IF(Table2[[#This Row],[TN FE]]/Table2[[#This Row],[TN T]]=0, "--", Table2[[#This Row],[TN FE]]/Table2[[#This Row],[TN T]]))</f>
        <v>2.3809523809523808E-2</v>
      </c>
      <c r="DO61" s="2">
        <v>38</v>
      </c>
      <c r="DP61" s="2">
        <v>18</v>
      </c>
      <c r="DQ61" s="2">
        <v>0</v>
      </c>
      <c r="DR61" s="2">
        <v>0</v>
      </c>
      <c r="DS61" s="6">
        <f>SUM(Table2[[#This Row],[BND B]:[BND FE]])</f>
        <v>56</v>
      </c>
      <c r="DT61" s="11">
        <f>IF((Table2[[#This Row],[BND T]]/Table2[[#This Row],[Admission]]) = 0, "--", (Table2[[#This Row],[BND T]]/Table2[[#This Row],[Admission]]))</f>
        <v>1.7937219730941704E-2</v>
      </c>
      <c r="DU61" s="11" t="str">
        <f>IF(Table2[[#This Row],[BND T]]=0,"--", IF(Table2[[#This Row],[BND HS]]/Table2[[#This Row],[BND T]]=0, "--", Table2[[#This Row],[BND HS]]/Table2[[#This Row],[BND T]]))</f>
        <v>--</v>
      </c>
      <c r="DV61" s="18" t="str">
        <f>IF(Table2[[#This Row],[BND T]]=0,"--", IF(Table2[[#This Row],[BND FE]]/Table2[[#This Row],[BND T]]=0, "--", Table2[[#This Row],[BND FE]]/Table2[[#This Row],[BND T]]))</f>
        <v>--</v>
      </c>
      <c r="DW61" s="2">
        <v>0</v>
      </c>
      <c r="DX61" s="2">
        <v>0</v>
      </c>
      <c r="DY61" s="2">
        <v>0</v>
      </c>
      <c r="DZ61" s="2">
        <v>0</v>
      </c>
      <c r="EA61" s="6">
        <f>SUM(Table2[[#This Row],[SPE B]:[SPE FE]])</f>
        <v>0</v>
      </c>
      <c r="EB61" s="11" t="str">
        <f>IF((Table2[[#This Row],[SPE T]]/Table2[[#This Row],[Admission]]) = 0, "--", (Table2[[#This Row],[SPE T]]/Table2[[#This Row],[Admission]]))</f>
        <v>--</v>
      </c>
      <c r="EC61" s="11" t="str">
        <f>IF(Table2[[#This Row],[SPE T]]=0,"--", IF(Table2[[#This Row],[SPE HS]]/Table2[[#This Row],[SPE T]]=0, "--", Table2[[#This Row],[SPE HS]]/Table2[[#This Row],[SPE T]]))</f>
        <v>--</v>
      </c>
      <c r="ED61" s="18" t="str">
        <f>IF(Table2[[#This Row],[SPE T]]=0,"--", IF(Table2[[#This Row],[SPE FE]]/Table2[[#This Row],[SPE T]]=0, "--", Table2[[#This Row],[SPE FE]]/Table2[[#This Row],[SPE T]]))</f>
        <v>--</v>
      </c>
      <c r="EE61" s="2">
        <v>11</v>
      </c>
      <c r="EF61" s="2">
        <v>20</v>
      </c>
      <c r="EG61" s="2">
        <v>0</v>
      </c>
      <c r="EH61" s="2">
        <v>0</v>
      </c>
      <c r="EI61" s="6">
        <f>SUM(Table2[[#This Row],[ORC B]:[ORC FE]])</f>
        <v>31</v>
      </c>
      <c r="EJ61" s="11">
        <f>IF((Table2[[#This Row],[ORC T]]/Table2[[#This Row],[Admission]]) = 0, "--", (Table2[[#This Row],[ORC T]]/Table2[[#This Row],[Admission]]))</f>
        <v>9.9295323510570146E-3</v>
      </c>
      <c r="EK61" s="11" t="str">
        <f>IF(Table2[[#This Row],[ORC T]]=0,"--", IF(Table2[[#This Row],[ORC HS]]/Table2[[#This Row],[ORC T]]=0, "--", Table2[[#This Row],[ORC HS]]/Table2[[#This Row],[ORC T]]))</f>
        <v>--</v>
      </c>
      <c r="EL61" s="18" t="str">
        <f>IF(Table2[[#This Row],[ORC T]]=0,"--", IF(Table2[[#This Row],[ORC FE]]/Table2[[#This Row],[ORC T]]=0, "--", Table2[[#This Row],[ORC FE]]/Table2[[#This Row],[ORC T]]))</f>
        <v>--</v>
      </c>
      <c r="EM61" s="2">
        <v>31</v>
      </c>
      <c r="EN61" s="2">
        <v>17</v>
      </c>
      <c r="EO61" s="2">
        <v>0</v>
      </c>
      <c r="EP61" s="2">
        <v>0</v>
      </c>
      <c r="EQ61" s="6">
        <f>SUM(Table2[[#This Row],[SOL B]:[SOL FE]])</f>
        <v>48</v>
      </c>
      <c r="ER61" s="11">
        <f>IF((Table2[[#This Row],[SOL T]]/Table2[[#This Row],[Admission]]) = 0, "--", (Table2[[#This Row],[SOL T]]/Table2[[#This Row],[Admission]]))</f>
        <v>1.5374759769378604E-2</v>
      </c>
      <c r="ES61" s="11" t="str">
        <f>IF(Table2[[#This Row],[SOL T]]=0,"--", IF(Table2[[#This Row],[SOL HS]]/Table2[[#This Row],[SOL T]]=0, "--", Table2[[#This Row],[SOL HS]]/Table2[[#This Row],[SOL T]]))</f>
        <v>--</v>
      </c>
      <c r="ET61" s="18" t="str">
        <f>IF(Table2[[#This Row],[SOL T]]=0,"--", IF(Table2[[#This Row],[SOL FE]]/Table2[[#This Row],[SOL T]]=0, "--", Table2[[#This Row],[SOL FE]]/Table2[[#This Row],[SOL T]]))</f>
        <v>--</v>
      </c>
      <c r="EU61" s="2">
        <v>36</v>
      </c>
      <c r="EV61" s="2">
        <v>68</v>
      </c>
      <c r="EW61" s="2">
        <v>0</v>
      </c>
      <c r="EX61" s="2">
        <v>0</v>
      </c>
      <c r="EY61" s="6">
        <f>SUM(Table2[[#This Row],[CHO B]:[CHO FE]])</f>
        <v>104</v>
      </c>
      <c r="EZ61" s="11">
        <f>IF((Table2[[#This Row],[CHO T]]/Table2[[#This Row],[Admission]]) = 0, "--", (Table2[[#This Row],[CHO T]]/Table2[[#This Row],[Admission]]))</f>
        <v>3.3311979500320305E-2</v>
      </c>
      <c r="FA61" s="11" t="str">
        <f>IF(Table2[[#This Row],[CHO T]]=0,"--", IF(Table2[[#This Row],[CHO HS]]/Table2[[#This Row],[CHO T]]=0, "--", Table2[[#This Row],[CHO HS]]/Table2[[#This Row],[CHO T]]))</f>
        <v>--</v>
      </c>
      <c r="FB61" s="18" t="str">
        <f>IF(Table2[[#This Row],[CHO T]]=0,"--", IF(Table2[[#This Row],[CHO FE]]/Table2[[#This Row],[CHO T]]=0, "--", Table2[[#This Row],[CHO FE]]/Table2[[#This Row],[CHO T]]))</f>
        <v>--</v>
      </c>
      <c r="FC6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469</v>
      </c>
      <c r="FD61">
        <v>0</v>
      </c>
      <c r="FE61">
        <v>40</v>
      </c>
      <c r="FF61" s="1" t="s">
        <v>390</v>
      </c>
      <c r="FG61" s="1" t="s">
        <v>390</v>
      </c>
      <c r="FH61">
        <v>0</v>
      </c>
      <c r="FI61">
        <v>0</v>
      </c>
      <c r="FJ61" s="1" t="s">
        <v>390</v>
      </c>
      <c r="FK61" s="1" t="s">
        <v>390</v>
      </c>
      <c r="FL61">
        <v>1</v>
      </c>
      <c r="FM61">
        <v>0</v>
      </c>
      <c r="FN61" s="1" t="s">
        <v>390</v>
      </c>
      <c r="FO61" s="1" t="s">
        <v>390</v>
      </c>
    </row>
    <row r="62" spans="1:171">
      <c r="A62">
        <v>995</v>
      </c>
      <c r="B62">
        <v>137</v>
      </c>
      <c r="C62" t="s">
        <v>112</v>
      </c>
      <c r="D62" t="s">
        <v>158</v>
      </c>
      <c r="E62" s="20">
        <v>115</v>
      </c>
      <c r="F62" s="2">
        <v>14</v>
      </c>
      <c r="G62" s="2">
        <v>0</v>
      </c>
      <c r="H62" s="2">
        <v>0</v>
      </c>
      <c r="I62" s="2">
        <v>0</v>
      </c>
      <c r="J62" s="6">
        <f>SUM(Table2[[#This Row],[FB B]:[FB FE]])</f>
        <v>14</v>
      </c>
      <c r="K62" s="11">
        <f>IF((Table2[[#This Row],[FB T]]/Table2[[#This Row],[Admission]]) = 0, "--", (Table2[[#This Row],[FB T]]/Table2[[#This Row],[Admission]]))</f>
        <v>0.12173913043478261</v>
      </c>
      <c r="L62" s="11" t="str">
        <f>IF(Table2[[#This Row],[FB T]]=0,"--", IF(Table2[[#This Row],[FB HS]]/Table2[[#This Row],[FB T]]=0, "--", Table2[[#This Row],[FB HS]]/Table2[[#This Row],[FB T]]))</f>
        <v>--</v>
      </c>
      <c r="M62" s="18" t="str">
        <f>IF(Table2[[#This Row],[FB T]]=0,"--", IF(Table2[[#This Row],[FB FE]]/Table2[[#This Row],[FB T]]=0, "--", Table2[[#This Row],[FB FE]]/Table2[[#This Row],[FB T]]))</f>
        <v>--</v>
      </c>
      <c r="N62" s="2">
        <v>0</v>
      </c>
      <c r="O62" s="2">
        <v>0</v>
      </c>
      <c r="P62" s="2">
        <v>0</v>
      </c>
      <c r="Q62" s="2">
        <v>0</v>
      </c>
      <c r="R62" s="6">
        <f>SUM(Table2[[#This Row],[XC B]:[XC FE]])</f>
        <v>0</v>
      </c>
      <c r="S62" s="11" t="str">
        <f>IF((Table2[[#This Row],[XC T]]/Table2[[#This Row],[Admission]]) = 0, "--", (Table2[[#This Row],[XC T]]/Table2[[#This Row],[Admission]]))</f>
        <v>--</v>
      </c>
      <c r="T62" s="11" t="str">
        <f>IF(Table2[[#This Row],[XC T]]=0,"--", IF(Table2[[#This Row],[XC HS]]/Table2[[#This Row],[XC T]]=0, "--", Table2[[#This Row],[XC HS]]/Table2[[#This Row],[XC T]]))</f>
        <v>--</v>
      </c>
      <c r="U62" s="18" t="str">
        <f>IF(Table2[[#This Row],[XC T]]=0,"--", IF(Table2[[#This Row],[XC FE]]/Table2[[#This Row],[XC T]]=0, "--", Table2[[#This Row],[XC FE]]/Table2[[#This Row],[XC T]]))</f>
        <v>--</v>
      </c>
      <c r="V62" s="2">
        <v>18</v>
      </c>
      <c r="W62" s="2">
        <v>0</v>
      </c>
      <c r="X62" s="2">
        <v>0</v>
      </c>
      <c r="Y62" s="6">
        <f>SUM(Table2[[#This Row],[VB G]:[VB FE]])</f>
        <v>18</v>
      </c>
      <c r="Z62" s="11">
        <f>IF((Table2[[#This Row],[VB T]]/Table2[[#This Row],[Admission]]) = 0, "--", (Table2[[#This Row],[VB T]]/Table2[[#This Row],[Admission]]))</f>
        <v>0.15652173913043479</v>
      </c>
      <c r="AA62" s="11" t="str">
        <f>IF(Table2[[#This Row],[VB T]]=0,"--", IF(Table2[[#This Row],[VB HS]]/Table2[[#This Row],[VB T]]=0, "--", Table2[[#This Row],[VB HS]]/Table2[[#This Row],[VB T]]))</f>
        <v>--</v>
      </c>
      <c r="AB62" s="18" t="str">
        <f>IF(Table2[[#This Row],[VB T]]=0,"--", IF(Table2[[#This Row],[VB FE]]/Table2[[#This Row],[VB T]]=0, "--", Table2[[#This Row],[VB FE]]/Table2[[#This Row],[VB T]]))</f>
        <v>--</v>
      </c>
      <c r="AC62" s="2">
        <v>1</v>
      </c>
      <c r="AD62" s="2">
        <v>2</v>
      </c>
      <c r="AE62" s="2">
        <v>1</v>
      </c>
      <c r="AF62" s="2">
        <v>0</v>
      </c>
      <c r="AG62" s="6">
        <f>SUM(Table2[[#This Row],[SC B]:[SC FE]])</f>
        <v>4</v>
      </c>
      <c r="AH62" s="11">
        <f>IF((Table2[[#This Row],[SC T]]/Table2[[#This Row],[Admission]]) = 0, "--", (Table2[[#This Row],[SC T]]/Table2[[#This Row],[Admission]]))</f>
        <v>3.4782608695652174E-2</v>
      </c>
      <c r="AI62" s="11">
        <f>IF(Table2[[#This Row],[SC T]]=0,"--", IF(Table2[[#This Row],[SC HS]]/Table2[[#This Row],[SC T]]=0, "--", Table2[[#This Row],[SC HS]]/Table2[[#This Row],[SC T]]))</f>
        <v>0.25</v>
      </c>
      <c r="AJ62" s="18" t="str">
        <f>IF(Table2[[#This Row],[SC T]]=0,"--", IF(Table2[[#This Row],[SC FE]]/Table2[[#This Row],[SC T]]=0, "--", Table2[[#This Row],[SC FE]]/Table2[[#This Row],[SC T]]))</f>
        <v>--</v>
      </c>
      <c r="AK62" s="15">
        <f>SUM(Table2[[#This Row],[FB T]],Table2[[#This Row],[XC T]],Table2[[#This Row],[VB T]],Table2[[#This Row],[SC T]])</f>
        <v>36</v>
      </c>
      <c r="AL62" s="2">
        <v>18</v>
      </c>
      <c r="AM62" s="2">
        <v>25</v>
      </c>
      <c r="AN62" s="2">
        <v>2</v>
      </c>
      <c r="AO62" s="2">
        <v>0</v>
      </c>
      <c r="AP62" s="6">
        <f>SUM(Table2[[#This Row],[BX B]:[BX FE]])</f>
        <v>45</v>
      </c>
      <c r="AQ62" s="11">
        <f>IF((Table2[[#This Row],[BX T]]/Table2[[#This Row],[Admission]]) = 0, "--", (Table2[[#This Row],[BX T]]/Table2[[#This Row],[Admission]]))</f>
        <v>0.39130434782608697</v>
      </c>
      <c r="AR62" s="11">
        <f>IF(Table2[[#This Row],[BX T]]=0,"--", IF(Table2[[#This Row],[BX HS]]/Table2[[#This Row],[BX T]]=0, "--", Table2[[#This Row],[BX HS]]/Table2[[#This Row],[BX T]]))</f>
        <v>4.4444444444444446E-2</v>
      </c>
      <c r="AS62" s="18" t="str">
        <f>IF(Table2[[#This Row],[BX T]]=0,"--", IF(Table2[[#This Row],[BX FE]]/Table2[[#This Row],[BX T]]=0, "--", Table2[[#This Row],[BX FE]]/Table2[[#This Row],[BX T]]))</f>
        <v>--</v>
      </c>
      <c r="AT62" s="2">
        <v>0</v>
      </c>
      <c r="AU62" s="2">
        <v>0</v>
      </c>
      <c r="AV62" s="2">
        <v>0</v>
      </c>
      <c r="AW62" s="2">
        <v>0</v>
      </c>
      <c r="AX62" s="6">
        <f>SUM(Table2[[#This Row],[SW B]:[SW FE]])</f>
        <v>0</v>
      </c>
      <c r="AY62" s="11" t="str">
        <f>IF((Table2[[#This Row],[SW T]]/Table2[[#This Row],[Admission]]) = 0, "--", (Table2[[#This Row],[SW T]]/Table2[[#This Row],[Admission]]))</f>
        <v>--</v>
      </c>
      <c r="AZ62" s="11" t="str">
        <f>IF(Table2[[#This Row],[SW T]]=0,"--", IF(Table2[[#This Row],[SW HS]]/Table2[[#This Row],[SW T]]=0, "--", Table2[[#This Row],[SW HS]]/Table2[[#This Row],[SW T]]))</f>
        <v>--</v>
      </c>
      <c r="BA62" s="18" t="str">
        <f>IF(Table2[[#This Row],[SW T]]=0,"--", IF(Table2[[#This Row],[SW FE]]/Table2[[#This Row],[SW T]]=0, "--", Table2[[#This Row],[SW FE]]/Table2[[#This Row],[SW T]]))</f>
        <v>--</v>
      </c>
      <c r="BB62" s="2">
        <v>0</v>
      </c>
      <c r="BC62" s="2">
        <v>0</v>
      </c>
      <c r="BD62" s="2">
        <v>0</v>
      </c>
      <c r="BE62" s="2">
        <v>0</v>
      </c>
      <c r="BF62" s="6">
        <f>SUM(Table2[[#This Row],[CHE B]:[CHE FE]])</f>
        <v>0</v>
      </c>
      <c r="BG62" s="11" t="str">
        <f>IF((Table2[[#This Row],[CHE T]]/Table2[[#This Row],[Admission]]) = 0, "--", (Table2[[#This Row],[CHE T]]/Table2[[#This Row],[Admission]]))</f>
        <v>--</v>
      </c>
      <c r="BH62" s="11" t="str">
        <f>IF(Table2[[#This Row],[CHE T]]=0,"--", IF(Table2[[#This Row],[CHE HS]]/Table2[[#This Row],[CHE T]]=0, "--", Table2[[#This Row],[CHE HS]]/Table2[[#This Row],[CHE T]]))</f>
        <v>--</v>
      </c>
      <c r="BI62" s="22" t="str">
        <f>IF(Table2[[#This Row],[CHE T]]=0,"--", IF(Table2[[#This Row],[CHE FE]]/Table2[[#This Row],[CHE T]]=0, "--", Table2[[#This Row],[CHE FE]]/Table2[[#This Row],[CHE T]]))</f>
        <v>--</v>
      </c>
      <c r="BJ62" s="2">
        <v>0</v>
      </c>
      <c r="BK62" s="2">
        <v>0</v>
      </c>
      <c r="BL62" s="2">
        <v>0</v>
      </c>
      <c r="BM62" s="2">
        <v>0</v>
      </c>
      <c r="BN62" s="6">
        <f>SUM(Table2[[#This Row],[WR B]:[WR FE]])</f>
        <v>0</v>
      </c>
      <c r="BO62" s="11" t="str">
        <f>IF((Table2[[#This Row],[WR T]]/Table2[[#This Row],[Admission]]) = 0, "--", (Table2[[#This Row],[WR T]]/Table2[[#This Row],[Admission]]))</f>
        <v>--</v>
      </c>
      <c r="BP62" s="11" t="str">
        <f>IF(Table2[[#This Row],[WR T]]=0,"--", IF(Table2[[#This Row],[WR HS]]/Table2[[#This Row],[WR T]]=0, "--", Table2[[#This Row],[WR HS]]/Table2[[#This Row],[WR T]]))</f>
        <v>--</v>
      </c>
      <c r="BQ62" s="18" t="str">
        <f>IF(Table2[[#This Row],[WR T]]=0,"--", IF(Table2[[#This Row],[WR FE]]/Table2[[#This Row],[WR T]]=0, "--", Table2[[#This Row],[WR FE]]/Table2[[#This Row],[WR T]]))</f>
        <v>--</v>
      </c>
      <c r="BR62" s="2">
        <v>0</v>
      </c>
      <c r="BS62" s="2">
        <v>0</v>
      </c>
      <c r="BT62" s="2">
        <v>0</v>
      </c>
      <c r="BU62" s="2">
        <v>0</v>
      </c>
      <c r="BV62" s="6">
        <f>SUM(Table2[[#This Row],[DNC B]:[DNC FE]])</f>
        <v>0</v>
      </c>
      <c r="BW62" s="11" t="str">
        <f>IF((Table2[[#This Row],[DNC T]]/Table2[[#This Row],[Admission]]) = 0, "--", (Table2[[#This Row],[DNC T]]/Table2[[#This Row],[Admission]]))</f>
        <v>--</v>
      </c>
      <c r="BX62" s="11" t="str">
        <f>IF(Table2[[#This Row],[DNC T]]=0,"--", IF(Table2[[#This Row],[DNC HS]]/Table2[[#This Row],[DNC T]]=0, "--", Table2[[#This Row],[DNC HS]]/Table2[[#This Row],[DNC T]]))</f>
        <v>--</v>
      </c>
      <c r="BY62" s="18" t="str">
        <f>IF(Table2[[#This Row],[DNC T]]=0,"--", IF(Table2[[#This Row],[DNC FE]]/Table2[[#This Row],[DNC T]]=0, "--", Table2[[#This Row],[DNC FE]]/Table2[[#This Row],[DNC T]]))</f>
        <v>--</v>
      </c>
      <c r="BZ62" s="24">
        <f>SUM(Table2[[#This Row],[BX T]],Table2[[#This Row],[SW T]],Table2[[#This Row],[CHE T]],Table2[[#This Row],[WR T]],Table2[[#This Row],[DNC T]])</f>
        <v>45</v>
      </c>
      <c r="CA62" s="2">
        <v>1</v>
      </c>
      <c r="CB62" s="2">
        <v>4</v>
      </c>
      <c r="CC62" s="2">
        <v>0</v>
      </c>
      <c r="CD62" s="2">
        <v>0</v>
      </c>
      <c r="CE62" s="6">
        <f>SUM(Table2[[#This Row],[TF B]:[TF FE]])</f>
        <v>5</v>
      </c>
      <c r="CF62" s="11">
        <f>IF((Table2[[#This Row],[TF T]]/Table2[[#This Row],[Admission]]) = 0, "--", (Table2[[#This Row],[TF T]]/Table2[[#This Row],[Admission]]))</f>
        <v>4.3478260869565216E-2</v>
      </c>
      <c r="CG62" s="11" t="str">
        <f>IF(Table2[[#This Row],[TF T]]=0,"--", IF(Table2[[#This Row],[TF HS]]/Table2[[#This Row],[TF T]]=0, "--", Table2[[#This Row],[TF HS]]/Table2[[#This Row],[TF T]]))</f>
        <v>--</v>
      </c>
      <c r="CH62" s="18" t="str">
        <f>IF(Table2[[#This Row],[TF T]]=0,"--", IF(Table2[[#This Row],[TF FE]]/Table2[[#This Row],[TF T]]=0, "--", Table2[[#This Row],[TF FE]]/Table2[[#This Row],[TF T]]))</f>
        <v>--</v>
      </c>
      <c r="CI62" s="2">
        <v>13</v>
      </c>
      <c r="CJ62" s="2">
        <v>0</v>
      </c>
      <c r="CK62" s="2">
        <v>0</v>
      </c>
      <c r="CL62" s="2">
        <v>0</v>
      </c>
      <c r="CM62" s="6">
        <f>SUM(Table2[[#This Row],[BB B]:[BB FE]])</f>
        <v>13</v>
      </c>
      <c r="CN62" s="11">
        <f>IF((Table2[[#This Row],[BB T]]/Table2[[#This Row],[Admission]]) = 0, "--", (Table2[[#This Row],[BB T]]/Table2[[#This Row],[Admission]]))</f>
        <v>0.11304347826086956</v>
      </c>
      <c r="CO62" s="11" t="str">
        <f>IF(Table2[[#This Row],[BB T]]=0,"--", IF(Table2[[#This Row],[BB HS]]/Table2[[#This Row],[BB T]]=0, "--", Table2[[#This Row],[BB HS]]/Table2[[#This Row],[BB T]]))</f>
        <v>--</v>
      </c>
      <c r="CP62" s="18" t="str">
        <f>IF(Table2[[#This Row],[BB T]]=0,"--", IF(Table2[[#This Row],[BB FE]]/Table2[[#This Row],[BB T]]=0, "--", Table2[[#This Row],[BB FE]]/Table2[[#This Row],[BB T]]))</f>
        <v>--</v>
      </c>
      <c r="CQ62" s="2">
        <v>17</v>
      </c>
      <c r="CR62" s="2">
        <v>0</v>
      </c>
      <c r="CS62" s="2">
        <v>0</v>
      </c>
      <c r="CT62" s="2">
        <v>0</v>
      </c>
      <c r="CU62" s="6">
        <f>SUM(Table2[[#This Row],[SB B]:[SB FE]])</f>
        <v>17</v>
      </c>
      <c r="CV62" s="11">
        <f>IF((Table2[[#This Row],[SB T]]/Table2[[#This Row],[Admission]]) = 0, "--", (Table2[[#This Row],[SB T]]/Table2[[#This Row],[Admission]]))</f>
        <v>0.14782608695652175</v>
      </c>
      <c r="CW62" s="11" t="str">
        <f>IF(Table2[[#This Row],[SB T]]=0,"--", IF(Table2[[#This Row],[SB HS]]/Table2[[#This Row],[SB T]]=0, "--", Table2[[#This Row],[SB HS]]/Table2[[#This Row],[SB T]]))</f>
        <v>--</v>
      </c>
      <c r="CX62" s="18" t="str">
        <f>IF(Table2[[#This Row],[SB T]]=0,"--", IF(Table2[[#This Row],[SB FE]]/Table2[[#This Row],[SB T]]=0, "--", Table2[[#This Row],[SB FE]]/Table2[[#This Row],[SB T]]))</f>
        <v>--</v>
      </c>
      <c r="CY62" s="2">
        <v>0</v>
      </c>
      <c r="CZ62" s="2">
        <v>0</v>
      </c>
      <c r="DA62" s="2">
        <v>0</v>
      </c>
      <c r="DB62" s="2">
        <v>0</v>
      </c>
      <c r="DC62" s="6">
        <f>SUM(Table2[[#This Row],[GF B]:[GF FE]])</f>
        <v>0</v>
      </c>
      <c r="DD62" s="11" t="str">
        <f>IF((Table2[[#This Row],[GF T]]/Table2[[#This Row],[Admission]]) = 0, "--", (Table2[[#This Row],[GF T]]/Table2[[#This Row],[Admission]]))</f>
        <v>--</v>
      </c>
      <c r="DE62" s="11" t="str">
        <f>IF(Table2[[#This Row],[GF T]]=0,"--", IF(Table2[[#This Row],[GF HS]]/Table2[[#This Row],[GF T]]=0, "--", Table2[[#This Row],[GF HS]]/Table2[[#This Row],[GF T]]))</f>
        <v>--</v>
      </c>
      <c r="DF62" s="18" t="str">
        <f>IF(Table2[[#This Row],[GF T]]=0,"--", IF(Table2[[#This Row],[GF FE]]/Table2[[#This Row],[GF T]]=0, "--", Table2[[#This Row],[GF FE]]/Table2[[#This Row],[GF T]]))</f>
        <v>--</v>
      </c>
      <c r="DG62" s="2">
        <v>0</v>
      </c>
      <c r="DH62" s="2">
        <v>0</v>
      </c>
      <c r="DI62" s="2">
        <v>0</v>
      </c>
      <c r="DJ62" s="2">
        <v>0</v>
      </c>
      <c r="DK62" s="6">
        <f>SUM(Table2[[#This Row],[TN B]:[TN FE]])</f>
        <v>0</v>
      </c>
      <c r="DL62" s="11" t="str">
        <f>IF((Table2[[#This Row],[TN T]]/Table2[[#This Row],[Admission]]) = 0, "--", (Table2[[#This Row],[TN T]]/Table2[[#This Row],[Admission]]))</f>
        <v>--</v>
      </c>
      <c r="DM62" s="11" t="str">
        <f>IF(Table2[[#This Row],[TN T]]=0,"--", IF(Table2[[#This Row],[TN HS]]/Table2[[#This Row],[TN T]]=0, "--", Table2[[#This Row],[TN HS]]/Table2[[#This Row],[TN T]]))</f>
        <v>--</v>
      </c>
      <c r="DN62" s="18" t="str">
        <f>IF(Table2[[#This Row],[TN T]]=0,"--", IF(Table2[[#This Row],[TN FE]]/Table2[[#This Row],[TN T]]=0, "--", Table2[[#This Row],[TN FE]]/Table2[[#This Row],[TN T]]))</f>
        <v>--</v>
      </c>
      <c r="DO62" s="2">
        <v>0</v>
      </c>
      <c r="DP62" s="2">
        <v>0</v>
      </c>
      <c r="DQ62" s="2">
        <v>0</v>
      </c>
      <c r="DR62" s="2">
        <v>0</v>
      </c>
      <c r="DS62" s="6">
        <f>SUM(Table2[[#This Row],[BND B]:[BND FE]])</f>
        <v>0</v>
      </c>
      <c r="DT62" s="11" t="str">
        <f>IF((Table2[[#This Row],[BND T]]/Table2[[#This Row],[Admission]]) = 0, "--", (Table2[[#This Row],[BND T]]/Table2[[#This Row],[Admission]]))</f>
        <v>--</v>
      </c>
      <c r="DU62" s="11" t="str">
        <f>IF(Table2[[#This Row],[BND T]]=0,"--", IF(Table2[[#This Row],[BND HS]]/Table2[[#This Row],[BND T]]=0, "--", Table2[[#This Row],[BND HS]]/Table2[[#This Row],[BND T]]))</f>
        <v>--</v>
      </c>
      <c r="DV62" s="18" t="str">
        <f>IF(Table2[[#This Row],[BND T]]=0,"--", IF(Table2[[#This Row],[BND FE]]/Table2[[#This Row],[BND T]]=0, "--", Table2[[#This Row],[BND FE]]/Table2[[#This Row],[BND T]]))</f>
        <v>--</v>
      </c>
      <c r="DW62" s="2">
        <v>0</v>
      </c>
      <c r="DX62" s="2">
        <v>0</v>
      </c>
      <c r="DY62" s="2">
        <v>0</v>
      </c>
      <c r="DZ62" s="2">
        <v>0</v>
      </c>
      <c r="EA62" s="6">
        <f>SUM(Table2[[#This Row],[SPE B]:[SPE FE]])</f>
        <v>0</v>
      </c>
      <c r="EB62" s="11" t="str">
        <f>IF((Table2[[#This Row],[SPE T]]/Table2[[#This Row],[Admission]]) = 0, "--", (Table2[[#This Row],[SPE T]]/Table2[[#This Row],[Admission]]))</f>
        <v>--</v>
      </c>
      <c r="EC62" s="11" t="str">
        <f>IF(Table2[[#This Row],[SPE T]]=0,"--", IF(Table2[[#This Row],[SPE HS]]/Table2[[#This Row],[SPE T]]=0, "--", Table2[[#This Row],[SPE HS]]/Table2[[#This Row],[SPE T]]))</f>
        <v>--</v>
      </c>
      <c r="ED62" s="18" t="str">
        <f>IF(Table2[[#This Row],[SPE T]]=0,"--", IF(Table2[[#This Row],[SPE FE]]/Table2[[#This Row],[SPE T]]=0, "--", Table2[[#This Row],[SPE FE]]/Table2[[#This Row],[SPE T]]))</f>
        <v>--</v>
      </c>
      <c r="EE62" s="2">
        <v>0</v>
      </c>
      <c r="EF62" s="2">
        <v>0</v>
      </c>
      <c r="EG62" s="2">
        <v>0</v>
      </c>
      <c r="EH62" s="2">
        <v>0</v>
      </c>
      <c r="EI62" s="6">
        <f>SUM(Table2[[#This Row],[ORC B]:[ORC FE]])</f>
        <v>0</v>
      </c>
      <c r="EJ62" s="11" t="str">
        <f>IF((Table2[[#This Row],[ORC T]]/Table2[[#This Row],[Admission]]) = 0, "--", (Table2[[#This Row],[ORC T]]/Table2[[#This Row],[Admission]]))</f>
        <v>--</v>
      </c>
      <c r="EK62" s="11" t="str">
        <f>IF(Table2[[#This Row],[ORC T]]=0,"--", IF(Table2[[#This Row],[ORC HS]]/Table2[[#This Row],[ORC T]]=0, "--", Table2[[#This Row],[ORC HS]]/Table2[[#This Row],[ORC T]]))</f>
        <v>--</v>
      </c>
      <c r="EL62" s="18" t="str">
        <f>IF(Table2[[#This Row],[ORC T]]=0,"--", IF(Table2[[#This Row],[ORC FE]]/Table2[[#This Row],[ORC T]]=0, "--", Table2[[#This Row],[ORC FE]]/Table2[[#This Row],[ORC T]]))</f>
        <v>--</v>
      </c>
      <c r="EM62" s="2">
        <v>0</v>
      </c>
      <c r="EN62" s="2">
        <v>0</v>
      </c>
      <c r="EO62" s="2">
        <v>0</v>
      </c>
      <c r="EP62" s="2">
        <v>0</v>
      </c>
      <c r="EQ62" s="6">
        <f>SUM(Table2[[#This Row],[SOL B]:[SOL FE]])</f>
        <v>0</v>
      </c>
      <c r="ER62" s="11" t="str">
        <f>IF((Table2[[#This Row],[SOL T]]/Table2[[#This Row],[Admission]]) = 0, "--", (Table2[[#This Row],[SOL T]]/Table2[[#This Row],[Admission]]))</f>
        <v>--</v>
      </c>
      <c r="ES62" s="11" t="str">
        <f>IF(Table2[[#This Row],[SOL T]]=0,"--", IF(Table2[[#This Row],[SOL HS]]/Table2[[#This Row],[SOL T]]=0, "--", Table2[[#This Row],[SOL HS]]/Table2[[#This Row],[SOL T]]))</f>
        <v>--</v>
      </c>
      <c r="ET62" s="18" t="str">
        <f>IF(Table2[[#This Row],[SOL T]]=0,"--", IF(Table2[[#This Row],[SOL FE]]/Table2[[#This Row],[SOL T]]=0, "--", Table2[[#This Row],[SOL FE]]/Table2[[#This Row],[SOL T]]))</f>
        <v>--</v>
      </c>
      <c r="EU62" s="2">
        <v>0</v>
      </c>
      <c r="EV62" s="2">
        <v>0</v>
      </c>
      <c r="EW62" s="2">
        <v>0</v>
      </c>
      <c r="EX62" s="2">
        <v>0</v>
      </c>
      <c r="EY62" s="6">
        <f>SUM(Table2[[#This Row],[CHO B]:[CHO FE]])</f>
        <v>0</v>
      </c>
      <c r="EZ62" s="11" t="str">
        <f>IF((Table2[[#This Row],[CHO T]]/Table2[[#This Row],[Admission]]) = 0, "--", (Table2[[#This Row],[CHO T]]/Table2[[#This Row],[Admission]]))</f>
        <v>--</v>
      </c>
      <c r="FA62" s="11" t="str">
        <f>IF(Table2[[#This Row],[CHO T]]=0,"--", IF(Table2[[#This Row],[CHO HS]]/Table2[[#This Row],[CHO T]]=0, "--", Table2[[#This Row],[CHO HS]]/Table2[[#This Row],[CHO T]]))</f>
        <v>--</v>
      </c>
      <c r="FB62" s="18" t="str">
        <f>IF(Table2[[#This Row],[CHO T]]=0,"--", IF(Table2[[#This Row],[CHO FE]]/Table2[[#This Row],[CHO T]]=0, "--", Table2[[#This Row],[CHO FE]]/Table2[[#This Row],[CHO T]]))</f>
        <v>--</v>
      </c>
      <c r="FC6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35</v>
      </c>
      <c r="FD62">
        <v>0</v>
      </c>
      <c r="FE62">
        <v>1</v>
      </c>
      <c r="FF62" s="1" t="s">
        <v>390</v>
      </c>
      <c r="FG62" s="1" t="s">
        <v>390</v>
      </c>
      <c r="FH62">
        <v>0</v>
      </c>
      <c r="FI62">
        <v>2</v>
      </c>
      <c r="FJ62" s="1" t="s">
        <v>390</v>
      </c>
      <c r="FK62" s="1" t="s">
        <v>390</v>
      </c>
      <c r="FL62">
        <v>0</v>
      </c>
      <c r="FM62">
        <v>0</v>
      </c>
      <c r="FN62" s="1" t="s">
        <v>390</v>
      </c>
      <c r="FO62" s="1" t="s">
        <v>390</v>
      </c>
    </row>
    <row r="63" spans="1:171">
      <c r="A63">
        <v>1150</v>
      </c>
      <c r="B63">
        <v>54</v>
      </c>
      <c r="C63" t="s">
        <v>97</v>
      </c>
      <c r="D63" t="s">
        <v>159</v>
      </c>
      <c r="E63" s="20">
        <v>319</v>
      </c>
      <c r="F63" s="2">
        <v>40</v>
      </c>
      <c r="G63" s="2">
        <v>0</v>
      </c>
      <c r="H63" s="2">
        <v>0</v>
      </c>
      <c r="I63" s="2">
        <v>0</v>
      </c>
      <c r="J63" s="6">
        <f>SUM(Table2[[#This Row],[FB B]:[FB FE]])</f>
        <v>40</v>
      </c>
      <c r="K63" s="11">
        <f>IF((Table2[[#This Row],[FB T]]/Table2[[#This Row],[Admission]]) = 0, "--", (Table2[[#This Row],[FB T]]/Table2[[#This Row],[Admission]]))</f>
        <v>0.12539184952978055</v>
      </c>
      <c r="L63" s="11" t="str">
        <f>IF(Table2[[#This Row],[FB T]]=0,"--", IF(Table2[[#This Row],[FB HS]]/Table2[[#This Row],[FB T]]=0, "--", Table2[[#This Row],[FB HS]]/Table2[[#This Row],[FB T]]))</f>
        <v>--</v>
      </c>
      <c r="M63" s="18" t="str">
        <f>IF(Table2[[#This Row],[FB T]]=0,"--", IF(Table2[[#This Row],[FB FE]]/Table2[[#This Row],[FB T]]=0, "--", Table2[[#This Row],[FB FE]]/Table2[[#This Row],[FB T]]))</f>
        <v>--</v>
      </c>
      <c r="N63" s="2">
        <v>0</v>
      </c>
      <c r="O63" s="2">
        <v>0</v>
      </c>
      <c r="P63" s="2">
        <v>0</v>
      </c>
      <c r="Q63" s="2">
        <v>0</v>
      </c>
      <c r="R63" s="6">
        <f>SUM(Table2[[#This Row],[XC B]:[XC FE]])</f>
        <v>0</v>
      </c>
      <c r="S63" s="11" t="str">
        <f>IF((Table2[[#This Row],[XC T]]/Table2[[#This Row],[Admission]]) = 0, "--", (Table2[[#This Row],[XC T]]/Table2[[#This Row],[Admission]]))</f>
        <v>--</v>
      </c>
      <c r="T63" s="11" t="str">
        <f>IF(Table2[[#This Row],[XC T]]=0,"--", IF(Table2[[#This Row],[XC HS]]/Table2[[#This Row],[XC T]]=0, "--", Table2[[#This Row],[XC HS]]/Table2[[#This Row],[XC T]]))</f>
        <v>--</v>
      </c>
      <c r="U63" s="18" t="str">
        <f>IF(Table2[[#This Row],[XC T]]=0,"--", IF(Table2[[#This Row],[XC FE]]/Table2[[#This Row],[XC T]]=0, "--", Table2[[#This Row],[XC FE]]/Table2[[#This Row],[XC T]]))</f>
        <v>--</v>
      </c>
      <c r="V63" s="2">
        <v>21</v>
      </c>
      <c r="W63" s="2">
        <v>0</v>
      </c>
      <c r="X63" s="2">
        <v>1</v>
      </c>
      <c r="Y63" s="6">
        <f>SUM(Table2[[#This Row],[VB G]:[VB FE]])</f>
        <v>22</v>
      </c>
      <c r="Z63" s="11">
        <f>IF((Table2[[#This Row],[VB T]]/Table2[[#This Row],[Admission]]) = 0, "--", (Table2[[#This Row],[VB T]]/Table2[[#This Row],[Admission]]))</f>
        <v>6.8965517241379309E-2</v>
      </c>
      <c r="AA63" s="11" t="str">
        <f>IF(Table2[[#This Row],[VB T]]=0,"--", IF(Table2[[#This Row],[VB HS]]/Table2[[#This Row],[VB T]]=0, "--", Table2[[#This Row],[VB HS]]/Table2[[#This Row],[VB T]]))</f>
        <v>--</v>
      </c>
      <c r="AB63" s="18">
        <f>IF(Table2[[#This Row],[VB T]]=0,"--", IF(Table2[[#This Row],[VB FE]]/Table2[[#This Row],[VB T]]=0, "--", Table2[[#This Row],[VB FE]]/Table2[[#This Row],[VB T]]))</f>
        <v>4.5454545454545456E-2</v>
      </c>
      <c r="AC63" s="2">
        <v>18</v>
      </c>
      <c r="AD63" s="2">
        <v>17</v>
      </c>
      <c r="AE63" s="2">
        <v>0</v>
      </c>
      <c r="AF63" s="2">
        <v>0</v>
      </c>
      <c r="AG63" s="6">
        <f>SUM(Table2[[#This Row],[SC B]:[SC FE]])</f>
        <v>35</v>
      </c>
      <c r="AH63" s="11">
        <f>IF((Table2[[#This Row],[SC T]]/Table2[[#This Row],[Admission]]) = 0, "--", (Table2[[#This Row],[SC T]]/Table2[[#This Row],[Admission]]))</f>
        <v>0.109717868338558</v>
      </c>
      <c r="AI63" s="11" t="str">
        <f>IF(Table2[[#This Row],[SC T]]=0,"--", IF(Table2[[#This Row],[SC HS]]/Table2[[#This Row],[SC T]]=0, "--", Table2[[#This Row],[SC HS]]/Table2[[#This Row],[SC T]]))</f>
        <v>--</v>
      </c>
      <c r="AJ63" s="18" t="str">
        <f>IF(Table2[[#This Row],[SC T]]=0,"--", IF(Table2[[#This Row],[SC FE]]/Table2[[#This Row],[SC T]]=0, "--", Table2[[#This Row],[SC FE]]/Table2[[#This Row],[SC T]]))</f>
        <v>--</v>
      </c>
      <c r="AK63" s="15">
        <f>SUM(Table2[[#This Row],[FB T]],Table2[[#This Row],[XC T]],Table2[[#This Row],[VB T]],Table2[[#This Row],[SC T]])</f>
        <v>97</v>
      </c>
      <c r="AL63" s="2">
        <v>32</v>
      </c>
      <c r="AM63" s="2">
        <v>17</v>
      </c>
      <c r="AN63" s="2">
        <v>0</v>
      </c>
      <c r="AO63" s="2">
        <v>0</v>
      </c>
      <c r="AP63" s="6">
        <f>SUM(Table2[[#This Row],[BX B]:[BX FE]])</f>
        <v>49</v>
      </c>
      <c r="AQ63" s="11">
        <f>IF((Table2[[#This Row],[BX T]]/Table2[[#This Row],[Admission]]) = 0, "--", (Table2[[#This Row],[BX T]]/Table2[[#This Row],[Admission]]))</f>
        <v>0.15360501567398119</v>
      </c>
      <c r="AR63" s="11" t="str">
        <f>IF(Table2[[#This Row],[BX T]]=0,"--", IF(Table2[[#This Row],[BX HS]]/Table2[[#This Row],[BX T]]=0, "--", Table2[[#This Row],[BX HS]]/Table2[[#This Row],[BX T]]))</f>
        <v>--</v>
      </c>
      <c r="AS63" s="18" t="str">
        <f>IF(Table2[[#This Row],[BX T]]=0,"--", IF(Table2[[#This Row],[BX FE]]/Table2[[#This Row],[BX T]]=0, "--", Table2[[#This Row],[BX FE]]/Table2[[#This Row],[BX T]]))</f>
        <v>--</v>
      </c>
      <c r="AT63" s="2">
        <v>0</v>
      </c>
      <c r="AU63" s="2">
        <v>0</v>
      </c>
      <c r="AV63" s="2">
        <v>0</v>
      </c>
      <c r="AW63" s="2">
        <v>0</v>
      </c>
      <c r="AX63" s="6">
        <f>SUM(Table2[[#This Row],[SW B]:[SW FE]])</f>
        <v>0</v>
      </c>
      <c r="AY63" s="11" t="str">
        <f>IF((Table2[[#This Row],[SW T]]/Table2[[#This Row],[Admission]]) = 0, "--", (Table2[[#This Row],[SW T]]/Table2[[#This Row],[Admission]]))</f>
        <v>--</v>
      </c>
      <c r="AZ63" s="11" t="str">
        <f>IF(Table2[[#This Row],[SW T]]=0,"--", IF(Table2[[#This Row],[SW HS]]/Table2[[#This Row],[SW T]]=0, "--", Table2[[#This Row],[SW HS]]/Table2[[#This Row],[SW T]]))</f>
        <v>--</v>
      </c>
      <c r="BA63" s="18" t="str">
        <f>IF(Table2[[#This Row],[SW T]]=0,"--", IF(Table2[[#This Row],[SW FE]]/Table2[[#This Row],[SW T]]=0, "--", Table2[[#This Row],[SW FE]]/Table2[[#This Row],[SW T]]))</f>
        <v>--</v>
      </c>
      <c r="BB63" s="2">
        <v>0</v>
      </c>
      <c r="BC63" s="2">
        <v>16</v>
      </c>
      <c r="BD63" s="2">
        <v>0</v>
      </c>
      <c r="BE63" s="2">
        <v>0</v>
      </c>
      <c r="BF63" s="6">
        <f>SUM(Table2[[#This Row],[CHE B]:[CHE FE]])</f>
        <v>16</v>
      </c>
      <c r="BG63" s="11">
        <f>IF((Table2[[#This Row],[CHE T]]/Table2[[#This Row],[Admission]]) = 0, "--", (Table2[[#This Row],[CHE T]]/Table2[[#This Row],[Admission]]))</f>
        <v>5.0156739811912224E-2</v>
      </c>
      <c r="BH63" s="11" t="str">
        <f>IF(Table2[[#This Row],[CHE T]]=0,"--", IF(Table2[[#This Row],[CHE HS]]/Table2[[#This Row],[CHE T]]=0, "--", Table2[[#This Row],[CHE HS]]/Table2[[#This Row],[CHE T]]))</f>
        <v>--</v>
      </c>
      <c r="BI63" s="22" t="str">
        <f>IF(Table2[[#This Row],[CHE T]]=0,"--", IF(Table2[[#This Row],[CHE FE]]/Table2[[#This Row],[CHE T]]=0, "--", Table2[[#This Row],[CHE FE]]/Table2[[#This Row],[CHE T]]))</f>
        <v>--</v>
      </c>
      <c r="BJ63" s="2">
        <v>12</v>
      </c>
      <c r="BK63" s="2">
        <v>0</v>
      </c>
      <c r="BL63" s="2">
        <v>0</v>
      </c>
      <c r="BM63" s="2">
        <v>0</v>
      </c>
      <c r="BN63" s="6">
        <f>SUM(Table2[[#This Row],[WR B]:[WR FE]])</f>
        <v>12</v>
      </c>
      <c r="BO63" s="11">
        <f>IF((Table2[[#This Row],[WR T]]/Table2[[#This Row],[Admission]]) = 0, "--", (Table2[[#This Row],[WR T]]/Table2[[#This Row],[Admission]]))</f>
        <v>3.7617554858934171E-2</v>
      </c>
      <c r="BP63" s="11" t="str">
        <f>IF(Table2[[#This Row],[WR T]]=0,"--", IF(Table2[[#This Row],[WR HS]]/Table2[[#This Row],[WR T]]=0, "--", Table2[[#This Row],[WR HS]]/Table2[[#This Row],[WR T]]))</f>
        <v>--</v>
      </c>
      <c r="BQ63" s="18" t="str">
        <f>IF(Table2[[#This Row],[WR T]]=0,"--", IF(Table2[[#This Row],[WR FE]]/Table2[[#This Row],[WR T]]=0, "--", Table2[[#This Row],[WR FE]]/Table2[[#This Row],[WR T]]))</f>
        <v>--</v>
      </c>
      <c r="BR63" s="2">
        <v>0</v>
      </c>
      <c r="BS63" s="2">
        <v>0</v>
      </c>
      <c r="BT63" s="2">
        <v>0</v>
      </c>
      <c r="BU63" s="2">
        <v>0</v>
      </c>
      <c r="BV63" s="6">
        <f>SUM(Table2[[#This Row],[DNC B]:[DNC FE]])</f>
        <v>0</v>
      </c>
      <c r="BW63" s="11" t="str">
        <f>IF((Table2[[#This Row],[DNC T]]/Table2[[#This Row],[Admission]]) = 0, "--", (Table2[[#This Row],[DNC T]]/Table2[[#This Row],[Admission]]))</f>
        <v>--</v>
      </c>
      <c r="BX63" s="11" t="str">
        <f>IF(Table2[[#This Row],[DNC T]]=0,"--", IF(Table2[[#This Row],[DNC HS]]/Table2[[#This Row],[DNC T]]=0, "--", Table2[[#This Row],[DNC HS]]/Table2[[#This Row],[DNC T]]))</f>
        <v>--</v>
      </c>
      <c r="BY63" s="18" t="str">
        <f>IF(Table2[[#This Row],[DNC T]]=0,"--", IF(Table2[[#This Row],[DNC FE]]/Table2[[#This Row],[DNC T]]=0, "--", Table2[[#This Row],[DNC FE]]/Table2[[#This Row],[DNC T]]))</f>
        <v>--</v>
      </c>
      <c r="BZ63" s="24">
        <f>SUM(Table2[[#This Row],[BX T]],Table2[[#This Row],[SW T]],Table2[[#This Row],[CHE T]],Table2[[#This Row],[WR T]],Table2[[#This Row],[DNC T]])</f>
        <v>77</v>
      </c>
      <c r="CA63" s="2">
        <v>17</v>
      </c>
      <c r="CB63" s="2">
        <v>20</v>
      </c>
      <c r="CC63" s="2">
        <v>0</v>
      </c>
      <c r="CD63" s="2">
        <v>0</v>
      </c>
      <c r="CE63" s="6">
        <f>SUM(Table2[[#This Row],[TF B]:[TF FE]])</f>
        <v>37</v>
      </c>
      <c r="CF63" s="11">
        <f>IF((Table2[[#This Row],[TF T]]/Table2[[#This Row],[Admission]]) = 0, "--", (Table2[[#This Row],[TF T]]/Table2[[#This Row],[Admission]]))</f>
        <v>0.11598746081504702</v>
      </c>
      <c r="CG63" s="11" t="str">
        <f>IF(Table2[[#This Row],[TF T]]=0,"--", IF(Table2[[#This Row],[TF HS]]/Table2[[#This Row],[TF T]]=0, "--", Table2[[#This Row],[TF HS]]/Table2[[#This Row],[TF T]]))</f>
        <v>--</v>
      </c>
      <c r="CH63" s="18" t="str">
        <f>IF(Table2[[#This Row],[TF T]]=0,"--", IF(Table2[[#This Row],[TF FE]]/Table2[[#This Row],[TF T]]=0, "--", Table2[[#This Row],[TF FE]]/Table2[[#This Row],[TF T]]))</f>
        <v>--</v>
      </c>
      <c r="CI63" s="2">
        <v>19</v>
      </c>
      <c r="CJ63" s="2">
        <v>0</v>
      </c>
      <c r="CK63" s="2">
        <v>0</v>
      </c>
      <c r="CL63" s="2">
        <v>0</v>
      </c>
      <c r="CM63" s="6">
        <f>SUM(Table2[[#This Row],[BB B]:[BB FE]])</f>
        <v>19</v>
      </c>
      <c r="CN63" s="11">
        <f>IF((Table2[[#This Row],[BB T]]/Table2[[#This Row],[Admission]]) = 0, "--", (Table2[[#This Row],[BB T]]/Table2[[#This Row],[Admission]]))</f>
        <v>5.9561128526645767E-2</v>
      </c>
      <c r="CO63" s="11" t="str">
        <f>IF(Table2[[#This Row],[BB T]]=0,"--", IF(Table2[[#This Row],[BB HS]]/Table2[[#This Row],[BB T]]=0, "--", Table2[[#This Row],[BB HS]]/Table2[[#This Row],[BB T]]))</f>
        <v>--</v>
      </c>
      <c r="CP63" s="18" t="str">
        <f>IF(Table2[[#This Row],[BB T]]=0,"--", IF(Table2[[#This Row],[BB FE]]/Table2[[#This Row],[BB T]]=0, "--", Table2[[#This Row],[BB FE]]/Table2[[#This Row],[BB T]]))</f>
        <v>--</v>
      </c>
      <c r="CQ63" s="2">
        <v>0</v>
      </c>
      <c r="CR63" s="2">
        <v>26</v>
      </c>
      <c r="CS63" s="2">
        <v>0</v>
      </c>
      <c r="CT63" s="2">
        <v>0</v>
      </c>
      <c r="CU63" s="6">
        <f>SUM(Table2[[#This Row],[SB B]:[SB FE]])</f>
        <v>26</v>
      </c>
      <c r="CV63" s="11">
        <f>IF((Table2[[#This Row],[SB T]]/Table2[[#This Row],[Admission]]) = 0, "--", (Table2[[#This Row],[SB T]]/Table2[[#This Row],[Admission]]))</f>
        <v>8.1504702194357362E-2</v>
      </c>
      <c r="CW63" s="11" t="str">
        <f>IF(Table2[[#This Row],[SB T]]=0,"--", IF(Table2[[#This Row],[SB HS]]/Table2[[#This Row],[SB T]]=0, "--", Table2[[#This Row],[SB HS]]/Table2[[#This Row],[SB T]]))</f>
        <v>--</v>
      </c>
      <c r="CX63" s="18" t="str">
        <f>IF(Table2[[#This Row],[SB T]]=0,"--", IF(Table2[[#This Row],[SB FE]]/Table2[[#This Row],[SB T]]=0, "--", Table2[[#This Row],[SB FE]]/Table2[[#This Row],[SB T]]))</f>
        <v>--</v>
      </c>
      <c r="CY63" s="2">
        <v>0</v>
      </c>
      <c r="CZ63" s="2">
        <v>0</v>
      </c>
      <c r="DA63" s="2">
        <v>0</v>
      </c>
      <c r="DB63" s="2">
        <v>0</v>
      </c>
      <c r="DC63" s="6">
        <f>SUM(Table2[[#This Row],[GF B]:[GF FE]])</f>
        <v>0</v>
      </c>
      <c r="DD63" s="11" t="str">
        <f>IF((Table2[[#This Row],[GF T]]/Table2[[#This Row],[Admission]]) = 0, "--", (Table2[[#This Row],[GF T]]/Table2[[#This Row],[Admission]]))</f>
        <v>--</v>
      </c>
      <c r="DE63" s="11" t="str">
        <f>IF(Table2[[#This Row],[GF T]]=0,"--", IF(Table2[[#This Row],[GF HS]]/Table2[[#This Row],[GF T]]=0, "--", Table2[[#This Row],[GF HS]]/Table2[[#This Row],[GF T]]))</f>
        <v>--</v>
      </c>
      <c r="DF63" s="18" t="str">
        <f>IF(Table2[[#This Row],[GF T]]=0,"--", IF(Table2[[#This Row],[GF FE]]/Table2[[#This Row],[GF T]]=0, "--", Table2[[#This Row],[GF FE]]/Table2[[#This Row],[GF T]]))</f>
        <v>--</v>
      </c>
      <c r="DG63" s="2">
        <v>0</v>
      </c>
      <c r="DH63" s="2">
        <v>0</v>
      </c>
      <c r="DI63" s="2">
        <v>0</v>
      </c>
      <c r="DJ63" s="2">
        <v>0</v>
      </c>
      <c r="DK63" s="6">
        <f>SUM(Table2[[#This Row],[TN B]:[TN FE]])</f>
        <v>0</v>
      </c>
      <c r="DL63" s="11" t="str">
        <f>IF((Table2[[#This Row],[TN T]]/Table2[[#This Row],[Admission]]) = 0, "--", (Table2[[#This Row],[TN T]]/Table2[[#This Row],[Admission]]))</f>
        <v>--</v>
      </c>
      <c r="DM63" s="11" t="str">
        <f>IF(Table2[[#This Row],[TN T]]=0,"--", IF(Table2[[#This Row],[TN HS]]/Table2[[#This Row],[TN T]]=0, "--", Table2[[#This Row],[TN HS]]/Table2[[#This Row],[TN T]]))</f>
        <v>--</v>
      </c>
      <c r="DN63" s="18" t="str">
        <f>IF(Table2[[#This Row],[TN T]]=0,"--", IF(Table2[[#This Row],[TN FE]]/Table2[[#This Row],[TN T]]=0, "--", Table2[[#This Row],[TN FE]]/Table2[[#This Row],[TN T]]))</f>
        <v>--</v>
      </c>
      <c r="DO63" s="2">
        <v>4</v>
      </c>
      <c r="DP63" s="2">
        <v>13</v>
      </c>
      <c r="DQ63" s="2">
        <v>0</v>
      </c>
      <c r="DR63" s="2">
        <v>0</v>
      </c>
      <c r="DS63" s="6">
        <f>SUM(Table2[[#This Row],[BND B]:[BND FE]])</f>
        <v>17</v>
      </c>
      <c r="DT63" s="11">
        <f>IF((Table2[[#This Row],[BND T]]/Table2[[#This Row],[Admission]]) = 0, "--", (Table2[[#This Row],[BND T]]/Table2[[#This Row],[Admission]]))</f>
        <v>5.329153605015674E-2</v>
      </c>
      <c r="DU63" s="11" t="str">
        <f>IF(Table2[[#This Row],[BND T]]=0,"--", IF(Table2[[#This Row],[BND HS]]/Table2[[#This Row],[BND T]]=0, "--", Table2[[#This Row],[BND HS]]/Table2[[#This Row],[BND T]]))</f>
        <v>--</v>
      </c>
      <c r="DV63" s="18" t="str">
        <f>IF(Table2[[#This Row],[BND T]]=0,"--", IF(Table2[[#This Row],[BND FE]]/Table2[[#This Row],[BND T]]=0, "--", Table2[[#This Row],[BND FE]]/Table2[[#This Row],[BND T]]))</f>
        <v>--</v>
      </c>
      <c r="DW63" s="2">
        <v>0</v>
      </c>
      <c r="DX63" s="2">
        <v>0</v>
      </c>
      <c r="DY63" s="2">
        <v>0</v>
      </c>
      <c r="DZ63" s="2">
        <v>0</v>
      </c>
      <c r="EA63" s="6">
        <f>SUM(Table2[[#This Row],[SPE B]:[SPE FE]])</f>
        <v>0</v>
      </c>
      <c r="EB63" s="11" t="str">
        <f>IF((Table2[[#This Row],[SPE T]]/Table2[[#This Row],[Admission]]) = 0, "--", (Table2[[#This Row],[SPE T]]/Table2[[#This Row],[Admission]]))</f>
        <v>--</v>
      </c>
      <c r="EC63" s="11" t="str">
        <f>IF(Table2[[#This Row],[SPE T]]=0,"--", IF(Table2[[#This Row],[SPE HS]]/Table2[[#This Row],[SPE T]]=0, "--", Table2[[#This Row],[SPE HS]]/Table2[[#This Row],[SPE T]]))</f>
        <v>--</v>
      </c>
      <c r="ED63" s="18" t="str">
        <f>IF(Table2[[#This Row],[SPE T]]=0,"--", IF(Table2[[#This Row],[SPE FE]]/Table2[[#This Row],[SPE T]]=0, "--", Table2[[#This Row],[SPE FE]]/Table2[[#This Row],[SPE T]]))</f>
        <v>--</v>
      </c>
      <c r="EE63" s="2">
        <v>0</v>
      </c>
      <c r="EF63" s="2">
        <v>0</v>
      </c>
      <c r="EG63" s="2">
        <v>0</v>
      </c>
      <c r="EH63" s="2">
        <v>0</v>
      </c>
      <c r="EI63" s="6">
        <f>SUM(Table2[[#This Row],[ORC B]:[ORC FE]])</f>
        <v>0</v>
      </c>
      <c r="EJ63" s="11" t="str">
        <f>IF((Table2[[#This Row],[ORC T]]/Table2[[#This Row],[Admission]]) = 0, "--", (Table2[[#This Row],[ORC T]]/Table2[[#This Row],[Admission]]))</f>
        <v>--</v>
      </c>
      <c r="EK63" s="11" t="str">
        <f>IF(Table2[[#This Row],[ORC T]]=0,"--", IF(Table2[[#This Row],[ORC HS]]/Table2[[#This Row],[ORC T]]=0, "--", Table2[[#This Row],[ORC HS]]/Table2[[#This Row],[ORC T]]))</f>
        <v>--</v>
      </c>
      <c r="EL63" s="18" t="str">
        <f>IF(Table2[[#This Row],[ORC T]]=0,"--", IF(Table2[[#This Row],[ORC FE]]/Table2[[#This Row],[ORC T]]=0, "--", Table2[[#This Row],[ORC FE]]/Table2[[#This Row],[ORC T]]))</f>
        <v>--</v>
      </c>
      <c r="EM63" s="2">
        <v>0</v>
      </c>
      <c r="EN63" s="2">
        <v>0</v>
      </c>
      <c r="EO63" s="2">
        <v>0</v>
      </c>
      <c r="EP63" s="2">
        <v>0</v>
      </c>
      <c r="EQ63" s="6">
        <f>SUM(Table2[[#This Row],[SOL B]:[SOL FE]])</f>
        <v>0</v>
      </c>
      <c r="ER63" s="11" t="str">
        <f>IF((Table2[[#This Row],[SOL T]]/Table2[[#This Row],[Admission]]) = 0, "--", (Table2[[#This Row],[SOL T]]/Table2[[#This Row],[Admission]]))</f>
        <v>--</v>
      </c>
      <c r="ES63" s="11" t="str">
        <f>IF(Table2[[#This Row],[SOL T]]=0,"--", IF(Table2[[#This Row],[SOL HS]]/Table2[[#This Row],[SOL T]]=0, "--", Table2[[#This Row],[SOL HS]]/Table2[[#This Row],[SOL T]]))</f>
        <v>--</v>
      </c>
      <c r="ET63" s="18" t="str">
        <f>IF(Table2[[#This Row],[SOL T]]=0,"--", IF(Table2[[#This Row],[SOL FE]]/Table2[[#This Row],[SOL T]]=0, "--", Table2[[#This Row],[SOL FE]]/Table2[[#This Row],[SOL T]]))</f>
        <v>--</v>
      </c>
      <c r="EU63" s="2">
        <v>3</v>
      </c>
      <c r="EV63" s="2">
        <v>12</v>
      </c>
      <c r="EW63" s="2">
        <v>0</v>
      </c>
      <c r="EX63" s="2">
        <v>0</v>
      </c>
      <c r="EY63" s="6">
        <f>SUM(Table2[[#This Row],[CHO B]:[CHO FE]])</f>
        <v>15</v>
      </c>
      <c r="EZ63" s="11">
        <f>IF((Table2[[#This Row],[CHO T]]/Table2[[#This Row],[Admission]]) = 0, "--", (Table2[[#This Row],[CHO T]]/Table2[[#This Row],[Admission]]))</f>
        <v>4.7021943573667714E-2</v>
      </c>
      <c r="FA63" s="11" t="str">
        <f>IF(Table2[[#This Row],[CHO T]]=0,"--", IF(Table2[[#This Row],[CHO HS]]/Table2[[#This Row],[CHO T]]=0, "--", Table2[[#This Row],[CHO HS]]/Table2[[#This Row],[CHO T]]))</f>
        <v>--</v>
      </c>
      <c r="FB63" s="18" t="str">
        <f>IF(Table2[[#This Row],[CHO T]]=0,"--", IF(Table2[[#This Row],[CHO FE]]/Table2[[#This Row],[CHO T]]=0, "--", Table2[[#This Row],[CHO FE]]/Table2[[#This Row],[CHO T]]))</f>
        <v>--</v>
      </c>
      <c r="FC6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114</v>
      </c>
      <c r="FD63">
        <v>0</v>
      </c>
      <c r="FE63">
        <v>0</v>
      </c>
      <c r="FF63" s="1" t="s">
        <v>390</v>
      </c>
      <c r="FG63" s="1" t="s">
        <v>390</v>
      </c>
      <c r="FH63">
        <v>0</v>
      </c>
      <c r="FI63">
        <v>0</v>
      </c>
      <c r="FJ63" s="1" t="s">
        <v>390</v>
      </c>
      <c r="FK63" s="1" t="s">
        <v>390</v>
      </c>
      <c r="FL63">
        <v>0</v>
      </c>
      <c r="FM63">
        <v>0</v>
      </c>
      <c r="FN63" s="1" t="s">
        <v>390</v>
      </c>
      <c r="FO63" s="1" t="s">
        <v>390</v>
      </c>
    </row>
    <row r="64" spans="1:171">
      <c r="A64">
        <v>957</v>
      </c>
      <c r="B64">
        <v>180</v>
      </c>
      <c r="C64" t="s">
        <v>92</v>
      </c>
      <c r="D64" t="s">
        <v>160</v>
      </c>
      <c r="E64" s="20">
        <v>22</v>
      </c>
      <c r="F64" s="2">
        <v>11</v>
      </c>
      <c r="G64" s="2">
        <v>0</v>
      </c>
      <c r="H64" s="2">
        <v>0</v>
      </c>
      <c r="I64" s="2">
        <v>0</v>
      </c>
      <c r="J64" s="6">
        <f>SUM(Table2[[#This Row],[FB B]:[FB FE]])</f>
        <v>11</v>
      </c>
      <c r="K64" s="11">
        <f>IF((Table2[[#This Row],[FB T]]/Table2[[#This Row],[Admission]]) = 0, "--", (Table2[[#This Row],[FB T]]/Table2[[#This Row],[Admission]]))</f>
        <v>0.5</v>
      </c>
      <c r="L64" s="11" t="str">
        <f>IF(Table2[[#This Row],[FB T]]=0,"--", IF(Table2[[#This Row],[FB HS]]/Table2[[#This Row],[FB T]]=0, "--", Table2[[#This Row],[FB HS]]/Table2[[#This Row],[FB T]]))</f>
        <v>--</v>
      </c>
      <c r="M64" s="18" t="str">
        <f>IF(Table2[[#This Row],[FB T]]=0,"--", IF(Table2[[#This Row],[FB FE]]/Table2[[#This Row],[FB T]]=0, "--", Table2[[#This Row],[FB FE]]/Table2[[#This Row],[FB T]]))</f>
        <v>--</v>
      </c>
      <c r="N64" s="2">
        <v>0</v>
      </c>
      <c r="O64" s="2">
        <v>0</v>
      </c>
      <c r="P64" s="2">
        <v>0</v>
      </c>
      <c r="Q64" s="2">
        <v>0</v>
      </c>
      <c r="R64" s="6">
        <f>SUM(Table2[[#This Row],[XC B]:[XC FE]])</f>
        <v>0</v>
      </c>
      <c r="S64" s="11" t="str">
        <f>IF((Table2[[#This Row],[XC T]]/Table2[[#This Row],[Admission]]) = 0, "--", (Table2[[#This Row],[XC T]]/Table2[[#This Row],[Admission]]))</f>
        <v>--</v>
      </c>
      <c r="T64" s="11" t="str">
        <f>IF(Table2[[#This Row],[XC T]]=0,"--", IF(Table2[[#This Row],[XC HS]]/Table2[[#This Row],[XC T]]=0, "--", Table2[[#This Row],[XC HS]]/Table2[[#This Row],[XC T]]))</f>
        <v>--</v>
      </c>
      <c r="U64" s="18" t="str">
        <f>IF(Table2[[#This Row],[XC T]]=0,"--", IF(Table2[[#This Row],[XC FE]]/Table2[[#This Row],[XC T]]=0, "--", Table2[[#This Row],[XC FE]]/Table2[[#This Row],[XC T]]))</f>
        <v>--</v>
      </c>
      <c r="V64" s="2">
        <v>8</v>
      </c>
      <c r="W64" s="2">
        <v>0</v>
      </c>
      <c r="X64" s="2">
        <v>0</v>
      </c>
      <c r="Y64" s="6">
        <f>SUM(Table2[[#This Row],[VB G]:[VB FE]])</f>
        <v>8</v>
      </c>
      <c r="Z64" s="11">
        <f>IF((Table2[[#This Row],[VB T]]/Table2[[#This Row],[Admission]]) = 0, "--", (Table2[[#This Row],[VB T]]/Table2[[#This Row],[Admission]]))</f>
        <v>0.36363636363636365</v>
      </c>
      <c r="AA64" s="11" t="str">
        <f>IF(Table2[[#This Row],[VB T]]=0,"--", IF(Table2[[#This Row],[VB HS]]/Table2[[#This Row],[VB T]]=0, "--", Table2[[#This Row],[VB HS]]/Table2[[#This Row],[VB T]]))</f>
        <v>--</v>
      </c>
      <c r="AB64" s="18" t="str">
        <f>IF(Table2[[#This Row],[VB T]]=0,"--", IF(Table2[[#This Row],[VB FE]]/Table2[[#This Row],[VB T]]=0, "--", Table2[[#This Row],[VB FE]]/Table2[[#This Row],[VB T]]))</f>
        <v>--</v>
      </c>
      <c r="AC64" s="2">
        <v>0</v>
      </c>
      <c r="AD64" s="2">
        <v>0</v>
      </c>
      <c r="AE64" s="2">
        <v>0</v>
      </c>
      <c r="AF64" s="2">
        <v>0</v>
      </c>
      <c r="AG64" s="6">
        <f>SUM(Table2[[#This Row],[SC B]:[SC FE]])</f>
        <v>0</v>
      </c>
      <c r="AH64" s="11" t="str">
        <f>IF((Table2[[#This Row],[SC T]]/Table2[[#This Row],[Admission]]) = 0, "--", (Table2[[#This Row],[SC T]]/Table2[[#This Row],[Admission]]))</f>
        <v>--</v>
      </c>
      <c r="AI64" s="11" t="str">
        <f>IF(Table2[[#This Row],[SC T]]=0,"--", IF(Table2[[#This Row],[SC HS]]/Table2[[#This Row],[SC T]]=0, "--", Table2[[#This Row],[SC HS]]/Table2[[#This Row],[SC T]]))</f>
        <v>--</v>
      </c>
      <c r="AJ64" s="18" t="str">
        <f>IF(Table2[[#This Row],[SC T]]=0,"--", IF(Table2[[#This Row],[SC FE]]/Table2[[#This Row],[SC T]]=0, "--", Table2[[#This Row],[SC FE]]/Table2[[#This Row],[SC T]]))</f>
        <v>--</v>
      </c>
      <c r="AK64" s="15">
        <f>SUM(Table2[[#This Row],[FB T]],Table2[[#This Row],[XC T]],Table2[[#This Row],[VB T]],Table2[[#This Row],[SC T]])</f>
        <v>19</v>
      </c>
      <c r="AL64" s="2">
        <v>7</v>
      </c>
      <c r="AM64" s="2">
        <v>8</v>
      </c>
      <c r="AN64" s="2">
        <v>0</v>
      </c>
      <c r="AO64" s="2">
        <v>0</v>
      </c>
      <c r="AP64" s="6">
        <f>SUM(Table2[[#This Row],[BX B]:[BX FE]])</f>
        <v>15</v>
      </c>
      <c r="AQ64" s="11">
        <f>IF((Table2[[#This Row],[BX T]]/Table2[[#This Row],[Admission]]) = 0, "--", (Table2[[#This Row],[BX T]]/Table2[[#This Row],[Admission]]))</f>
        <v>0.68181818181818177</v>
      </c>
      <c r="AR64" s="11" t="str">
        <f>IF(Table2[[#This Row],[BX T]]=0,"--", IF(Table2[[#This Row],[BX HS]]/Table2[[#This Row],[BX T]]=0, "--", Table2[[#This Row],[BX HS]]/Table2[[#This Row],[BX T]]))</f>
        <v>--</v>
      </c>
      <c r="AS64" s="18" t="str">
        <f>IF(Table2[[#This Row],[BX T]]=0,"--", IF(Table2[[#This Row],[BX FE]]/Table2[[#This Row],[BX T]]=0, "--", Table2[[#This Row],[BX FE]]/Table2[[#This Row],[BX T]]))</f>
        <v>--</v>
      </c>
      <c r="AT64" s="2">
        <v>0</v>
      </c>
      <c r="AU64" s="2">
        <v>0</v>
      </c>
      <c r="AV64" s="2">
        <v>0</v>
      </c>
      <c r="AW64" s="2">
        <v>0</v>
      </c>
      <c r="AX64" s="6">
        <f>SUM(Table2[[#This Row],[SW B]:[SW FE]])</f>
        <v>0</v>
      </c>
      <c r="AY64" s="11" t="str">
        <f>IF((Table2[[#This Row],[SW T]]/Table2[[#This Row],[Admission]]) = 0, "--", (Table2[[#This Row],[SW T]]/Table2[[#This Row],[Admission]]))</f>
        <v>--</v>
      </c>
      <c r="AZ64" s="11" t="str">
        <f>IF(Table2[[#This Row],[SW T]]=0,"--", IF(Table2[[#This Row],[SW HS]]/Table2[[#This Row],[SW T]]=0, "--", Table2[[#This Row],[SW HS]]/Table2[[#This Row],[SW T]]))</f>
        <v>--</v>
      </c>
      <c r="BA64" s="18" t="str">
        <f>IF(Table2[[#This Row],[SW T]]=0,"--", IF(Table2[[#This Row],[SW FE]]/Table2[[#This Row],[SW T]]=0, "--", Table2[[#This Row],[SW FE]]/Table2[[#This Row],[SW T]]))</f>
        <v>--</v>
      </c>
      <c r="BB64" s="2">
        <v>0</v>
      </c>
      <c r="BC64" s="2">
        <v>0</v>
      </c>
      <c r="BD64" s="2">
        <v>0</v>
      </c>
      <c r="BE64" s="2">
        <v>0</v>
      </c>
      <c r="BF64" s="6">
        <f>SUM(Table2[[#This Row],[CHE B]:[CHE FE]])</f>
        <v>0</v>
      </c>
      <c r="BG64" s="11" t="str">
        <f>IF((Table2[[#This Row],[CHE T]]/Table2[[#This Row],[Admission]]) = 0, "--", (Table2[[#This Row],[CHE T]]/Table2[[#This Row],[Admission]]))</f>
        <v>--</v>
      </c>
      <c r="BH64" s="11" t="str">
        <f>IF(Table2[[#This Row],[CHE T]]=0,"--", IF(Table2[[#This Row],[CHE HS]]/Table2[[#This Row],[CHE T]]=0, "--", Table2[[#This Row],[CHE HS]]/Table2[[#This Row],[CHE T]]))</f>
        <v>--</v>
      </c>
      <c r="BI64" s="22" t="str">
        <f>IF(Table2[[#This Row],[CHE T]]=0,"--", IF(Table2[[#This Row],[CHE FE]]/Table2[[#This Row],[CHE T]]=0, "--", Table2[[#This Row],[CHE FE]]/Table2[[#This Row],[CHE T]]))</f>
        <v>--</v>
      </c>
      <c r="BJ64" s="2">
        <v>0</v>
      </c>
      <c r="BK64" s="2">
        <v>0</v>
      </c>
      <c r="BL64" s="2">
        <v>0</v>
      </c>
      <c r="BM64" s="2">
        <v>0</v>
      </c>
      <c r="BN64" s="6">
        <f>SUM(Table2[[#This Row],[WR B]:[WR FE]])</f>
        <v>0</v>
      </c>
      <c r="BO64" s="11" t="str">
        <f>IF((Table2[[#This Row],[WR T]]/Table2[[#This Row],[Admission]]) = 0, "--", (Table2[[#This Row],[WR T]]/Table2[[#This Row],[Admission]]))</f>
        <v>--</v>
      </c>
      <c r="BP64" s="11" t="str">
        <f>IF(Table2[[#This Row],[WR T]]=0,"--", IF(Table2[[#This Row],[WR HS]]/Table2[[#This Row],[WR T]]=0, "--", Table2[[#This Row],[WR HS]]/Table2[[#This Row],[WR T]]))</f>
        <v>--</v>
      </c>
      <c r="BQ64" s="18" t="str">
        <f>IF(Table2[[#This Row],[WR T]]=0,"--", IF(Table2[[#This Row],[WR FE]]/Table2[[#This Row],[WR T]]=0, "--", Table2[[#This Row],[WR FE]]/Table2[[#This Row],[WR T]]))</f>
        <v>--</v>
      </c>
      <c r="BR64" s="2">
        <v>0</v>
      </c>
      <c r="BS64" s="2">
        <v>0</v>
      </c>
      <c r="BT64" s="2">
        <v>0</v>
      </c>
      <c r="BU64" s="2">
        <v>0</v>
      </c>
      <c r="BV64" s="6">
        <f>SUM(Table2[[#This Row],[DNC B]:[DNC FE]])</f>
        <v>0</v>
      </c>
      <c r="BW64" s="11" t="str">
        <f>IF((Table2[[#This Row],[DNC T]]/Table2[[#This Row],[Admission]]) = 0, "--", (Table2[[#This Row],[DNC T]]/Table2[[#This Row],[Admission]]))</f>
        <v>--</v>
      </c>
      <c r="BX64" s="11" t="str">
        <f>IF(Table2[[#This Row],[DNC T]]=0,"--", IF(Table2[[#This Row],[DNC HS]]/Table2[[#This Row],[DNC T]]=0, "--", Table2[[#This Row],[DNC HS]]/Table2[[#This Row],[DNC T]]))</f>
        <v>--</v>
      </c>
      <c r="BY64" s="18" t="str">
        <f>IF(Table2[[#This Row],[DNC T]]=0,"--", IF(Table2[[#This Row],[DNC FE]]/Table2[[#This Row],[DNC T]]=0, "--", Table2[[#This Row],[DNC FE]]/Table2[[#This Row],[DNC T]]))</f>
        <v>--</v>
      </c>
      <c r="BZ64" s="24">
        <f>SUM(Table2[[#This Row],[BX T]],Table2[[#This Row],[SW T]],Table2[[#This Row],[CHE T]],Table2[[#This Row],[WR T]],Table2[[#This Row],[DNC T]])</f>
        <v>15</v>
      </c>
      <c r="CA64" s="2">
        <v>6</v>
      </c>
      <c r="CB64" s="2">
        <v>3</v>
      </c>
      <c r="CC64" s="2">
        <v>0</v>
      </c>
      <c r="CD64" s="2">
        <v>0</v>
      </c>
      <c r="CE64" s="6">
        <f>SUM(Table2[[#This Row],[TF B]:[TF FE]])</f>
        <v>9</v>
      </c>
      <c r="CF64" s="11">
        <f>IF((Table2[[#This Row],[TF T]]/Table2[[#This Row],[Admission]]) = 0, "--", (Table2[[#This Row],[TF T]]/Table2[[#This Row],[Admission]]))</f>
        <v>0.40909090909090912</v>
      </c>
      <c r="CG64" s="11" t="str">
        <f>IF(Table2[[#This Row],[TF T]]=0,"--", IF(Table2[[#This Row],[TF HS]]/Table2[[#This Row],[TF T]]=0, "--", Table2[[#This Row],[TF HS]]/Table2[[#This Row],[TF T]]))</f>
        <v>--</v>
      </c>
      <c r="CH64" s="18" t="str">
        <f>IF(Table2[[#This Row],[TF T]]=0,"--", IF(Table2[[#This Row],[TF FE]]/Table2[[#This Row],[TF T]]=0, "--", Table2[[#This Row],[TF FE]]/Table2[[#This Row],[TF T]]))</f>
        <v>--</v>
      </c>
      <c r="CI64" s="2">
        <v>0</v>
      </c>
      <c r="CJ64" s="2">
        <v>0</v>
      </c>
      <c r="CK64" s="2">
        <v>0</v>
      </c>
      <c r="CL64" s="2">
        <v>0</v>
      </c>
      <c r="CM64" s="6">
        <f>SUM(Table2[[#This Row],[BB B]:[BB FE]])</f>
        <v>0</v>
      </c>
      <c r="CN64" s="11" t="str">
        <f>IF((Table2[[#This Row],[BB T]]/Table2[[#This Row],[Admission]]) = 0, "--", (Table2[[#This Row],[BB T]]/Table2[[#This Row],[Admission]]))</f>
        <v>--</v>
      </c>
      <c r="CO64" s="11" t="str">
        <f>IF(Table2[[#This Row],[BB T]]=0,"--", IF(Table2[[#This Row],[BB HS]]/Table2[[#This Row],[BB T]]=0, "--", Table2[[#This Row],[BB HS]]/Table2[[#This Row],[BB T]]))</f>
        <v>--</v>
      </c>
      <c r="CP64" s="18" t="str">
        <f>IF(Table2[[#This Row],[BB T]]=0,"--", IF(Table2[[#This Row],[BB FE]]/Table2[[#This Row],[BB T]]=0, "--", Table2[[#This Row],[BB FE]]/Table2[[#This Row],[BB T]]))</f>
        <v>--</v>
      </c>
      <c r="CQ64" s="2">
        <v>0</v>
      </c>
      <c r="CR64" s="2">
        <v>0</v>
      </c>
      <c r="CS64" s="2">
        <v>0</v>
      </c>
      <c r="CT64" s="2">
        <v>0</v>
      </c>
      <c r="CU64" s="6">
        <f>SUM(Table2[[#This Row],[SB B]:[SB FE]])</f>
        <v>0</v>
      </c>
      <c r="CV64" s="11" t="str">
        <f>IF((Table2[[#This Row],[SB T]]/Table2[[#This Row],[Admission]]) = 0, "--", (Table2[[#This Row],[SB T]]/Table2[[#This Row],[Admission]]))</f>
        <v>--</v>
      </c>
      <c r="CW64" s="11" t="str">
        <f>IF(Table2[[#This Row],[SB T]]=0,"--", IF(Table2[[#This Row],[SB HS]]/Table2[[#This Row],[SB T]]=0, "--", Table2[[#This Row],[SB HS]]/Table2[[#This Row],[SB T]]))</f>
        <v>--</v>
      </c>
      <c r="CX64" s="18" t="str">
        <f>IF(Table2[[#This Row],[SB T]]=0,"--", IF(Table2[[#This Row],[SB FE]]/Table2[[#This Row],[SB T]]=0, "--", Table2[[#This Row],[SB FE]]/Table2[[#This Row],[SB T]]))</f>
        <v>--</v>
      </c>
      <c r="CY64" s="2">
        <v>0</v>
      </c>
      <c r="CZ64" s="2">
        <v>0</v>
      </c>
      <c r="DA64" s="2">
        <v>0</v>
      </c>
      <c r="DB64" s="2">
        <v>0</v>
      </c>
      <c r="DC64" s="6">
        <f>SUM(Table2[[#This Row],[GF B]:[GF FE]])</f>
        <v>0</v>
      </c>
      <c r="DD64" s="11" t="str">
        <f>IF((Table2[[#This Row],[GF T]]/Table2[[#This Row],[Admission]]) = 0, "--", (Table2[[#This Row],[GF T]]/Table2[[#This Row],[Admission]]))</f>
        <v>--</v>
      </c>
      <c r="DE64" s="11" t="str">
        <f>IF(Table2[[#This Row],[GF T]]=0,"--", IF(Table2[[#This Row],[GF HS]]/Table2[[#This Row],[GF T]]=0, "--", Table2[[#This Row],[GF HS]]/Table2[[#This Row],[GF T]]))</f>
        <v>--</v>
      </c>
      <c r="DF64" s="18" t="str">
        <f>IF(Table2[[#This Row],[GF T]]=0,"--", IF(Table2[[#This Row],[GF FE]]/Table2[[#This Row],[GF T]]=0, "--", Table2[[#This Row],[GF FE]]/Table2[[#This Row],[GF T]]))</f>
        <v>--</v>
      </c>
      <c r="DG64" s="2">
        <v>0</v>
      </c>
      <c r="DH64" s="2">
        <v>0</v>
      </c>
      <c r="DI64" s="2">
        <v>0</v>
      </c>
      <c r="DJ64" s="2">
        <v>0</v>
      </c>
      <c r="DK64" s="6">
        <f>SUM(Table2[[#This Row],[TN B]:[TN FE]])</f>
        <v>0</v>
      </c>
      <c r="DL64" s="11" t="str">
        <f>IF((Table2[[#This Row],[TN T]]/Table2[[#This Row],[Admission]]) = 0, "--", (Table2[[#This Row],[TN T]]/Table2[[#This Row],[Admission]]))</f>
        <v>--</v>
      </c>
      <c r="DM64" s="11" t="str">
        <f>IF(Table2[[#This Row],[TN T]]=0,"--", IF(Table2[[#This Row],[TN HS]]/Table2[[#This Row],[TN T]]=0, "--", Table2[[#This Row],[TN HS]]/Table2[[#This Row],[TN T]]))</f>
        <v>--</v>
      </c>
      <c r="DN64" s="18" t="str">
        <f>IF(Table2[[#This Row],[TN T]]=0,"--", IF(Table2[[#This Row],[TN FE]]/Table2[[#This Row],[TN T]]=0, "--", Table2[[#This Row],[TN FE]]/Table2[[#This Row],[TN T]]))</f>
        <v>--</v>
      </c>
      <c r="DO64" s="2">
        <v>0</v>
      </c>
      <c r="DP64" s="2">
        <v>0</v>
      </c>
      <c r="DQ64" s="2">
        <v>0</v>
      </c>
      <c r="DR64" s="2">
        <v>0</v>
      </c>
      <c r="DS64" s="6">
        <f>SUM(Table2[[#This Row],[BND B]:[BND FE]])</f>
        <v>0</v>
      </c>
      <c r="DT64" s="11" t="str">
        <f>IF((Table2[[#This Row],[BND T]]/Table2[[#This Row],[Admission]]) = 0, "--", (Table2[[#This Row],[BND T]]/Table2[[#This Row],[Admission]]))</f>
        <v>--</v>
      </c>
      <c r="DU64" s="11" t="str">
        <f>IF(Table2[[#This Row],[BND T]]=0,"--", IF(Table2[[#This Row],[BND HS]]/Table2[[#This Row],[BND T]]=0, "--", Table2[[#This Row],[BND HS]]/Table2[[#This Row],[BND T]]))</f>
        <v>--</v>
      </c>
      <c r="DV64" s="18" t="str">
        <f>IF(Table2[[#This Row],[BND T]]=0,"--", IF(Table2[[#This Row],[BND FE]]/Table2[[#This Row],[BND T]]=0, "--", Table2[[#This Row],[BND FE]]/Table2[[#This Row],[BND T]]))</f>
        <v>--</v>
      </c>
      <c r="DW64" s="2">
        <v>0</v>
      </c>
      <c r="DX64" s="2">
        <v>0</v>
      </c>
      <c r="DY64" s="2">
        <v>0</v>
      </c>
      <c r="DZ64" s="2">
        <v>0</v>
      </c>
      <c r="EA64" s="6">
        <f>SUM(Table2[[#This Row],[SPE B]:[SPE FE]])</f>
        <v>0</v>
      </c>
      <c r="EB64" s="11" t="str">
        <f>IF((Table2[[#This Row],[SPE T]]/Table2[[#This Row],[Admission]]) = 0, "--", (Table2[[#This Row],[SPE T]]/Table2[[#This Row],[Admission]]))</f>
        <v>--</v>
      </c>
      <c r="EC64" s="11" t="str">
        <f>IF(Table2[[#This Row],[SPE T]]=0,"--", IF(Table2[[#This Row],[SPE HS]]/Table2[[#This Row],[SPE T]]=0, "--", Table2[[#This Row],[SPE HS]]/Table2[[#This Row],[SPE T]]))</f>
        <v>--</v>
      </c>
      <c r="ED64" s="18" t="str">
        <f>IF(Table2[[#This Row],[SPE T]]=0,"--", IF(Table2[[#This Row],[SPE FE]]/Table2[[#This Row],[SPE T]]=0, "--", Table2[[#This Row],[SPE FE]]/Table2[[#This Row],[SPE T]]))</f>
        <v>--</v>
      </c>
      <c r="EE64" s="2">
        <v>0</v>
      </c>
      <c r="EF64" s="2">
        <v>0</v>
      </c>
      <c r="EG64" s="2">
        <v>0</v>
      </c>
      <c r="EH64" s="2">
        <v>0</v>
      </c>
      <c r="EI64" s="6">
        <f>SUM(Table2[[#This Row],[ORC B]:[ORC FE]])</f>
        <v>0</v>
      </c>
      <c r="EJ64" s="11" t="str">
        <f>IF((Table2[[#This Row],[ORC T]]/Table2[[#This Row],[Admission]]) = 0, "--", (Table2[[#This Row],[ORC T]]/Table2[[#This Row],[Admission]]))</f>
        <v>--</v>
      </c>
      <c r="EK64" s="11" t="str">
        <f>IF(Table2[[#This Row],[ORC T]]=0,"--", IF(Table2[[#This Row],[ORC HS]]/Table2[[#This Row],[ORC T]]=0, "--", Table2[[#This Row],[ORC HS]]/Table2[[#This Row],[ORC T]]))</f>
        <v>--</v>
      </c>
      <c r="EL64" s="18" t="str">
        <f>IF(Table2[[#This Row],[ORC T]]=0,"--", IF(Table2[[#This Row],[ORC FE]]/Table2[[#This Row],[ORC T]]=0, "--", Table2[[#This Row],[ORC FE]]/Table2[[#This Row],[ORC T]]))</f>
        <v>--</v>
      </c>
      <c r="EM64" s="2">
        <v>0</v>
      </c>
      <c r="EN64" s="2">
        <v>0</v>
      </c>
      <c r="EO64" s="2">
        <v>0</v>
      </c>
      <c r="EP64" s="2">
        <v>0</v>
      </c>
      <c r="EQ64" s="6">
        <f>SUM(Table2[[#This Row],[SOL B]:[SOL FE]])</f>
        <v>0</v>
      </c>
      <c r="ER64" s="11" t="str">
        <f>IF((Table2[[#This Row],[SOL T]]/Table2[[#This Row],[Admission]]) = 0, "--", (Table2[[#This Row],[SOL T]]/Table2[[#This Row],[Admission]]))</f>
        <v>--</v>
      </c>
      <c r="ES64" s="11" t="str">
        <f>IF(Table2[[#This Row],[SOL T]]=0,"--", IF(Table2[[#This Row],[SOL HS]]/Table2[[#This Row],[SOL T]]=0, "--", Table2[[#This Row],[SOL HS]]/Table2[[#This Row],[SOL T]]))</f>
        <v>--</v>
      </c>
      <c r="ET64" s="18" t="str">
        <f>IF(Table2[[#This Row],[SOL T]]=0,"--", IF(Table2[[#This Row],[SOL FE]]/Table2[[#This Row],[SOL T]]=0, "--", Table2[[#This Row],[SOL FE]]/Table2[[#This Row],[SOL T]]))</f>
        <v>--</v>
      </c>
      <c r="EU64" s="2">
        <v>0</v>
      </c>
      <c r="EV64" s="2">
        <v>0</v>
      </c>
      <c r="EW64" s="2">
        <v>0</v>
      </c>
      <c r="EX64" s="2">
        <v>0</v>
      </c>
      <c r="EY64" s="6">
        <f>SUM(Table2[[#This Row],[CHO B]:[CHO FE]])</f>
        <v>0</v>
      </c>
      <c r="EZ64" s="11" t="str">
        <f>IF((Table2[[#This Row],[CHO T]]/Table2[[#This Row],[Admission]]) = 0, "--", (Table2[[#This Row],[CHO T]]/Table2[[#This Row],[Admission]]))</f>
        <v>--</v>
      </c>
      <c r="FA64" s="11" t="str">
        <f>IF(Table2[[#This Row],[CHO T]]=0,"--", IF(Table2[[#This Row],[CHO HS]]/Table2[[#This Row],[CHO T]]=0, "--", Table2[[#This Row],[CHO HS]]/Table2[[#This Row],[CHO T]]))</f>
        <v>--</v>
      </c>
      <c r="FB64" s="18" t="str">
        <f>IF(Table2[[#This Row],[CHO T]]=0,"--", IF(Table2[[#This Row],[CHO FE]]/Table2[[#This Row],[CHO T]]=0, "--", Table2[[#This Row],[CHO FE]]/Table2[[#This Row],[CHO T]]))</f>
        <v>--</v>
      </c>
      <c r="FC6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 s="1" t="s">
        <v>390</v>
      </c>
      <c r="FK64" s="1" t="s">
        <v>390</v>
      </c>
      <c r="FL64">
        <v>0</v>
      </c>
      <c r="FM64">
        <v>9</v>
      </c>
      <c r="FN64" s="1" t="s">
        <v>390</v>
      </c>
      <c r="FO64" s="1" t="s">
        <v>390</v>
      </c>
    </row>
    <row r="65" spans="1:171">
      <c r="A65">
        <v>1143</v>
      </c>
      <c r="B65">
        <v>370</v>
      </c>
      <c r="C65" t="s">
        <v>97</v>
      </c>
      <c r="D65" t="s">
        <v>161</v>
      </c>
      <c r="E65" s="20">
        <v>277</v>
      </c>
      <c r="F65" s="2">
        <v>0</v>
      </c>
      <c r="G65" s="2">
        <v>0</v>
      </c>
      <c r="H65" s="2">
        <v>0</v>
      </c>
      <c r="I65" s="2">
        <v>0</v>
      </c>
      <c r="J65" s="6">
        <f>SUM(Table2[[#This Row],[FB B]:[FB FE]])</f>
        <v>0</v>
      </c>
      <c r="K65" s="11" t="str">
        <f>IF((Table2[[#This Row],[FB T]]/Table2[[#This Row],[Admission]]) = 0, "--", (Table2[[#This Row],[FB T]]/Table2[[#This Row],[Admission]]))</f>
        <v>--</v>
      </c>
      <c r="L65" s="11" t="str">
        <f>IF(Table2[[#This Row],[FB T]]=0,"--", IF(Table2[[#This Row],[FB HS]]/Table2[[#This Row],[FB T]]=0, "--", Table2[[#This Row],[FB HS]]/Table2[[#This Row],[FB T]]))</f>
        <v>--</v>
      </c>
      <c r="M65" s="18" t="str">
        <f>IF(Table2[[#This Row],[FB T]]=0,"--", IF(Table2[[#This Row],[FB FE]]/Table2[[#This Row],[FB T]]=0, "--", Table2[[#This Row],[FB FE]]/Table2[[#This Row],[FB T]]))</f>
        <v>--</v>
      </c>
      <c r="N65" s="2">
        <v>0</v>
      </c>
      <c r="O65" s="2">
        <v>0</v>
      </c>
      <c r="P65" s="2">
        <v>0</v>
      </c>
      <c r="Q65" s="2">
        <v>0</v>
      </c>
      <c r="R65" s="6">
        <f>SUM(Table2[[#This Row],[XC B]:[XC FE]])</f>
        <v>0</v>
      </c>
      <c r="S65" s="11" t="str">
        <f>IF((Table2[[#This Row],[XC T]]/Table2[[#This Row],[Admission]]) = 0, "--", (Table2[[#This Row],[XC T]]/Table2[[#This Row],[Admission]]))</f>
        <v>--</v>
      </c>
      <c r="T65" s="11" t="str">
        <f>IF(Table2[[#This Row],[XC T]]=0,"--", IF(Table2[[#This Row],[XC HS]]/Table2[[#This Row],[XC T]]=0, "--", Table2[[#This Row],[XC HS]]/Table2[[#This Row],[XC T]]))</f>
        <v>--</v>
      </c>
      <c r="U65" s="18" t="str">
        <f>IF(Table2[[#This Row],[XC T]]=0,"--", IF(Table2[[#This Row],[XC FE]]/Table2[[#This Row],[XC T]]=0, "--", Table2[[#This Row],[XC FE]]/Table2[[#This Row],[XC T]]))</f>
        <v>--</v>
      </c>
      <c r="V65" s="2">
        <v>24</v>
      </c>
      <c r="W65" s="2">
        <v>0</v>
      </c>
      <c r="X65" s="2">
        <v>0</v>
      </c>
      <c r="Y65" s="6">
        <f>SUM(Table2[[#This Row],[VB G]:[VB FE]])</f>
        <v>24</v>
      </c>
      <c r="Z65" s="11">
        <f>IF((Table2[[#This Row],[VB T]]/Table2[[#This Row],[Admission]]) = 0, "--", (Table2[[#This Row],[VB T]]/Table2[[#This Row],[Admission]]))</f>
        <v>8.6642599277978335E-2</v>
      </c>
      <c r="AA65" s="11" t="str">
        <f>IF(Table2[[#This Row],[VB T]]=0,"--", IF(Table2[[#This Row],[VB HS]]/Table2[[#This Row],[VB T]]=0, "--", Table2[[#This Row],[VB HS]]/Table2[[#This Row],[VB T]]))</f>
        <v>--</v>
      </c>
      <c r="AB65" s="18" t="str">
        <f>IF(Table2[[#This Row],[VB T]]=0,"--", IF(Table2[[#This Row],[VB FE]]/Table2[[#This Row],[VB T]]=0, "--", Table2[[#This Row],[VB FE]]/Table2[[#This Row],[VB T]]))</f>
        <v>--</v>
      </c>
      <c r="AC65" s="2">
        <v>21</v>
      </c>
      <c r="AD65" s="2">
        <v>22</v>
      </c>
      <c r="AE65" s="2">
        <v>0</v>
      </c>
      <c r="AF65" s="2">
        <v>0</v>
      </c>
      <c r="AG65" s="6">
        <f>SUM(Table2[[#This Row],[SC B]:[SC FE]])</f>
        <v>43</v>
      </c>
      <c r="AH65" s="11">
        <f>IF((Table2[[#This Row],[SC T]]/Table2[[#This Row],[Admission]]) = 0, "--", (Table2[[#This Row],[SC T]]/Table2[[#This Row],[Admission]]))</f>
        <v>0.1552346570397112</v>
      </c>
      <c r="AI65" s="11" t="str">
        <f>IF(Table2[[#This Row],[SC T]]=0,"--", IF(Table2[[#This Row],[SC HS]]/Table2[[#This Row],[SC T]]=0, "--", Table2[[#This Row],[SC HS]]/Table2[[#This Row],[SC T]]))</f>
        <v>--</v>
      </c>
      <c r="AJ65" s="18" t="str">
        <f>IF(Table2[[#This Row],[SC T]]=0,"--", IF(Table2[[#This Row],[SC FE]]/Table2[[#This Row],[SC T]]=0, "--", Table2[[#This Row],[SC FE]]/Table2[[#This Row],[SC T]]))</f>
        <v>--</v>
      </c>
      <c r="AK65" s="15">
        <f>SUM(Table2[[#This Row],[FB T]],Table2[[#This Row],[XC T]],Table2[[#This Row],[VB T]],Table2[[#This Row],[SC T]])</f>
        <v>67</v>
      </c>
      <c r="AL65" s="2">
        <v>28</v>
      </c>
      <c r="AM65" s="2">
        <v>20</v>
      </c>
      <c r="AN65" s="2">
        <v>0</v>
      </c>
      <c r="AO65" s="2">
        <v>0</v>
      </c>
      <c r="AP65" s="6">
        <f>SUM(Table2[[#This Row],[BX B]:[BX FE]])</f>
        <v>48</v>
      </c>
      <c r="AQ65" s="11">
        <f>IF((Table2[[#This Row],[BX T]]/Table2[[#This Row],[Admission]]) = 0, "--", (Table2[[#This Row],[BX T]]/Table2[[#This Row],[Admission]]))</f>
        <v>0.17328519855595667</v>
      </c>
      <c r="AR65" s="11" t="str">
        <f>IF(Table2[[#This Row],[BX T]]=0,"--", IF(Table2[[#This Row],[BX HS]]/Table2[[#This Row],[BX T]]=0, "--", Table2[[#This Row],[BX HS]]/Table2[[#This Row],[BX T]]))</f>
        <v>--</v>
      </c>
      <c r="AS65" s="18" t="str">
        <f>IF(Table2[[#This Row],[BX T]]=0,"--", IF(Table2[[#This Row],[BX FE]]/Table2[[#This Row],[BX T]]=0, "--", Table2[[#This Row],[BX FE]]/Table2[[#This Row],[BX T]]))</f>
        <v>--</v>
      </c>
      <c r="AT65" s="2">
        <v>0</v>
      </c>
      <c r="AU65" s="2">
        <v>0</v>
      </c>
      <c r="AV65" s="2">
        <v>0</v>
      </c>
      <c r="AW65" s="2">
        <v>0</v>
      </c>
      <c r="AX65" s="6">
        <f>SUM(Table2[[#This Row],[SW B]:[SW FE]])</f>
        <v>0</v>
      </c>
      <c r="AY65" s="11" t="str">
        <f>IF((Table2[[#This Row],[SW T]]/Table2[[#This Row],[Admission]]) = 0, "--", (Table2[[#This Row],[SW T]]/Table2[[#This Row],[Admission]]))</f>
        <v>--</v>
      </c>
      <c r="AZ65" s="11" t="str">
        <f>IF(Table2[[#This Row],[SW T]]=0,"--", IF(Table2[[#This Row],[SW HS]]/Table2[[#This Row],[SW T]]=0, "--", Table2[[#This Row],[SW HS]]/Table2[[#This Row],[SW T]]))</f>
        <v>--</v>
      </c>
      <c r="BA65" s="18" t="str">
        <f>IF(Table2[[#This Row],[SW T]]=0,"--", IF(Table2[[#This Row],[SW FE]]/Table2[[#This Row],[SW T]]=0, "--", Table2[[#This Row],[SW FE]]/Table2[[#This Row],[SW T]]))</f>
        <v>--</v>
      </c>
      <c r="BB65" s="2">
        <v>0</v>
      </c>
      <c r="BC65" s="2">
        <v>0</v>
      </c>
      <c r="BD65" s="2">
        <v>0</v>
      </c>
      <c r="BE65" s="2">
        <v>0</v>
      </c>
      <c r="BF65" s="6">
        <f>SUM(Table2[[#This Row],[CHE B]:[CHE FE]])</f>
        <v>0</v>
      </c>
      <c r="BG65" s="11" t="str">
        <f>IF((Table2[[#This Row],[CHE T]]/Table2[[#This Row],[Admission]]) = 0, "--", (Table2[[#This Row],[CHE T]]/Table2[[#This Row],[Admission]]))</f>
        <v>--</v>
      </c>
      <c r="BH65" s="11" t="str">
        <f>IF(Table2[[#This Row],[CHE T]]=0,"--", IF(Table2[[#This Row],[CHE HS]]/Table2[[#This Row],[CHE T]]=0, "--", Table2[[#This Row],[CHE HS]]/Table2[[#This Row],[CHE T]]))</f>
        <v>--</v>
      </c>
      <c r="BI65" s="22" t="str">
        <f>IF(Table2[[#This Row],[CHE T]]=0,"--", IF(Table2[[#This Row],[CHE FE]]/Table2[[#This Row],[CHE T]]=0, "--", Table2[[#This Row],[CHE FE]]/Table2[[#This Row],[CHE T]]))</f>
        <v>--</v>
      </c>
      <c r="BJ65" s="2">
        <v>18</v>
      </c>
      <c r="BK65" s="2">
        <v>3</v>
      </c>
      <c r="BL65" s="2">
        <v>0</v>
      </c>
      <c r="BM65" s="2">
        <v>0</v>
      </c>
      <c r="BN65" s="6">
        <f>SUM(Table2[[#This Row],[WR B]:[WR FE]])</f>
        <v>21</v>
      </c>
      <c r="BO65" s="11">
        <f>IF((Table2[[#This Row],[WR T]]/Table2[[#This Row],[Admission]]) = 0, "--", (Table2[[#This Row],[WR T]]/Table2[[#This Row],[Admission]]))</f>
        <v>7.5812274368231042E-2</v>
      </c>
      <c r="BP65" s="11" t="str">
        <f>IF(Table2[[#This Row],[WR T]]=0,"--", IF(Table2[[#This Row],[WR HS]]/Table2[[#This Row],[WR T]]=0, "--", Table2[[#This Row],[WR HS]]/Table2[[#This Row],[WR T]]))</f>
        <v>--</v>
      </c>
      <c r="BQ65" s="18" t="str">
        <f>IF(Table2[[#This Row],[WR T]]=0,"--", IF(Table2[[#This Row],[WR FE]]/Table2[[#This Row],[WR T]]=0, "--", Table2[[#This Row],[WR FE]]/Table2[[#This Row],[WR T]]))</f>
        <v>--</v>
      </c>
      <c r="BR65" s="2">
        <v>0</v>
      </c>
      <c r="BS65" s="2">
        <v>0</v>
      </c>
      <c r="BT65" s="2">
        <v>0</v>
      </c>
      <c r="BU65" s="2">
        <v>0</v>
      </c>
      <c r="BV65" s="6">
        <f>SUM(Table2[[#This Row],[DNC B]:[DNC FE]])</f>
        <v>0</v>
      </c>
      <c r="BW65" s="11" t="str">
        <f>IF((Table2[[#This Row],[DNC T]]/Table2[[#This Row],[Admission]]) = 0, "--", (Table2[[#This Row],[DNC T]]/Table2[[#This Row],[Admission]]))</f>
        <v>--</v>
      </c>
      <c r="BX65" s="11" t="str">
        <f>IF(Table2[[#This Row],[DNC T]]=0,"--", IF(Table2[[#This Row],[DNC HS]]/Table2[[#This Row],[DNC T]]=0, "--", Table2[[#This Row],[DNC HS]]/Table2[[#This Row],[DNC T]]))</f>
        <v>--</v>
      </c>
      <c r="BY65" s="18" t="str">
        <f>IF(Table2[[#This Row],[DNC T]]=0,"--", IF(Table2[[#This Row],[DNC FE]]/Table2[[#This Row],[DNC T]]=0, "--", Table2[[#This Row],[DNC FE]]/Table2[[#This Row],[DNC T]]))</f>
        <v>--</v>
      </c>
      <c r="BZ65" s="24">
        <f>SUM(Table2[[#This Row],[BX T]],Table2[[#This Row],[SW T]],Table2[[#This Row],[CHE T]],Table2[[#This Row],[WR T]],Table2[[#This Row],[DNC T]])</f>
        <v>69</v>
      </c>
      <c r="CA65" s="2">
        <v>12</v>
      </c>
      <c r="CB65" s="2">
        <v>18</v>
      </c>
      <c r="CC65" s="2">
        <v>0</v>
      </c>
      <c r="CD65" s="2">
        <v>0</v>
      </c>
      <c r="CE65" s="6">
        <f>SUM(Table2[[#This Row],[TF B]:[TF FE]])</f>
        <v>30</v>
      </c>
      <c r="CF65" s="11">
        <f>IF((Table2[[#This Row],[TF T]]/Table2[[#This Row],[Admission]]) = 0, "--", (Table2[[#This Row],[TF T]]/Table2[[#This Row],[Admission]]))</f>
        <v>0.10830324909747292</v>
      </c>
      <c r="CG65" s="11" t="str">
        <f>IF(Table2[[#This Row],[TF T]]=0,"--", IF(Table2[[#This Row],[TF HS]]/Table2[[#This Row],[TF T]]=0, "--", Table2[[#This Row],[TF HS]]/Table2[[#This Row],[TF T]]))</f>
        <v>--</v>
      </c>
      <c r="CH65" s="18" t="str">
        <f>IF(Table2[[#This Row],[TF T]]=0,"--", IF(Table2[[#This Row],[TF FE]]/Table2[[#This Row],[TF T]]=0, "--", Table2[[#This Row],[TF FE]]/Table2[[#This Row],[TF T]]))</f>
        <v>--</v>
      </c>
      <c r="CI65" s="2">
        <v>0</v>
      </c>
      <c r="CJ65" s="2">
        <v>0</v>
      </c>
      <c r="CK65" s="2">
        <v>0</v>
      </c>
      <c r="CL65" s="2">
        <v>0</v>
      </c>
      <c r="CM65" s="6">
        <f>SUM(Table2[[#This Row],[BB B]:[BB FE]])</f>
        <v>0</v>
      </c>
      <c r="CN65" s="11" t="str">
        <f>IF((Table2[[#This Row],[BB T]]/Table2[[#This Row],[Admission]]) = 0, "--", (Table2[[#This Row],[BB T]]/Table2[[#This Row],[Admission]]))</f>
        <v>--</v>
      </c>
      <c r="CO65" s="11" t="str">
        <f>IF(Table2[[#This Row],[BB T]]=0,"--", IF(Table2[[#This Row],[BB HS]]/Table2[[#This Row],[BB T]]=0, "--", Table2[[#This Row],[BB HS]]/Table2[[#This Row],[BB T]]))</f>
        <v>--</v>
      </c>
      <c r="CP65" s="18" t="str">
        <f>IF(Table2[[#This Row],[BB T]]=0,"--", IF(Table2[[#This Row],[BB FE]]/Table2[[#This Row],[BB T]]=0, "--", Table2[[#This Row],[BB FE]]/Table2[[#This Row],[BB T]]))</f>
        <v>--</v>
      </c>
      <c r="CQ65" s="2">
        <v>0</v>
      </c>
      <c r="CR65" s="2">
        <v>0</v>
      </c>
      <c r="CS65" s="2">
        <v>0</v>
      </c>
      <c r="CT65" s="2">
        <v>0</v>
      </c>
      <c r="CU65" s="6">
        <f>SUM(Table2[[#This Row],[SB B]:[SB FE]])</f>
        <v>0</v>
      </c>
      <c r="CV65" s="11" t="str">
        <f>IF((Table2[[#This Row],[SB T]]/Table2[[#This Row],[Admission]]) = 0, "--", (Table2[[#This Row],[SB T]]/Table2[[#This Row],[Admission]]))</f>
        <v>--</v>
      </c>
      <c r="CW65" s="11" t="str">
        <f>IF(Table2[[#This Row],[SB T]]=0,"--", IF(Table2[[#This Row],[SB HS]]/Table2[[#This Row],[SB T]]=0, "--", Table2[[#This Row],[SB HS]]/Table2[[#This Row],[SB T]]))</f>
        <v>--</v>
      </c>
      <c r="CX65" s="18" t="str">
        <f>IF(Table2[[#This Row],[SB T]]=0,"--", IF(Table2[[#This Row],[SB FE]]/Table2[[#This Row],[SB T]]=0, "--", Table2[[#This Row],[SB FE]]/Table2[[#This Row],[SB T]]))</f>
        <v>--</v>
      </c>
      <c r="CY65" s="2">
        <v>9</v>
      </c>
      <c r="CZ65" s="2">
        <v>2</v>
      </c>
      <c r="DA65" s="2">
        <v>0</v>
      </c>
      <c r="DB65" s="2">
        <v>0</v>
      </c>
      <c r="DC65" s="6">
        <f>SUM(Table2[[#This Row],[GF B]:[GF FE]])</f>
        <v>11</v>
      </c>
      <c r="DD65" s="11">
        <f>IF((Table2[[#This Row],[GF T]]/Table2[[#This Row],[Admission]]) = 0, "--", (Table2[[#This Row],[GF T]]/Table2[[#This Row],[Admission]]))</f>
        <v>3.9711191335740074E-2</v>
      </c>
      <c r="DE65" s="11" t="str">
        <f>IF(Table2[[#This Row],[GF T]]=0,"--", IF(Table2[[#This Row],[GF HS]]/Table2[[#This Row],[GF T]]=0, "--", Table2[[#This Row],[GF HS]]/Table2[[#This Row],[GF T]]))</f>
        <v>--</v>
      </c>
      <c r="DF65" s="18" t="str">
        <f>IF(Table2[[#This Row],[GF T]]=0,"--", IF(Table2[[#This Row],[GF FE]]/Table2[[#This Row],[GF T]]=0, "--", Table2[[#This Row],[GF FE]]/Table2[[#This Row],[GF T]]))</f>
        <v>--</v>
      </c>
      <c r="DG65" s="2">
        <v>0</v>
      </c>
      <c r="DH65" s="2">
        <v>0</v>
      </c>
      <c r="DI65" s="2">
        <v>0</v>
      </c>
      <c r="DJ65" s="2">
        <v>0</v>
      </c>
      <c r="DK65" s="6">
        <f>SUM(Table2[[#This Row],[TN B]:[TN FE]])</f>
        <v>0</v>
      </c>
      <c r="DL65" s="11" t="str">
        <f>IF((Table2[[#This Row],[TN T]]/Table2[[#This Row],[Admission]]) = 0, "--", (Table2[[#This Row],[TN T]]/Table2[[#This Row],[Admission]]))</f>
        <v>--</v>
      </c>
      <c r="DM65" s="11" t="str">
        <f>IF(Table2[[#This Row],[TN T]]=0,"--", IF(Table2[[#This Row],[TN HS]]/Table2[[#This Row],[TN T]]=0, "--", Table2[[#This Row],[TN HS]]/Table2[[#This Row],[TN T]]))</f>
        <v>--</v>
      </c>
      <c r="DN65" s="18" t="str">
        <f>IF(Table2[[#This Row],[TN T]]=0,"--", IF(Table2[[#This Row],[TN FE]]/Table2[[#This Row],[TN T]]=0, "--", Table2[[#This Row],[TN FE]]/Table2[[#This Row],[TN T]]))</f>
        <v>--</v>
      </c>
      <c r="DO65" s="2">
        <v>0</v>
      </c>
      <c r="DP65" s="2">
        <v>0</v>
      </c>
      <c r="DQ65" s="2">
        <v>0</v>
      </c>
      <c r="DR65" s="2">
        <v>0</v>
      </c>
      <c r="DS65" s="6">
        <f>SUM(Table2[[#This Row],[BND B]:[BND FE]])</f>
        <v>0</v>
      </c>
      <c r="DT65" s="11" t="str">
        <f>IF((Table2[[#This Row],[BND T]]/Table2[[#This Row],[Admission]]) = 0, "--", (Table2[[#This Row],[BND T]]/Table2[[#This Row],[Admission]]))</f>
        <v>--</v>
      </c>
      <c r="DU65" s="11" t="str">
        <f>IF(Table2[[#This Row],[BND T]]=0,"--", IF(Table2[[#This Row],[BND HS]]/Table2[[#This Row],[BND T]]=0, "--", Table2[[#This Row],[BND HS]]/Table2[[#This Row],[BND T]]))</f>
        <v>--</v>
      </c>
      <c r="DV65" s="18" t="str">
        <f>IF(Table2[[#This Row],[BND T]]=0,"--", IF(Table2[[#This Row],[BND FE]]/Table2[[#This Row],[BND T]]=0, "--", Table2[[#This Row],[BND FE]]/Table2[[#This Row],[BND T]]))</f>
        <v>--</v>
      </c>
      <c r="DW65" s="2">
        <v>0</v>
      </c>
      <c r="DX65" s="2">
        <v>0</v>
      </c>
      <c r="DY65" s="2">
        <v>0</v>
      </c>
      <c r="DZ65" s="2">
        <v>0</v>
      </c>
      <c r="EA65" s="6">
        <f>SUM(Table2[[#This Row],[SPE B]:[SPE FE]])</f>
        <v>0</v>
      </c>
      <c r="EB65" s="11" t="str">
        <f>IF((Table2[[#This Row],[SPE T]]/Table2[[#This Row],[Admission]]) = 0, "--", (Table2[[#This Row],[SPE T]]/Table2[[#This Row],[Admission]]))</f>
        <v>--</v>
      </c>
      <c r="EC65" s="11" t="str">
        <f>IF(Table2[[#This Row],[SPE T]]=0,"--", IF(Table2[[#This Row],[SPE HS]]/Table2[[#This Row],[SPE T]]=0, "--", Table2[[#This Row],[SPE HS]]/Table2[[#This Row],[SPE T]]))</f>
        <v>--</v>
      </c>
      <c r="ED65" s="18" t="str">
        <f>IF(Table2[[#This Row],[SPE T]]=0,"--", IF(Table2[[#This Row],[SPE FE]]/Table2[[#This Row],[SPE T]]=0, "--", Table2[[#This Row],[SPE FE]]/Table2[[#This Row],[SPE T]]))</f>
        <v>--</v>
      </c>
      <c r="EE65" s="2">
        <v>0</v>
      </c>
      <c r="EF65" s="2">
        <v>0</v>
      </c>
      <c r="EG65" s="2">
        <v>0</v>
      </c>
      <c r="EH65" s="2">
        <v>0</v>
      </c>
      <c r="EI65" s="6">
        <f>SUM(Table2[[#This Row],[ORC B]:[ORC FE]])</f>
        <v>0</v>
      </c>
      <c r="EJ65" s="11" t="str">
        <f>IF((Table2[[#This Row],[ORC T]]/Table2[[#This Row],[Admission]]) = 0, "--", (Table2[[#This Row],[ORC T]]/Table2[[#This Row],[Admission]]))</f>
        <v>--</v>
      </c>
      <c r="EK65" s="11" t="str">
        <f>IF(Table2[[#This Row],[ORC T]]=0,"--", IF(Table2[[#This Row],[ORC HS]]/Table2[[#This Row],[ORC T]]=0, "--", Table2[[#This Row],[ORC HS]]/Table2[[#This Row],[ORC T]]))</f>
        <v>--</v>
      </c>
      <c r="EL65" s="18" t="str">
        <f>IF(Table2[[#This Row],[ORC T]]=0,"--", IF(Table2[[#This Row],[ORC FE]]/Table2[[#This Row],[ORC T]]=0, "--", Table2[[#This Row],[ORC FE]]/Table2[[#This Row],[ORC T]]))</f>
        <v>--</v>
      </c>
      <c r="EM65" s="2">
        <v>0</v>
      </c>
      <c r="EN65" s="2">
        <v>0</v>
      </c>
      <c r="EO65" s="2">
        <v>0</v>
      </c>
      <c r="EP65" s="2">
        <v>0</v>
      </c>
      <c r="EQ65" s="6">
        <f>SUM(Table2[[#This Row],[SOL B]:[SOL FE]])</f>
        <v>0</v>
      </c>
      <c r="ER65" s="11" t="str">
        <f>IF((Table2[[#This Row],[SOL T]]/Table2[[#This Row],[Admission]]) = 0, "--", (Table2[[#This Row],[SOL T]]/Table2[[#This Row],[Admission]]))</f>
        <v>--</v>
      </c>
      <c r="ES65" s="11" t="str">
        <f>IF(Table2[[#This Row],[SOL T]]=0,"--", IF(Table2[[#This Row],[SOL HS]]/Table2[[#This Row],[SOL T]]=0, "--", Table2[[#This Row],[SOL HS]]/Table2[[#This Row],[SOL T]]))</f>
        <v>--</v>
      </c>
      <c r="ET65" s="18" t="str">
        <f>IF(Table2[[#This Row],[SOL T]]=0,"--", IF(Table2[[#This Row],[SOL FE]]/Table2[[#This Row],[SOL T]]=0, "--", Table2[[#This Row],[SOL FE]]/Table2[[#This Row],[SOL T]]))</f>
        <v>--</v>
      </c>
      <c r="EU65" s="2">
        <v>0</v>
      </c>
      <c r="EV65" s="2">
        <v>0</v>
      </c>
      <c r="EW65" s="2">
        <v>0</v>
      </c>
      <c r="EX65" s="2">
        <v>0</v>
      </c>
      <c r="EY65" s="6">
        <f>SUM(Table2[[#This Row],[CHO B]:[CHO FE]])</f>
        <v>0</v>
      </c>
      <c r="EZ65" s="11" t="str">
        <f>IF((Table2[[#This Row],[CHO T]]/Table2[[#This Row],[Admission]]) = 0, "--", (Table2[[#This Row],[CHO T]]/Table2[[#This Row],[Admission]]))</f>
        <v>--</v>
      </c>
      <c r="FA65" s="11" t="str">
        <f>IF(Table2[[#This Row],[CHO T]]=0,"--", IF(Table2[[#This Row],[CHO HS]]/Table2[[#This Row],[CHO T]]=0, "--", Table2[[#This Row],[CHO HS]]/Table2[[#This Row],[CHO T]]))</f>
        <v>--</v>
      </c>
      <c r="FB65" s="18" t="str">
        <f>IF(Table2[[#This Row],[CHO T]]=0,"--", IF(Table2[[#This Row],[CHO FE]]/Table2[[#This Row],[CHO T]]=0, "--", Table2[[#This Row],[CHO FE]]/Table2[[#This Row],[CHO T]]))</f>
        <v>--</v>
      </c>
      <c r="FC6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41</v>
      </c>
      <c r="FD65">
        <v>0</v>
      </c>
      <c r="FE65">
        <v>0</v>
      </c>
      <c r="FF65" s="1" t="s">
        <v>390</v>
      </c>
      <c r="FG65" s="1" t="s">
        <v>390</v>
      </c>
      <c r="FH65">
        <v>0</v>
      </c>
      <c r="FI65">
        <v>0</v>
      </c>
      <c r="FJ65" s="1" t="s">
        <v>390</v>
      </c>
      <c r="FK65" s="1" t="s">
        <v>390</v>
      </c>
      <c r="FL65">
        <v>0</v>
      </c>
      <c r="FM65">
        <v>0</v>
      </c>
      <c r="FN65" s="1" t="s">
        <v>390</v>
      </c>
      <c r="FO65" s="1" t="s">
        <v>390</v>
      </c>
    </row>
    <row r="66" spans="1:171">
      <c r="A66">
        <v>1144</v>
      </c>
      <c r="B66">
        <v>141</v>
      </c>
      <c r="C66" t="s">
        <v>112</v>
      </c>
      <c r="D66" t="s">
        <v>162</v>
      </c>
      <c r="E66" s="20">
        <v>144</v>
      </c>
      <c r="F66" s="2">
        <v>0</v>
      </c>
      <c r="G66" s="2">
        <v>0</v>
      </c>
      <c r="H66" s="2">
        <v>0</v>
      </c>
      <c r="I66" s="2">
        <v>0</v>
      </c>
      <c r="J66" s="6">
        <f>SUM(Table2[[#This Row],[FB B]:[FB FE]])</f>
        <v>0</v>
      </c>
      <c r="K66" s="11" t="str">
        <f>IF((Table2[[#This Row],[FB T]]/Table2[[#This Row],[Admission]]) = 0, "--", (Table2[[#This Row],[FB T]]/Table2[[#This Row],[Admission]]))</f>
        <v>--</v>
      </c>
      <c r="L66" s="11" t="str">
        <f>IF(Table2[[#This Row],[FB T]]=0,"--", IF(Table2[[#This Row],[FB HS]]/Table2[[#This Row],[FB T]]=0, "--", Table2[[#This Row],[FB HS]]/Table2[[#This Row],[FB T]]))</f>
        <v>--</v>
      </c>
      <c r="M66" s="18" t="str">
        <f>IF(Table2[[#This Row],[FB T]]=0,"--", IF(Table2[[#This Row],[FB FE]]/Table2[[#This Row],[FB T]]=0, "--", Table2[[#This Row],[FB FE]]/Table2[[#This Row],[FB T]]))</f>
        <v>--</v>
      </c>
      <c r="N66" s="2">
        <v>0</v>
      </c>
      <c r="O66" s="2">
        <v>0</v>
      </c>
      <c r="P66" s="2">
        <v>0</v>
      </c>
      <c r="Q66" s="2">
        <v>0</v>
      </c>
      <c r="R66" s="6">
        <f>SUM(Table2[[#This Row],[XC B]:[XC FE]])</f>
        <v>0</v>
      </c>
      <c r="S66" s="11" t="str">
        <f>IF((Table2[[#This Row],[XC T]]/Table2[[#This Row],[Admission]]) = 0, "--", (Table2[[#This Row],[XC T]]/Table2[[#This Row],[Admission]]))</f>
        <v>--</v>
      </c>
      <c r="T66" s="11" t="str">
        <f>IF(Table2[[#This Row],[XC T]]=0,"--", IF(Table2[[#This Row],[XC HS]]/Table2[[#This Row],[XC T]]=0, "--", Table2[[#This Row],[XC HS]]/Table2[[#This Row],[XC T]]))</f>
        <v>--</v>
      </c>
      <c r="U66" s="18" t="str">
        <f>IF(Table2[[#This Row],[XC T]]=0,"--", IF(Table2[[#This Row],[XC FE]]/Table2[[#This Row],[XC T]]=0, "--", Table2[[#This Row],[XC FE]]/Table2[[#This Row],[XC T]]))</f>
        <v>--</v>
      </c>
      <c r="V66" s="2">
        <v>21</v>
      </c>
      <c r="W66" s="2">
        <v>0</v>
      </c>
      <c r="X66" s="2">
        <v>0</v>
      </c>
      <c r="Y66" s="6">
        <f>SUM(Table2[[#This Row],[VB G]:[VB FE]])</f>
        <v>21</v>
      </c>
      <c r="Z66" s="11">
        <f>IF((Table2[[#This Row],[VB T]]/Table2[[#This Row],[Admission]]) = 0, "--", (Table2[[#This Row],[VB T]]/Table2[[#This Row],[Admission]]))</f>
        <v>0.14583333333333334</v>
      </c>
      <c r="AA66" s="11" t="str">
        <f>IF(Table2[[#This Row],[VB T]]=0,"--", IF(Table2[[#This Row],[VB HS]]/Table2[[#This Row],[VB T]]=0, "--", Table2[[#This Row],[VB HS]]/Table2[[#This Row],[VB T]]))</f>
        <v>--</v>
      </c>
      <c r="AB66" s="18" t="str">
        <f>IF(Table2[[#This Row],[VB T]]=0,"--", IF(Table2[[#This Row],[VB FE]]/Table2[[#This Row],[VB T]]=0, "--", Table2[[#This Row],[VB FE]]/Table2[[#This Row],[VB T]]))</f>
        <v>--</v>
      </c>
      <c r="AC66" s="2">
        <v>43</v>
      </c>
      <c r="AD66" s="2">
        <v>1</v>
      </c>
      <c r="AE66" s="2">
        <v>0</v>
      </c>
      <c r="AF66" s="2">
        <v>0</v>
      </c>
      <c r="AG66" s="6">
        <f>SUM(Table2[[#This Row],[SC B]:[SC FE]])</f>
        <v>44</v>
      </c>
      <c r="AH66" s="11">
        <f>IF((Table2[[#This Row],[SC T]]/Table2[[#This Row],[Admission]]) = 0, "--", (Table2[[#This Row],[SC T]]/Table2[[#This Row],[Admission]]))</f>
        <v>0.30555555555555558</v>
      </c>
      <c r="AI66" s="11" t="str">
        <f>IF(Table2[[#This Row],[SC T]]=0,"--", IF(Table2[[#This Row],[SC HS]]/Table2[[#This Row],[SC T]]=0, "--", Table2[[#This Row],[SC HS]]/Table2[[#This Row],[SC T]]))</f>
        <v>--</v>
      </c>
      <c r="AJ66" s="18" t="str">
        <f>IF(Table2[[#This Row],[SC T]]=0,"--", IF(Table2[[#This Row],[SC FE]]/Table2[[#This Row],[SC T]]=0, "--", Table2[[#This Row],[SC FE]]/Table2[[#This Row],[SC T]]))</f>
        <v>--</v>
      </c>
      <c r="AK66" s="15">
        <f>SUM(Table2[[#This Row],[FB T]],Table2[[#This Row],[XC T]],Table2[[#This Row],[VB T]],Table2[[#This Row],[SC T]])</f>
        <v>65</v>
      </c>
      <c r="AL66" s="2">
        <v>24</v>
      </c>
      <c r="AM66" s="2">
        <v>20</v>
      </c>
      <c r="AN66" s="2">
        <v>0</v>
      </c>
      <c r="AO66" s="2">
        <v>0</v>
      </c>
      <c r="AP66" s="6">
        <f>SUM(Table2[[#This Row],[BX B]:[BX FE]])</f>
        <v>44</v>
      </c>
      <c r="AQ66" s="11">
        <f>IF((Table2[[#This Row],[BX T]]/Table2[[#This Row],[Admission]]) = 0, "--", (Table2[[#This Row],[BX T]]/Table2[[#This Row],[Admission]]))</f>
        <v>0.30555555555555558</v>
      </c>
      <c r="AR66" s="11" t="str">
        <f>IF(Table2[[#This Row],[BX T]]=0,"--", IF(Table2[[#This Row],[BX HS]]/Table2[[#This Row],[BX T]]=0, "--", Table2[[#This Row],[BX HS]]/Table2[[#This Row],[BX T]]))</f>
        <v>--</v>
      </c>
      <c r="AS66" s="18" t="str">
        <f>IF(Table2[[#This Row],[BX T]]=0,"--", IF(Table2[[#This Row],[BX FE]]/Table2[[#This Row],[BX T]]=0, "--", Table2[[#This Row],[BX FE]]/Table2[[#This Row],[BX T]]))</f>
        <v>--</v>
      </c>
      <c r="AT66" s="2">
        <v>0</v>
      </c>
      <c r="AU66" s="2">
        <v>0</v>
      </c>
      <c r="AV66" s="2">
        <v>0</v>
      </c>
      <c r="AW66" s="2">
        <v>0</v>
      </c>
      <c r="AX66" s="6">
        <f>SUM(Table2[[#This Row],[SW B]:[SW FE]])</f>
        <v>0</v>
      </c>
      <c r="AY66" s="11" t="str">
        <f>IF((Table2[[#This Row],[SW T]]/Table2[[#This Row],[Admission]]) = 0, "--", (Table2[[#This Row],[SW T]]/Table2[[#This Row],[Admission]]))</f>
        <v>--</v>
      </c>
      <c r="AZ66" s="11" t="str">
        <f>IF(Table2[[#This Row],[SW T]]=0,"--", IF(Table2[[#This Row],[SW HS]]/Table2[[#This Row],[SW T]]=0, "--", Table2[[#This Row],[SW HS]]/Table2[[#This Row],[SW T]]))</f>
        <v>--</v>
      </c>
      <c r="BA66" s="18" t="str">
        <f>IF(Table2[[#This Row],[SW T]]=0,"--", IF(Table2[[#This Row],[SW FE]]/Table2[[#This Row],[SW T]]=0, "--", Table2[[#This Row],[SW FE]]/Table2[[#This Row],[SW T]]))</f>
        <v>--</v>
      </c>
      <c r="BB66" s="2">
        <v>0</v>
      </c>
      <c r="BC66" s="2">
        <v>0</v>
      </c>
      <c r="BD66" s="2">
        <v>0</v>
      </c>
      <c r="BE66" s="2">
        <v>0</v>
      </c>
      <c r="BF66" s="6">
        <f>SUM(Table2[[#This Row],[CHE B]:[CHE FE]])</f>
        <v>0</v>
      </c>
      <c r="BG66" s="11" t="str">
        <f>IF((Table2[[#This Row],[CHE T]]/Table2[[#This Row],[Admission]]) = 0, "--", (Table2[[#This Row],[CHE T]]/Table2[[#This Row],[Admission]]))</f>
        <v>--</v>
      </c>
      <c r="BH66" s="11" t="str">
        <f>IF(Table2[[#This Row],[CHE T]]=0,"--", IF(Table2[[#This Row],[CHE HS]]/Table2[[#This Row],[CHE T]]=0, "--", Table2[[#This Row],[CHE HS]]/Table2[[#This Row],[CHE T]]))</f>
        <v>--</v>
      </c>
      <c r="BI66" s="22" t="str">
        <f>IF(Table2[[#This Row],[CHE T]]=0,"--", IF(Table2[[#This Row],[CHE FE]]/Table2[[#This Row],[CHE T]]=0, "--", Table2[[#This Row],[CHE FE]]/Table2[[#This Row],[CHE T]]))</f>
        <v>--</v>
      </c>
      <c r="BJ66" s="2">
        <v>0</v>
      </c>
      <c r="BK66" s="2">
        <v>0</v>
      </c>
      <c r="BL66" s="2">
        <v>0</v>
      </c>
      <c r="BM66" s="2">
        <v>0</v>
      </c>
      <c r="BN66" s="6">
        <f>SUM(Table2[[#This Row],[WR B]:[WR FE]])</f>
        <v>0</v>
      </c>
      <c r="BO66" s="11" t="str">
        <f>IF((Table2[[#This Row],[WR T]]/Table2[[#This Row],[Admission]]) = 0, "--", (Table2[[#This Row],[WR T]]/Table2[[#This Row],[Admission]]))</f>
        <v>--</v>
      </c>
      <c r="BP66" s="11" t="str">
        <f>IF(Table2[[#This Row],[WR T]]=0,"--", IF(Table2[[#This Row],[WR HS]]/Table2[[#This Row],[WR T]]=0, "--", Table2[[#This Row],[WR HS]]/Table2[[#This Row],[WR T]]))</f>
        <v>--</v>
      </c>
      <c r="BQ66" s="18" t="str">
        <f>IF(Table2[[#This Row],[WR T]]=0,"--", IF(Table2[[#This Row],[WR FE]]/Table2[[#This Row],[WR T]]=0, "--", Table2[[#This Row],[WR FE]]/Table2[[#This Row],[WR T]]))</f>
        <v>--</v>
      </c>
      <c r="BR66" s="2">
        <v>0</v>
      </c>
      <c r="BS66" s="2">
        <v>0</v>
      </c>
      <c r="BT66" s="2">
        <v>0</v>
      </c>
      <c r="BU66" s="2">
        <v>0</v>
      </c>
      <c r="BV66" s="6">
        <f>SUM(Table2[[#This Row],[DNC B]:[DNC FE]])</f>
        <v>0</v>
      </c>
      <c r="BW66" s="11" t="str">
        <f>IF((Table2[[#This Row],[DNC T]]/Table2[[#This Row],[Admission]]) = 0, "--", (Table2[[#This Row],[DNC T]]/Table2[[#This Row],[Admission]]))</f>
        <v>--</v>
      </c>
      <c r="BX66" s="11" t="str">
        <f>IF(Table2[[#This Row],[DNC T]]=0,"--", IF(Table2[[#This Row],[DNC HS]]/Table2[[#This Row],[DNC T]]=0, "--", Table2[[#This Row],[DNC HS]]/Table2[[#This Row],[DNC T]]))</f>
        <v>--</v>
      </c>
      <c r="BY66" s="18" t="str">
        <f>IF(Table2[[#This Row],[DNC T]]=0,"--", IF(Table2[[#This Row],[DNC FE]]/Table2[[#This Row],[DNC T]]=0, "--", Table2[[#This Row],[DNC FE]]/Table2[[#This Row],[DNC T]]))</f>
        <v>--</v>
      </c>
      <c r="BZ66" s="24">
        <f>SUM(Table2[[#This Row],[BX T]],Table2[[#This Row],[SW T]],Table2[[#This Row],[CHE T]],Table2[[#This Row],[WR T]],Table2[[#This Row],[DNC T]])</f>
        <v>44</v>
      </c>
      <c r="CA66" s="2">
        <v>0</v>
      </c>
      <c r="CB66" s="2">
        <v>0</v>
      </c>
      <c r="CC66" s="2">
        <v>0</v>
      </c>
      <c r="CD66" s="2">
        <v>0</v>
      </c>
      <c r="CE66" s="6">
        <f>SUM(Table2[[#This Row],[TF B]:[TF FE]])</f>
        <v>0</v>
      </c>
      <c r="CF66" s="11" t="str">
        <f>IF((Table2[[#This Row],[TF T]]/Table2[[#This Row],[Admission]]) = 0, "--", (Table2[[#This Row],[TF T]]/Table2[[#This Row],[Admission]]))</f>
        <v>--</v>
      </c>
      <c r="CG66" s="11" t="str">
        <f>IF(Table2[[#This Row],[TF T]]=0,"--", IF(Table2[[#This Row],[TF HS]]/Table2[[#This Row],[TF T]]=0, "--", Table2[[#This Row],[TF HS]]/Table2[[#This Row],[TF T]]))</f>
        <v>--</v>
      </c>
      <c r="CH66" s="18" t="str">
        <f>IF(Table2[[#This Row],[TF T]]=0,"--", IF(Table2[[#This Row],[TF FE]]/Table2[[#This Row],[TF T]]=0, "--", Table2[[#This Row],[TF FE]]/Table2[[#This Row],[TF T]]))</f>
        <v>--</v>
      </c>
      <c r="CI66" s="2">
        <v>27</v>
      </c>
      <c r="CJ66" s="2">
        <v>0</v>
      </c>
      <c r="CK66" s="2">
        <v>0</v>
      </c>
      <c r="CL66" s="2">
        <v>0</v>
      </c>
      <c r="CM66" s="6">
        <f>SUM(Table2[[#This Row],[BB B]:[BB FE]])</f>
        <v>27</v>
      </c>
      <c r="CN66" s="11">
        <f>IF((Table2[[#This Row],[BB T]]/Table2[[#This Row],[Admission]]) = 0, "--", (Table2[[#This Row],[BB T]]/Table2[[#This Row],[Admission]]))</f>
        <v>0.1875</v>
      </c>
      <c r="CO66" s="11" t="str">
        <f>IF(Table2[[#This Row],[BB T]]=0,"--", IF(Table2[[#This Row],[BB HS]]/Table2[[#This Row],[BB T]]=0, "--", Table2[[#This Row],[BB HS]]/Table2[[#This Row],[BB T]]))</f>
        <v>--</v>
      </c>
      <c r="CP66" s="18" t="str">
        <f>IF(Table2[[#This Row],[BB T]]=0,"--", IF(Table2[[#This Row],[BB FE]]/Table2[[#This Row],[BB T]]=0, "--", Table2[[#This Row],[BB FE]]/Table2[[#This Row],[BB T]]))</f>
        <v>--</v>
      </c>
      <c r="CQ66" s="2">
        <v>0</v>
      </c>
      <c r="CR66" s="2">
        <v>18</v>
      </c>
      <c r="CS66" s="2">
        <v>0</v>
      </c>
      <c r="CT66" s="2">
        <v>0</v>
      </c>
      <c r="CU66" s="6">
        <f>SUM(Table2[[#This Row],[SB B]:[SB FE]])</f>
        <v>18</v>
      </c>
      <c r="CV66" s="11">
        <f>IF((Table2[[#This Row],[SB T]]/Table2[[#This Row],[Admission]]) = 0, "--", (Table2[[#This Row],[SB T]]/Table2[[#This Row],[Admission]]))</f>
        <v>0.125</v>
      </c>
      <c r="CW66" s="11" t="str">
        <f>IF(Table2[[#This Row],[SB T]]=0,"--", IF(Table2[[#This Row],[SB HS]]/Table2[[#This Row],[SB T]]=0, "--", Table2[[#This Row],[SB HS]]/Table2[[#This Row],[SB T]]))</f>
        <v>--</v>
      </c>
      <c r="CX66" s="18" t="str">
        <f>IF(Table2[[#This Row],[SB T]]=0,"--", IF(Table2[[#This Row],[SB FE]]/Table2[[#This Row],[SB T]]=0, "--", Table2[[#This Row],[SB FE]]/Table2[[#This Row],[SB T]]))</f>
        <v>--</v>
      </c>
      <c r="CY66" s="2">
        <v>0</v>
      </c>
      <c r="CZ66" s="2">
        <v>0</v>
      </c>
      <c r="DA66" s="2">
        <v>0</v>
      </c>
      <c r="DB66" s="2">
        <v>0</v>
      </c>
      <c r="DC66" s="6">
        <f>SUM(Table2[[#This Row],[GF B]:[GF FE]])</f>
        <v>0</v>
      </c>
      <c r="DD66" s="11" t="str">
        <f>IF((Table2[[#This Row],[GF T]]/Table2[[#This Row],[Admission]]) = 0, "--", (Table2[[#This Row],[GF T]]/Table2[[#This Row],[Admission]]))</f>
        <v>--</v>
      </c>
      <c r="DE66" s="11" t="str">
        <f>IF(Table2[[#This Row],[GF T]]=0,"--", IF(Table2[[#This Row],[GF HS]]/Table2[[#This Row],[GF T]]=0, "--", Table2[[#This Row],[GF HS]]/Table2[[#This Row],[GF T]]))</f>
        <v>--</v>
      </c>
      <c r="DF66" s="18" t="str">
        <f>IF(Table2[[#This Row],[GF T]]=0,"--", IF(Table2[[#This Row],[GF FE]]/Table2[[#This Row],[GF T]]=0, "--", Table2[[#This Row],[GF FE]]/Table2[[#This Row],[GF T]]))</f>
        <v>--</v>
      </c>
      <c r="DG66" s="2">
        <v>12</v>
      </c>
      <c r="DH66" s="2">
        <v>2</v>
      </c>
      <c r="DI66" s="2">
        <v>0</v>
      </c>
      <c r="DJ66" s="2">
        <v>0</v>
      </c>
      <c r="DK66" s="6">
        <f>SUM(Table2[[#This Row],[TN B]:[TN FE]])</f>
        <v>14</v>
      </c>
      <c r="DL66" s="11">
        <f>IF((Table2[[#This Row],[TN T]]/Table2[[#This Row],[Admission]]) = 0, "--", (Table2[[#This Row],[TN T]]/Table2[[#This Row],[Admission]]))</f>
        <v>9.7222222222222224E-2</v>
      </c>
      <c r="DM66" s="11" t="str">
        <f>IF(Table2[[#This Row],[TN T]]=0,"--", IF(Table2[[#This Row],[TN HS]]/Table2[[#This Row],[TN T]]=0, "--", Table2[[#This Row],[TN HS]]/Table2[[#This Row],[TN T]]))</f>
        <v>--</v>
      </c>
      <c r="DN66" s="18" t="str">
        <f>IF(Table2[[#This Row],[TN T]]=0,"--", IF(Table2[[#This Row],[TN FE]]/Table2[[#This Row],[TN T]]=0, "--", Table2[[#This Row],[TN FE]]/Table2[[#This Row],[TN T]]))</f>
        <v>--</v>
      </c>
      <c r="DO66" s="2">
        <v>0</v>
      </c>
      <c r="DP66" s="2">
        <v>0</v>
      </c>
      <c r="DQ66" s="2">
        <v>0</v>
      </c>
      <c r="DR66" s="2">
        <v>0</v>
      </c>
      <c r="DS66" s="6">
        <f>SUM(Table2[[#This Row],[BND B]:[BND FE]])</f>
        <v>0</v>
      </c>
      <c r="DT66" s="11" t="str">
        <f>IF((Table2[[#This Row],[BND T]]/Table2[[#This Row],[Admission]]) = 0, "--", (Table2[[#This Row],[BND T]]/Table2[[#This Row],[Admission]]))</f>
        <v>--</v>
      </c>
      <c r="DU66" s="11" t="str">
        <f>IF(Table2[[#This Row],[BND T]]=0,"--", IF(Table2[[#This Row],[BND HS]]/Table2[[#This Row],[BND T]]=0, "--", Table2[[#This Row],[BND HS]]/Table2[[#This Row],[BND T]]))</f>
        <v>--</v>
      </c>
      <c r="DV66" s="18" t="str">
        <f>IF(Table2[[#This Row],[BND T]]=0,"--", IF(Table2[[#This Row],[BND FE]]/Table2[[#This Row],[BND T]]=0, "--", Table2[[#This Row],[BND FE]]/Table2[[#This Row],[BND T]]))</f>
        <v>--</v>
      </c>
      <c r="DW66" s="2">
        <v>0</v>
      </c>
      <c r="DX66" s="2">
        <v>0</v>
      </c>
      <c r="DY66" s="2">
        <v>0</v>
      </c>
      <c r="DZ66" s="2">
        <v>0</v>
      </c>
      <c r="EA66" s="6">
        <f>SUM(Table2[[#This Row],[SPE B]:[SPE FE]])</f>
        <v>0</v>
      </c>
      <c r="EB66" s="11" t="str">
        <f>IF((Table2[[#This Row],[SPE T]]/Table2[[#This Row],[Admission]]) = 0, "--", (Table2[[#This Row],[SPE T]]/Table2[[#This Row],[Admission]]))</f>
        <v>--</v>
      </c>
      <c r="EC66" s="11" t="str">
        <f>IF(Table2[[#This Row],[SPE T]]=0,"--", IF(Table2[[#This Row],[SPE HS]]/Table2[[#This Row],[SPE T]]=0, "--", Table2[[#This Row],[SPE HS]]/Table2[[#This Row],[SPE T]]))</f>
        <v>--</v>
      </c>
      <c r="ED66" s="18" t="str">
        <f>IF(Table2[[#This Row],[SPE T]]=0,"--", IF(Table2[[#This Row],[SPE FE]]/Table2[[#This Row],[SPE T]]=0, "--", Table2[[#This Row],[SPE FE]]/Table2[[#This Row],[SPE T]]))</f>
        <v>--</v>
      </c>
      <c r="EE66" s="2">
        <v>0</v>
      </c>
      <c r="EF66" s="2">
        <v>0</v>
      </c>
      <c r="EG66" s="2">
        <v>0</v>
      </c>
      <c r="EH66" s="2">
        <v>0</v>
      </c>
      <c r="EI66" s="6">
        <f>SUM(Table2[[#This Row],[ORC B]:[ORC FE]])</f>
        <v>0</v>
      </c>
      <c r="EJ66" s="11" t="str">
        <f>IF((Table2[[#This Row],[ORC T]]/Table2[[#This Row],[Admission]]) = 0, "--", (Table2[[#This Row],[ORC T]]/Table2[[#This Row],[Admission]]))</f>
        <v>--</v>
      </c>
      <c r="EK66" s="11" t="str">
        <f>IF(Table2[[#This Row],[ORC T]]=0,"--", IF(Table2[[#This Row],[ORC HS]]/Table2[[#This Row],[ORC T]]=0, "--", Table2[[#This Row],[ORC HS]]/Table2[[#This Row],[ORC T]]))</f>
        <v>--</v>
      </c>
      <c r="EL66" s="18" t="str">
        <f>IF(Table2[[#This Row],[ORC T]]=0,"--", IF(Table2[[#This Row],[ORC FE]]/Table2[[#This Row],[ORC T]]=0, "--", Table2[[#This Row],[ORC FE]]/Table2[[#This Row],[ORC T]]))</f>
        <v>--</v>
      </c>
      <c r="EM66" s="2">
        <v>1</v>
      </c>
      <c r="EN66" s="2">
        <v>2</v>
      </c>
      <c r="EO66" s="2">
        <v>0</v>
      </c>
      <c r="EP66" s="2">
        <v>0</v>
      </c>
      <c r="EQ66" s="6">
        <f>SUM(Table2[[#This Row],[SOL B]:[SOL FE]])</f>
        <v>3</v>
      </c>
      <c r="ER66" s="11">
        <f>IF((Table2[[#This Row],[SOL T]]/Table2[[#This Row],[Admission]]) = 0, "--", (Table2[[#This Row],[SOL T]]/Table2[[#This Row],[Admission]]))</f>
        <v>2.0833333333333332E-2</v>
      </c>
      <c r="ES66" s="11" t="str">
        <f>IF(Table2[[#This Row],[SOL T]]=0,"--", IF(Table2[[#This Row],[SOL HS]]/Table2[[#This Row],[SOL T]]=0, "--", Table2[[#This Row],[SOL HS]]/Table2[[#This Row],[SOL T]]))</f>
        <v>--</v>
      </c>
      <c r="ET66" s="18" t="str">
        <f>IF(Table2[[#This Row],[SOL T]]=0,"--", IF(Table2[[#This Row],[SOL FE]]/Table2[[#This Row],[SOL T]]=0, "--", Table2[[#This Row],[SOL FE]]/Table2[[#This Row],[SOL T]]))</f>
        <v>--</v>
      </c>
      <c r="EU66" s="2">
        <v>32</v>
      </c>
      <c r="EV66" s="2">
        <v>46</v>
      </c>
      <c r="EW66" s="2">
        <v>0</v>
      </c>
      <c r="EX66" s="2">
        <v>0</v>
      </c>
      <c r="EY66" s="6">
        <f>SUM(Table2[[#This Row],[CHO B]:[CHO FE]])</f>
        <v>78</v>
      </c>
      <c r="EZ66" s="11">
        <f>IF((Table2[[#This Row],[CHO T]]/Table2[[#This Row],[Admission]]) = 0, "--", (Table2[[#This Row],[CHO T]]/Table2[[#This Row],[Admission]]))</f>
        <v>0.54166666666666663</v>
      </c>
      <c r="FA66" s="11" t="str">
        <f>IF(Table2[[#This Row],[CHO T]]=0,"--", IF(Table2[[#This Row],[CHO HS]]/Table2[[#This Row],[CHO T]]=0, "--", Table2[[#This Row],[CHO HS]]/Table2[[#This Row],[CHO T]]))</f>
        <v>--</v>
      </c>
      <c r="FB66" s="18" t="str">
        <f>IF(Table2[[#This Row],[CHO T]]=0,"--", IF(Table2[[#This Row],[CHO FE]]/Table2[[#This Row],[CHO T]]=0, "--", Table2[[#This Row],[CHO FE]]/Table2[[#This Row],[CHO T]]))</f>
        <v>--</v>
      </c>
      <c r="FC6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140</v>
      </c>
      <c r="FD66">
        <v>0</v>
      </c>
      <c r="FE66">
        <v>0</v>
      </c>
      <c r="FF66" s="1" t="s">
        <v>390</v>
      </c>
      <c r="FG66" s="1" t="s">
        <v>390</v>
      </c>
      <c r="FH66">
        <v>0</v>
      </c>
      <c r="FI66">
        <v>0</v>
      </c>
      <c r="FJ66" s="1" t="s">
        <v>390</v>
      </c>
      <c r="FK66" s="1" t="s">
        <v>390</v>
      </c>
      <c r="FL66">
        <v>0</v>
      </c>
      <c r="FM66">
        <v>0</v>
      </c>
      <c r="FN66" s="1" t="s">
        <v>390</v>
      </c>
      <c r="FO66" s="1" t="s">
        <v>390</v>
      </c>
    </row>
    <row r="67" spans="1:171">
      <c r="A67">
        <v>914</v>
      </c>
      <c r="B67">
        <v>3</v>
      </c>
      <c r="C67" t="s">
        <v>102</v>
      </c>
      <c r="D67" t="s">
        <v>163</v>
      </c>
      <c r="E67" s="20">
        <v>447</v>
      </c>
      <c r="F67" s="2">
        <v>41</v>
      </c>
      <c r="G67" s="2">
        <v>0</v>
      </c>
      <c r="H67" s="2">
        <v>0</v>
      </c>
      <c r="I67" s="2">
        <v>0</v>
      </c>
      <c r="J67" s="6">
        <f>SUM(Table2[[#This Row],[FB B]:[FB FE]])</f>
        <v>41</v>
      </c>
      <c r="K67" s="11">
        <f>IF((Table2[[#This Row],[FB T]]/Table2[[#This Row],[Admission]]) = 0, "--", (Table2[[#This Row],[FB T]]/Table2[[#This Row],[Admission]]))</f>
        <v>9.1722595078299773E-2</v>
      </c>
      <c r="L67" s="11" t="str">
        <f>IF(Table2[[#This Row],[FB T]]=0,"--", IF(Table2[[#This Row],[FB HS]]/Table2[[#This Row],[FB T]]=0, "--", Table2[[#This Row],[FB HS]]/Table2[[#This Row],[FB T]]))</f>
        <v>--</v>
      </c>
      <c r="M67" s="18" t="str">
        <f>IF(Table2[[#This Row],[FB T]]=0,"--", IF(Table2[[#This Row],[FB FE]]/Table2[[#This Row],[FB T]]=0, "--", Table2[[#This Row],[FB FE]]/Table2[[#This Row],[FB T]]))</f>
        <v>--</v>
      </c>
      <c r="N67" s="2">
        <v>5</v>
      </c>
      <c r="O67" s="2">
        <v>1</v>
      </c>
      <c r="P67" s="2">
        <v>0</v>
      </c>
      <c r="Q67" s="2">
        <v>0</v>
      </c>
      <c r="R67" s="6">
        <f>SUM(Table2[[#This Row],[XC B]:[XC FE]])</f>
        <v>6</v>
      </c>
      <c r="S67" s="11">
        <f>IF((Table2[[#This Row],[XC T]]/Table2[[#This Row],[Admission]]) = 0, "--", (Table2[[#This Row],[XC T]]/Table2[[#This Row],[Admission]]))</f>
        <v>1.3422818791946308E-2</v>
      </c>
      <c r="T67" s="11" t="str">
        <f>IF(Table2[[#This Row],[XC T]]=0,"--", IF(Table2[[#This Row],[XC HS]]/Table2[[#This Row],[XC T]]=0, "--", Table2[[#This Row],[XC HS]]/Table2[[#This Row],[XC T]]))</f>
        <v>--</v>
      </c>
      <c r="U67" s="18" t="str">
        <f>IF(Table2[[#This Row],[XC T]]=0,"--", IF(Table2[[#This Row],[XC FE]]/Table2[[#This Row],[XC T]]=0, "--", Table2[[#This Row],[XC FE]]/Table2[[#This Row],[XC T]]))</f>
        <v>--</v>
      </c>
      <c r="V67" s="2">
        <v>23</v>
      </c>
      <c r="W67" s="2">
        <v>0</v>
      </c>
      <c r="X67" s="2">
        <v>0</v>
      </c>
      <c r="Y67" s="6">
        <f>SUM(Table2[[#This Row],[VB G]:[VB FE]])</f>
        <v>23</v>
      </c>
      <c r="Z67" s="11">
        <f>IF((Table2[[#This Row],[VB T]]/Table2[[#This Row],[Admission]]) = 0, "--", (Table2[[#This Row],[VB T]]/Table2[[#This Row],[Admission]]))</f>
        <v>5.145413870246085E-2</v>
      </c>
      <c r="AA67" s="11" t="str">
        <f>IF(Table2[[#This Row],[VB T]]=0,"--", IF(Table2[[#This Row],[VB HS]]/Table2[[#This Row],[VB T]]=0, "--", Table2[[#This Row],[VB HS]]/Table2[[#This Row],[VB T]]))</f>
        <v>--</v>
      </c>
      <c r="AB67" s="18" t="str">
        <f>IF(Table2[[#This Row],[VB T]]=0,"--", IF(Table2[[#This Row],[VB FE]]/Table2[[#This Row],[VB T]]=0, "--", Table2[[#This Row],[VB FE]]/Table2[[#This Row],[VB T]]))</f>
        <v>--</v>
      </c>
      <c r="AC67" s="2">
        <v>15</v>
      </c>
      <c r="AD67" s="2">
        <v>13</v>
      </c>
      <c r="AE67" s="2">
        <v>0</v>
      </c>
      <c r="AF67" s="2">
        <v>0</v>
      </c>
      <c r="AG67" s="6">
        <f>SUM(Table2[[#This Row],[SC B]:[SC FE]])</f>
        <v>28</v>
      </c>
      <c r="AH67" s="11">
        <f>IF((Table2[[#This Row],[SC T]]/Table2[[#This Row],[Admission]]) = 0, "--", (Table2[[#This Row],[SC T]]/Table2[[#This Row],[Admission]]))</f>
        <v>6.2639821029082776E-2</v>
      </c>
      <c r="AI67" s="11" t="str">
        <f>IF(Table2[[#This Row],[SC T]]=0,"--", IF(Table2[[#This Row],[SC HS]]/Table2[[#This Row],[SC T]]=0, "--", Table2[[#This Row],[SC HS]]/Table2[[#This Row],[SC T]]))</f>
        <v>--</v>
      </c>
      <c r="AJ67" s="18" t="str">
        <f>IF(Table2[[#This Row],[SC T]]=0,"--", IF(Table2[[#This Row],[SC FE]]/Table2[[#This Row],[SC T]]=0, "--", Table2[[#This Row],[SC FE]]/Table2[[#This Row],[SC T]]))</f>
        <v>--</v>
      </c>
      <c r="AK67" s="15">
        <f>SUM(Table2[[#This Row],[FB T]],Table2[[#This Row],[XC T]],Table2[[#This Row],[VB T]],Table2[[#This Row],[SC T]])</f>
        <v>98</v>
      </c>
      <c r="AL67" s="2">
        <v>22</v>
      </c>
      <c r="AM67" s="2">
        <v>20</v>
      </c>
      <c r="AN67" s="2">
        <v>0</v>
      </c>
      <c r="AO67" s="2">
        <v>0</v>
      </c>
      <c r="AP67" s="6">
        <f>SUM(Table2[[#This Row],[BX B]:[BX FE]])</f>
        <v>42</v>
      </c>
      <c r="AQ67" s="11">
        <f>IF((Table2[[#This Row],[BX T]]/Table2[[#This Row],[Admission]]) = 0, "--", (Table2[[#This Row],[BX T]]/Table2[[#This Row],[Admission]]))</f>
        <v>9.3959731543624164E-2</v>
      </c>
      <c r="AR67" s="11" t="str">
        <f>IF(Table2[[#This Row],[BX T]]=0,"--", IF(Table2[[#This Row],[BX HS]]/Table2[[#This Row],[BX T]]=0, "--", Table2[[#This Row],[BX HS]]/Table2[[#This Row],[BX T]]))</f>
        <v>--</v>
      </c>
      <c r="AS67" s="18" t="str">
        <f>IF(Table2[[#This Row],[BX T]]=0,"--", IF(Table2[[#This Row],[BX FE]]/Table2[[#This Row],[BX T]]=0, "--", Table2[[#This Row],[BX FE]]/Table2[[#This Row],[BX T]]))</f>
        <v>--</v>
      </c>
      <c r="AT67" s="2">
        <v>0</v>
      </c>
      <c r="AU67" s="2">
        <v>0</v>
      </c>
      <c r="AV67" s="2">
        <v>0</v>
      </c>
      <c r="AW67" s="2">
        <v>0</v>
      </c>
      <c r="AX67" s="6">
        <f>SUM(Table2[[#This Row],[SW B]:[SW FE]])</f>
        <v>0</v>
      </c>
      <c r="AY67" s="11" t="str">
        <f>IF((Table2[[#This Row],[SW T]]/Table2[[#This Row],[Admission]]) = 0, "--", (Table2[[#This Row],[SW T]]/Table2[[#This Row],[Admission]]))</f>
        <v>--</v>
      </c>
      <c r="AZ67" s="11" t="str">
        <f>IF(Table2[[#This Row],[SW T]]=0,"--", IF(Table2[[#This Row],[SW HS]]/Table2[[#This Row],[SW T]]=0, "--", Table2[[#This Row],[SW HS]]/Table2[[#This Row],[SW T]]))</f>
        <v>--</v>
      </c>
      <c r="BA67" s="18" t="str">
        <f>IF(Table2[[#This Row],[SW T]]=0,"--", IF(Table2[[#This Row],[SW FE]]/Table2[[#This Row],[SW T]]=0, "--", Table2[[#This Row],[SW FE]]/Table2[[#This Row],[SW T]]))</f>
        <v>--</v>
      </c>
      <c r="BB67" s="2">
        <v>0</v>
      </c>
      <c r="BC67" s="2">
        <v>8</v>
      </c>
      <c r="BD67" s="2">
        <v>0</v>
      </c>
      <c r="BE67" s="2">
        <v>0</v>
      </c>
      <c r="BF67" s="6">
        <f>SUM(Table2[[#This Row],[CHE B]:[CHE FE]])</f>
        <v>8</v>
      </c>
      <c r="BG67" s="11">
        <f>IF((Table2[[#This Row],[CHE T]]/Table2[[#This Row],[Admission]]) = 0, "--", (Table2[[#This Row],[CHE T]]/Table2[[#This Row],[Admission]]))</f>
        <v>1.7897091722595078E-2</v>
      </c>
      <c r="BH67" s="11" t="str">
        <f>IF(Table2[[#This Row],[CHE T]]=0,"--", IF(Table2[[#This Row],[CHE HS]]/Table2[[#This Row],[CHE T]]=0, "--", Table2[[#This Row],[CHE HS]]/Table2[[#This Row],[CHE T]]))</f>
        <v>--</v>
      </c>
      <c r="BI67" s="22" t="str">
        <f>IF(Table2[[#This Row],[CHE T]]=0,"--", IF(Table2[[#This Row],[CHE FE]]/Table2[[#This Row],[CHE T]]=0, "--", Table2[[#This Row],[CHE FE]]/Table2[[#This Row],[CHE T]]))</f>
        <v>--</v>
      </c>
      <c r="BJ67" s="2">
        <v>25</v>
      </c>
      <c r="BK67" s="2">
        <v>0</v>
      </c>
      <c r="BL67" s="2">
        <v>0</v>
      </c>
      <c r="BM67" s="2">
        <v>0</v>
      </c>
      <c r="BN67" s="6">
        <f>SUM(Table2[[#This Row],[WR B]:[WR FE]])</f>
        <v>25</v>
      </c>
      <c r="BO67" s="11">
        <f>IF((Table2[[#This Row],[WR T]]/Table2[[#This Row],[Admission]]) = 0, "--", (Table2[[#This Row],[WR T]]/Table2[[#This Row],[Admission]]))</f>
        <v>5.5928411633109618E-2</v>
      </c>
      <c r="BP67" s="11" t="str">
        <f>IF(Table2[[#This Row],[WR T]]=0,"--", IF(Table2[[#This Row],[WR HS]]/Table2[[#This Row],[WR T]]=0, "--", Table2[[#This Row],[WR HS]]/Table2[[#This Row],[WR T]]))</f>
        <v>--</v>
      </c>
      <c r="BQ67" s="18" t="str">
        <f>IF(Table2[[#This Row],[WR T]]=0,"--", IF(Table2[[#This Row],[WR FE]]/Table2[[#This Row],[WR T]]=0, "--", Table2[[#This Row],[WR FE]]/Table2[[#This Row],[WR T]]))</f>
        <v>--</v>
      </c>
      <c r="BR67" s="2">
        <v>0</v>
      </c>
      <c r="BS67" s="2">
        <v>0</v>
      </c>
      <c r="BT67" s="2">
        <v>0</v>
      </c>
      <c r="BU67" s="2">
        <v>0</v>
      </c>
      <c r="BV67" s="6">
        <f>SUM(Table2[[#This Row],[DNC B]:[DNC FE]])</f>
        <v>0</v>
      </c>
      <c r="BW67" s="11" t="str">
        <f>IF((Table2[[#This Row],[DNC T]]/Table2[[#This Row],[Admission]]) = 0, "--", (Table2[[#This Row],[DNC T]]/Table2[[#This Row],[Admission]]))</f>
        <v>--</v>
      </c>
      <c r="BX67" s="11" t="str">
        <f>IF(Table2[[#This Row],[DNC T]]=0,"--", IF(Table2[[#This Row],[DNC HS]]/Table2[[#This Row],[DNC T]]=0, "--", Table2[[#This Row],[DNC HS]]/Table2[[#This Row],[DNC T]]))</f>
        <v>--</v>
      </c>
      <c r="BY67" s="18" t="str">
        <f>IF(Table2[[#This Row],[DNC T]]=0,"--", IF(Table2[[#This Row],[DNC FE]]/Table2[[#This Row],[DNC T]]=0, "--", Table2[[#This Row],[DNC FE]]/Table2[[#This Row],[DNC T]]))</f>
        <v>--</v>
      </c>
      <c r="BZ67" s="24">
        <f>SUM(Table2[[#This Row],[BX T]],Table2[[#This Row],[SW T]],Table2[[#This Row],[CHE T]],Table2[[#This Row],[WR T]],Table2[[#This Row],[DNC T]])</f>
        <v>75</v>
      </c>
      <c r="CA67" s="2">
        <v>30</v>
      </c>
      <c r="CB67" s="2">
        <v>22</v>
      </c>
      <c r="CC67" s="2">
        <v>0</v>
      </c>
      <c r="CD67" s="2">
        <v>0</v>
      </c>
      <c r="CE67" s="6">
        <f>SUM(Table2[[#This Row],[TF B]:[TF FE]])</f>
        <v>52</v>
      </c>
      <c r="CF67" s="11">
        <f>IF((Table2[[#This Row],[TF T]]/Table2[[#This Row],[Admission]]) = 0, "--", (Table2[[#This Row],[TF T]]/Table2[[#This Row],[Admission]]))</f>
        <v>0.116331096196868</v>
      </c>
      <c r="CG67" s="11" t="str">
        <f>IF(Table2[[#This Row],[TF T]]=0,"--", IF(Table2[[#This Row],[TF HS]]/Table2[[#This Row],[TF T]]=0, "--", Table2[[#This Row],[TF HS]]/Table2[[#This Row],[TF T]]))</f>
        <v>--</v>
      </c>
      <c r="CH67" s="18" t="str">
        <f>IF(Table2[[#This Row],[TF T]]=0,"--", IF(Table2[[#This Row],[TF FE]]/Table2[[#This Row],[TF T]]=0, "--", Table2[[#This Row],[TF FE]]/Table2[[#This Row],[TF T]]))</f>
        <v>--</v>
      </c>
      <c r="CI67" s="2">
        <v>22</v>
      </c>
      <c r="CJ67" s="2">
        <v>0</v>
      </c>
      <c r="CK67" s="2">
        <v>0</v>
      </c>
      <c r="CL67" s="2">
        <v>0</v>
      </c>
      <c r="CM67" s="6">
        <f>SUM(Table2[[#This Row],[BB B]:[BB FE]])</f>
        <v>22</v>
      </c>
      <c r="CN67" s="11">
        <f>IF((Table2[[#This Row],[BB T]]/Table2[[#This Row],[Admission]]) = 0, "--", (Table2[[#This Row],[BB T]]/Table2[[#This Row],[Admission]]))</f>
        <v>4.9217002237136466E-2</v>
      </c>
      <c r="CO67" s="11" t="str">
        <f>IF(Table2[[#This Row],[BB T]]=0,"--", IF(Table2[[#This Row],[BB HS]]/Table2[[#This Row],[BB T]]=0, "--", Table2[[#This Row],[BB HS]]/Table2[[#This Row],[BB T]]))</f>
        <v>--</v>
      </c>
      <c r="CP67" s="18" t="str">
        <f>IF(Table2[[#This Row],[BB T]]=0,"--", IF(Table2[[#This Row],[BB FE]]/Table2[[#This Row],[BB T]]=0, "--", Table2[[#This Row],[BB FE]]/Table2[[#This Row],[BB T]]))</f>
        <v>--</v>
      </c>
      <c r="CQ67" s="2">
        <v>0</v>
      </c>
      <c r="CR67" s="2">
        <v>13</v>
      </c>
      <c r="CS67" s="2">
        <v>0</v>
      </c>
      <c r="CT67" s="2">
        <v>0</v>
      </c>
      <c r="CU67" s="6">
        <f>SUM(Table2[[#This Row],[SB B]:[SB FE]])</f>
        <v>13</v>
      </c>
      <c r="CV67" s="11">
        <f>IF((Table2[[#This Row],[SB T]]/Table2[[#This Row],[Admission]]) = 0, "--", (Table2[[#This Row],[SB T]]/Table2[[#This Row],[Admission]]))</f>
        <v>2.9082774049217001E-2</v>
      </c>
      <c r="CW67" s="11" t="str">
        <f>IF(Table2[[#This Row],[SB T]]=0,"--", IF(Table2[[#This Row],[SB HS]]/Table2[[#This Row],[SB T]]=0, "--", Table2[[#This Row],[SB HS]]/Table2[[#This Row],[SB T]]))</f>
        <v>--</v>
      </c>
      <c r="CX67" s="18" t="str">
        <f>IF(Table2[[#This Row],[SB T]]=0,"--", IF(Table2[[#This Row],[SB FE]]/Table2[[#This Row],[SB T]]=0, "--", Table2[[#This Row],[SB FE]]/Table2[[#This Row],[SB T]]))</f>
        <v>--</v>
      </c>
      <c r="CY67" s="2">
        <v>0</v>
      </c>
      <c r="CZ67" s="2">
        <v>0</v>
      </c>
      <c r="DA67" s="2">
        <v>0</v>
      </c>
      <c r="DB67" s="2">
        <v>0</v>
      </c>
      <c r="DC67" s="6">
        <f>SUM(Table2[[#This Row],[GF B]:[GF FE]])</f>
        <v>0</v>
      </c>
      <c r="DD67" s="11" t="str">
        <f>IF((Table2[[#This Row],[GF T]]/Table2[[#This Row],[Admission]]) = 0, "--", (Table2[[#This Row],[GF T]]/Table2[[#This Row],[Admission]]))</f>
        <v>--</v>
      </c>
      <c r="DE67" s="11" t="str">
        <f>IF(Table2[[#This Row],[GF T]]=0,"--", IF(Table2[[#This Row],[GF HS]]/Table2[[#This Row],[GF T]]=0, "--", Table2[[#This Row],[GF HS]]/Table2[[#This Row],[GF T]]))</f>
        <v>--</v>
      </c>
      <c r="DF67" s="18" t="str">
        <f>IF(Table2[[#This Row],[GF T]]=0,"--", IF(Table2[[#This Row],[GF FE]]/Table2[[#This Row],[GF T]]=0, "--", Table2[[#This Row],[GF FE]]/Table2[[#This Row],[GF T]]))</f>
        <v>--</v>
      </c>
      <c r="DG67" s="2">
        <v>0</v>
      </c>
      <c r="DH67" s="2">
        <v>0</v>
      </c>
      <c r="DI67" s="2">
        <v>0</v>
      </c>
      <c r="DJ67" s="2">
        <v>0</v>
      </c>
      <c r="DK67" s="6">
        <f>SUM(Table2[[#This Row],[TN B]:[TN FE]])</f>
        <v>0</v>
      </c>
      <c r="DL67" s="11" t="str">
        <f>IF((Table2[[#This Row],[TN T]]/Table2[[#This Row],[Admission]]) = 0, "--", (Table2[[#This Row],[TN T]]/Table2[[#This Row],[Admission]]))</f>
        <v>--</v>
      </c>
      <c r="DM67" s="11" t="str">
        <f>IF(Table2[[#This Row],[TN T]]=0,"--", IF(Table2[[#This Row],[TN HS]]/Table2[[#This Row],[TN T]]=0, "--", Table2[[#This Row],[TN HS]]/Table2[[#This Row],[TN T]]))</f>
        <v>--</v>
      </c>
      <c r="DN67" s="18" t="str">
        <f>IF(Table2[[#This Row],[TN T]]=0,"--", IF(Table2[[#This Row],[TN FE]]/Table2[[#This Row],[TN T]]=0, "--", Table2[[#This Row],[TN FE]]/Table2[[#This Row],[TN T]]))</f>
        <v>--</v>
      </c>
      <c r="DO67" s="2">
        <v>25</v>
      </c>
      <c r="DP67" s="2">
        <v>24</v>
      </c>
      <c r="DQ67" s="2">
        <v>0</v>
      </c>
      <c r="DR67" s="2">
        <v>0</v>
      </c>
      <c r="DS67" s="6">
        <f>SUM(Table2[[#This Row],[BND B]:[BND FE]])</f>
        <v>49</v>
      </c>
      <c r="DT67" s="11">
        <f>IF((Table2[[#This Row],[BND T]]/Table2[[#This Row],[Admission]]) = 0, "--", (Table2[[#This Row],[BND T]]/Table2[[#This Row],[Admission]]))</f>
        <v>0.10961968680089486</v>
      </c>
      <c r="DU67" s="11" t="str">
        <f>IF(Table2[[#This Row],[BND T]]=0,"--", IF(Table2[[#This Row],[BND HS]]/Table2[[#This Row],[BND T]]=0, "--", Table2[[#This Row],[BND HS]]/Table2[[#This Row],[BND T]]))</f>
        <v>--</v>
      </c>
      <c r="DV67" s="18" t="str">
        <f>IF(Table2[[#This Row],[BND T]]=0,"--", IF(Table2[[#This Row],[BND FE]]/Table2[[#This Row],[BND T]]=0, "--", Table2[[#This Row],[BND FE]]/Table2[[#This Row],[BND T]]))</f>
        <v>--</v>
      </c>
      <c r="DW67" s="2">
        <v>0</v>
      </c>
      <c r="DX67" s="2">
        <v>0</v>
      </c>
      <c r="DY67" s="2">
        <v>0</v>
      </c>
      <c r="DZ67" s="2">
        <v>0</v>
      </c>
      <c r="EA67" s="6">
        <f>SUM(Table2[[#This Row],[SPE B]:[SPE FE]])</f>
        <v>0</v>
      </c>
      <c r="EB67" s="11" t="str">
        <f>IF((Table2[[#This Row],[SPE T]]/Table2[[#This Row],[Admission]]) = 0, "--", (Table2[[#This Row],[SPE T]]/Table2[[#This Row],[Admission]]))</f>
        <v>--</v>
      </c>
      <c r="EC67" s="11" t="str">
        <f>IF(Table2[[#This Row],[SPE T]]=0,"--", IF(Table2[[#This Row],[SPE HS]]/Table2[[#This Row],[SPE T]]=0, "--", Table2[[#This Row],[SPE HS]]/Table2[[#This Row],[SPE T]]))</f>
        <v>--</v>
      </c>
      <c r="ED67" s="18" t="str">
        <f>IF(Table2[[#This Row],[SPE T]]=0,"--", IF(Table2[[#This Row],[SPE FE]]/Table2[[#This Row],[SPE T]]=0, "--", Table2[[#This Row],[SPE FE]]/Table2[[#This Row],[SPE T]]))</f>
        <v>--</v>
      </c>
      <c r="EE67" s="2">
        <v>0</v>
      </c>
      <c r="EF67" s="2">
        <v>0</v>
      </c>
      <c r="EG67" s="2">
        <v>0</v>
      </c>
      <c r="EH67" s="2">
        <v>0</v>
      </c>
      <c r="EI67" s="6">
        <f>SUM(Table2[[#This Row],[ORC B]:[ORC FE]])</f>
        <v>0</v>
      </c>
      <c r="EJ67" s="11" t="str">
        <f>IF((Table2[[#This Row],[ORC T]]/Table2[[#This Row],[Admission]]) = 0, "--", (Table2[[#This Row],[ORC T]]/Table2[[#This Row],[Admission]]))</f>
        <v>--</v>
      </c>
      <c r="EK67" s="11" t="str">
        <f>IF(Table2[[#This Row],[ORC T]]=0,"--", IF(Table2[[#This Row],[ORC HS]]/Table2[[#This Row],[ORC T]]=0, "--", Table2[[#This Row],[ORC HS]]/Table2[[#This Row],[ORC T]]))</f>
        <v>--</v>
      </c>
      <c r="EL67" s="18" t="str">
        <f>IF(Table2[[#This Row],[ORC T]]=0,"--", IF(Table2[[#This Row],[ORC FE]]/Table2[[#This Row],[ORC T]]=0, "--", Table2[[#This Row],[ORC FE]]/Table2[[#This Row],[ORC T]]))</f>
        <v>--</v>
      </c>
      <c r="EM67" s="2">
        <v>0</v>
      </c>
      <c r="EN67" s="2">
        <v>0</v>
      </c>
      <c r="EO67" s="2">
        <v>0</v>
      </c>
      <c r="EP67" s="2">
        <v>0</v>
      </c>
      <c r="EQ67" s="6">
        <f>SUM(Table2[[#This Row],[SOL B]:[SOL FE]])</f>
        <v>0</v>
      </c>
      <c r="ER67" s="11" t="str">
        <f>IF((Table2[[#This Row],[SOL T]]/Table2[[#This Row],[Admission]]) = 0, "--", (Table2[[#This Row],[SOL T]]/Table2[[#This Row],[Admission]]))</f>
        <v>--</v>
      </c>
      <c r="ES67" s="11" t="str">
        <f>IF(Table2[[#This Row],[SOL T]]=0,"--", IF(Table2[[#This Row],[SOL HS]]/Table2[[#This Row],[SOL T]]=0, "--", Table2[[#This Row],[SOL HS]]/Table2[[#This Row],[SOL T]]))</f>
        <v>--</v>
      </c>
      <c r="ET67" s="18" t="str">
        <f>IF(Table2[[#This Row],[SOL T]]=0,"--", IF(Table2[[#This Row],[SOL FE]]/Table2[[#This Row],[SOL T]]=0, "--", Table2[[#This Row],[SOL FE]]/Table2[[#This Row],[SOL T]]))</f>
        <v>--</v>
      </c>
      <c r="EU67" s="2">
        <v>4</v>
      </c>
      <c r="EV67" s="2">
        <v>18</v>
      </c>
      <c r="EW67" s="2">
        <v>0</v>
      </c>
      <c r="EX67" s="2">
        <v>0</v>
      </c>
      <c r="EY67" s="6">
        <f>SUM(Table2[[#This Row],[CHO B]:[CHO FE]])</f>
        <v>22</v>
      </c>
      <c r="EZ67" s="11">
        <f>IF((Table2[[#This Row],[CHO T]]/Table2[[#This Row],[Admission]]) = 0, "--", (Table2[[#This Row],[CHO T]]/Table2[[#This Row],[Admission]]))</f>
        <v>4.9217002237136466E-2</v>
      </c>
      <c r="FA67" s="11" t="str">
        <f>IF(Table2[[#This Row],[CHO T]]=0,"--", IF(Table2[[#This Row],[CHO HS]]/Table2[[#This Row],[CHO T]]=0, "--", Table2[[#This Row],[CHO HS]]/Table2[[#This Row],[CHO T]]))</f>
        <v>--</v>
      </c>
      <c r="FB67" s="18" t="str">
        <f>IF(Table2[[#This Row],[CHO T]]=0,"--", IF(Table2[[#This Row],[CHO FE]]/Table2[[#This Row],[CHO T]]=0, "--", Table2[[#This Row],[CHO FE]]/Table2[[#This Row],[CHO T]]))</f>
        <v>--</v>
      </c>
      <c r="FC6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158</v>
      </c>
      <c r="FD67">
        <v>2</v>
      </c>
      <c r="FE67">
        <v>0</v>
      </c>
      <c r="FF67" s="1" t="s">
        <v>390</v>
      </c>
      <c r="FG67" s="1" t="s">
        <v>390</v>
      </c>
      <c r="FH67">
        <v>0</v>
      </c>
      <c r="FI67">
        <v>0</v>
      </c>
      <c r="FJ67" s="1" t="s">
        <v>390</v>
      </c>
      <c r="FK67" s="1" t="s">
        <v>390</v>
      </c>
      <c r="FL67">
        <v>3</v>
      </c>
      <c r="FM67">
        <v>0</v>
      </c>
      <c r="FN67" s="1" t="s">
        <v>390</v>
      </c>
      <c r="FO67" s="1" t="s">
        <v>390</v>
      </c>
    </row>
    <row r="68" spans="1:171">
      <c r="A68">
        <v>1140</v>
      </c>
      <c r="B68">
        <v>220</v>
      </c>
      <c r="C68" t="s">
        <v>92</v>
      </c>
      <c r="D68" t="s">
        <v>164</v>
      </c>
      <c r="E68" s="20">
        <v>86</v>
      </c>
      <c r="F68" s="2">
        <v>21</v>
      </c>
      <c r="G68" s="2">
        <v>0</v>
      </c>
      <c r="H68" s="2">
        <v>0</v>
      </c>
      <c r="I68" s="2">
        <v>0</v>
      </c>
      <c r="J68" s="6">
        <f>SUM(Table2[[#This Row],[FB B]:[FB FE]])</f>
        <v>21</v>
      </c>
      <c r="K68" s="11">
        <f>IF((Table2[[#This Row],[FB T]]/Table2[[#This Row],[Admission]]) = 0, "--", (Table2[[#This Row],[FB T]]/Table2[[#This Row],[Admission]]))</f>
        <v>0.2441860465116279</v>
      </c>
      <c r="L68" s="11" t="str">
        <f>IF(Table2[[#This Row],[FB T]]=0,"--", IF(Table2[[#This Row],[FB HS]]/Table2[[#This Row],[FB T]]=0, "--", Table2[[#This Row],[FB HS]]/Table2[[#This Row],[FB T]]))</f>
        <v>--</v>
      </c>
      <c r="M68" s="18" t="str">
        <f>IF(Table2[[#This Row],[FB T]]=0,"--", IF(Table2[[#This Row],[FB FE]]/Table2[[#This Row],[FB T]]=0, "--", Table2[[#This Row],[FB FE]]/Table2[[#This Row],[FB T]]))</f>
        <v>--</v>
      </c>
      <c r="N68" s="2">
        <v>1</v>
      </c>
      <c r="O68" s="2">
        <v>0</v>
      </c>
      <c r="P68" s="2">
        <v>0</v>
      </c>
      <c r="Q68" s="2">
        <v>0</v>
      </c>
      <c r="R68" s="6">
        <f>SUM(Table2[[#This Row],[XC B]:[XC FE]])</f>
        <v>1</v>
      </c>
      <c r="S68" s="11">
        <f>IF((Table2[[#This Row],[XC T]]/Table2[[#This Row],[Admission]]) = 0, "--", (Table2[[#This Row],[XC T]]/Table2[[#This Row],[Admission]]))</f>
        <v>1.1627906976744186E-2</v>
      </c>
      <c r="T68" s="11" t="str">
        <f>IF(Table2[[#This Row],[XC T]]=0,"--", IF(Table2[[#This Row],[XC HS]]/Table2[[#This Row],[XC T]]=0, "--", Table2[[#This Row],[XC HS]]/Table2[[#This Row],[XC T]]))</f>
        <v>--</v>
      </c>
      <c r="U68" s="18" t="str">
        <f>IF(Table2[[#This Row],[XC T]]=0,"--", IF(Table2[[#This Row],[XC FE]]/Table2[[#This Row],[XC T]]=0, "--", Table2[[#This Row],[XC FE]]/Table2[[#This Row],[XC T]]))</f>
        <v>--</v>
      </c>
      <c r="V68" s="2">
        <v>17</v>
      </c>
      <c r="W68" s="2">
        <v>5</v>
      </c>
      <c r="X68" s="2">
        <v>0</v>
      </c>
      <c r="Y68" s="6">
        <f>SUM(Table2[[#This Row],[VB G]:[VB FE]])</f>
        <v>22</v>
      </c>
      <c r="Z68" s="11">
        <f>IF((Table2[[#This Row],[VB T]]/Table2[[#This Row],[Admission]]) = 0, "--", (Table2[[#This Row],[VB T]]/Table2[[#This Row],[Admission]]))</f>
        <v>0.2558139534883721</v>
      </c>
      <c r="AA68" s="11">
        <f>IF(Table2[[#This Row],[VB T]]=0,"--", IF(Table2[[#This Row],[VB HS]]/Table2[[#This Row],[VB T]]=0, "--", Table2[[#This Row],[VB HS]]/Table2[[#This Row],[VB T]]))</f>
        <v>0.22727272727272727</v>
      </c>
      <c r="AB68" s="18" t="str">
        <f>IF(Table2[[#This Row],[VB T]]=0,"--", IF(Table2[[#This Row],[VB FE]]/Table2[[#This Row],[VB T]]=0, "--", Table2[[#This Row],[VB FE]]/Table2[[#This Row],[VB T]]))</f>
        <v>--</v>
      </c>
      <c r="AC68" s="2">
        <v>0</v>
      </c>
      <c r="AD68" s="2">
        <v>0</v>
      </c>
      <c r="AE68" s="2">
        <v>0</v>
      </c>
      <c r="AF68" s="2">
        <v>0</v>
      </c>
      <c r="AG68" s="6">
        <f>SUM(Table2[[#This Row],[SC B]:[SC FE]])</f>
        <v>0</v>
      </c>
      <c r="AH68" s="11" t="str">
        <f>IF((Table2[[#This Row],[SC T]]/Table2[[#This Row],[Admission]]) = 0, "--", (Table2[[#This Row],[SC T]]/Table2[[#This Row],[Admission]]))</f>
        <v>--</v>
      </c>
      <c r="AI68" s="11" t="str">
        <f>IF(Table2[[#This Row],[SC T]]=0,"--", IF(Table2[[#This Row],[SC HS]]/Table2[[#This Row],[SC T]]=0, "--", Table2[[#This Row],[SC HS]]/Table2[[#This Row],[SC T]]))</f>
        <v>--</v>
      </c>
      <c r="AJ68" s="18" t="str">
        <f>IF(Table2[[#This Row],[SC T]]=0,"--", IF(Table2[[#This Row],[SC FE]]/Table2[[#This Row],[SC T]]=0, "--", Table2[[#This Row],[SC FE]]/Table2[[#This Row],[SC T]]))</f>
        <v>--</v>
      </c>
      <c r="AK68" s="15">
        <f>SUM(Table2[[#This Row],[FB T]],Table2[[#This Row],[XC T]],Table2[[#This Row],[VB T]],Table2[[#This Row],[SC T]])</f>
        <v>44</v>
      </c>
      <c r="AL68" s="2">
        <v>17</v>
      </c>
      <c r="AM68" s="2">
        <v>18</v>
      </c>
      <c r="AN68" s="2">
        <v>0</v>
      </c>
      <c r="AO68" s="2">
        <v>0</v>
      </c>
      <c r="AP68" s="6">
        <f>SUM(Table2[[#This Row],[BX B]:[BX FE]])</f>
        <v>35</v>
      </c>
      <c r="AQ68" s="11">
        <f>IF((Table2[[#This Row],[BX T]]/Table2[[#This Row],[Admission]]) = 0, "--", (Table2[[#This Row],[BX T]]/Table2[[#This Row],[Admission]]))</f>
        <v>0.40697674418604651</v>
      </c>
      <c r="AR68" s="11" t="str">
        <f>IF(Table2[[#This Row],[BX T]]=0,"--", IF(Table2[[#This Row],[BX HS]]/Table2[[#This Row],[BX T]]=0, "--", Table2[[#This Row],[BX HS]]/Table2[[#This Row],[BX T]]))</f>
        <v>--</v>
      </c>
      <c r="AS68" s="18" t="str">
        <f>IF(Table2[[#This Row],[BX T]]=0,"--", IF(Table2[[#This Row],[BX FE]]/Table2[[#This Row],[BX T]]=0, "--", Table2[[#This Row],[BX FE]]/Table2[[#This Row],[BX T]]))</f>
        <v>--</v>
      </c>
      <c r="AT68" s="2">
        <v>0</v>
      </c>
      <c r="AU68" s="2">
        <v>0</v>
      </c>
      <c r="AV68" s="2">
        <v>0</v>
      </c>
      <c r="AW68" s="2">
        <v>0</v>
      </c>
      <c r="AX68" s="6">
        <f>SUM(Table2[[#This Row],[SW B]:[SW FE]])</f>
        <v>0</v>
      </c>
      <c r="AY68" s="11" t="str">
        <f>IF((Table2[[#This Row],[SW T]]/Table2[[#This Row],[Admission]]) = 0, "--", (Table2[[#This Row],[SW T]]/Table2[[#This Row],[Admission]]))</f>
        <v>--</v>
      </c>
      <c r="AZ68" s="11" t="str">
        <f>IF(Table2[[#This Row],[SW T]]=0,"--", IF(Table2[[#This Row],[SW HS]]/Table2[[#This Row],[SW T]]=0, "--", Table2[[#This Row],[SW HS]]/Table2[[#This Row],[SW T]]))</f>
        <v>--</v>
      </c>
      <c r="BA68" s="18" t="str">
        <f>IF(Table2[[#This Row],[SW T]]=0,"--", IF(Table2[[#This Row],[SW FE]]/Table2[[#This Row],[SW T]]=0, "--", Table2[[#This Row],[SW FE]]/Table2[[#This Row],[SW T]]))</f>
        <v>--</v>
      </c>
      <c r="BB68" s="2">
        <v>0</v>
      </c>
      <c r="BC68" s="2">
        <v>7</v>
      </c>
      <c r="BD68" s="2">
        <v>0</v>
      </c>
      <c r="BE68" s="2">
        <v>0</v>
      </c>
      <c r="BF68" s="6">
        <f>SUM(Table2[[#This Row],[CHE B]:[CHE FE]])</f>
        <v>7</v>
      </c>
      <c r="BG68" s="11">
        <f>IF((Table2[[#This Row],[CHE T]]/Table2[[#This Row],[Admission]]) = 0, "--", (Table2[[#This Row],[CHE T]]/Table2[[#This Row],[Admission]]))</f>
        <v>8.1395348837209308E-2</v>
      </c>
      <c r="BH68" s="11" t="str">
        <f>IF(Table2[[#This Row],[CHE T]]=0,"--", IF(Table2[[#This Row],[CHE HS]]/Table2[[#This Row],[CHE T]]=0, "--", Table2[[#This Row],[CHE HS]]/Table2[[#This Row],[CHE T]]))</f>
        <v>--</v>
      </c>
      <c r="BI68" s="22" t="str">
        <f>IF(Table2[[#This Row],[CHE T]]=0,"--", IF(Table2[[#This Row],[CHE FE]]/Table2[[#This Row],[CHE T]]=0, "--", Table2[[#This Row],[CHE FE]]/Table2[[#This Row],[CHE T]]))</f>
        <v>--</v>
      </c>
      <c r="BJ68" s="2">
        <v>3</v>
      </c>
      <c r="BK68" s="2">
        <v>0</v>
      </c>
      <c r="BL68" s="2">
        <v>0</v>
      </c>
      <c r="BM68" s="2">
        <v>0</v>
      </c>
      <c r="BN68" s="6">
        <f>SUM(Table2[[#This Row],[WR B]:[WR FE]])</f>
        <v>3</v>
      </c>
      <c r="BO68" s="11">
        <f>IF((Table2[[#This Row],[WR T]]/Table2[[#This Row],[Admission]]) = 0, "--", (Table2[[#This Row],[WR T]]/Table2[[#This Row],[Admission]]))</f>
        <v>3.4883720930232558E-2</v>
      </c>
      <c r="BP68" s="11" t="str">
        <f>IF(Table2[[#This Row],[WR T]]=0,"--", IF(Table2[[#This Row],[WR HS]]/Table2[[#This Row],[WR T]]=0, "--", Table2[[#This Row],[WR HS]]/Table2[[#This Row],[WR T]]))</f>
        <v>--</v>
      </c>
      <c r="BQ68" s="18" t="str">
        <f>IF(Table2[[#This Row],[WR T]]=0,"--", IF(Table2[[#This Row],[WR FE]]/Table2[[#This Row],[WR T]]=0, "--", Table2[[#This Row],[WR FE]]/Table2[[#This Row],[WR T]]))</f>
        <v>--</v>
      </c>
      <c r="BR68" s="2">
        <v>0</v>
      </c>
      <c r="BS68" s="2">
        <v>0</v>
      </c>
      <c r="BT68" s="2">
        <v>0</v>
      </c>
      <c r="BU68" s="2">
        <v>0</v>
      </c>
      <c r="BV68" s="6">
        <f>SUM(Table2[[#This Row],[DNC B]:[DNC FE]])</f>
        <v>0</v>
      </c>
      <c r="BW68" s="11" t="str">
        <f>IF((Table2[[#This Row],[DNC T]]/Table2[[#This Row],[Admission]]) = 0, "--", (Table2[[#This Row],[DNC T]]/Table2[[#This Row],[Admission]]))</f>
        <v>--</v>
      </c>
      <c r="BX68" s="11" t="str">
        <f>IF(Table2[[#This Row],[DNC T]]=0,"--", IF(Table2[[#This Row],[DNC HS]]/Table2[[#This Row],[DNC T]]=0, "--", Table2[[#This Row],[DNC HS]]/Table2[[#This Row],[DNC T]]))</f>
        <v>--</v>
      </c>
      <c r="BY68" s="18" t="str">
        <f>IF(Table2[[#This Row],[DNC T]]=0,"--", IF(Table2[[#This Row],[DNC FE]]/Table2[[#This Row],[DNC T]]=0, "--", Table2[[#This Row],[DNC FE]]/Table2[[#This Row],[DNC T]]))</f>
        <v>--</v>
      </c>
      <c r="BZ68" s="24">
        <f>SUM(Table2[[#This Row],[BX T]],Table2[[#This Row],[SW T]],Table2[[#This Row],[CHE T]],Table2[[#This Row],[WR T]],Table2[[#This Row],[DNC T]])</f>
        <v>45</v>
      </c>
      <c r="CA68" s="2">
        <v>3</v>
      </c>
      <c r="CB68" s="2">
        <v>5</v>
      </c>
      <c r="CC68" s="2">
        <v>0</v>
      </c>
      <c r="CD68" s="2">
        <v>0</v>
      </c>
      <c r="CE68" s="6">
        <f>SUM(Table2[[#This Row],[TF B]:[TF FE]])</f>
        <v>8</v>
      </c>
      <c r="CF68" s="11">
        <f>IF((Table2[[#This Row],[TF T]]/Table2[[#This Row],[Admission]]) = 0, "--", (Table2[[#This Row],[TF T]]/Table2[[#This Row],[Admission]]))</f>
        <v>9.3023255813953487E-2</v>
      </c>
      <c r="CG68" s="11" t="str">
        <f>IF(Table2[[#This Row],[TF T]]=0,"--", IF(Table2[[#This Row],[TF HS]]/Table2[[#This Row],[TF T]]=0, "--", Table2[[#This Row],[TF HS]]/Table2[[#This Row],[TF T]]))</f>
        <v>--</v>
      </c>
      <c r="CH68" s="18" t="str">
        <f>IF(Table2[[#This Row],[TF T]]=0,"--", IF(Table2[[#This Row],[TF FE]]/Table2[[#This Row],[TF T]]=0, "--", Table2[[#This Row],[TF FE]]/Table2[[#This Row],[TF T]]))</f>
        <v>--</v>
      </c>
      <c r="CI68" s="2">
        <v>14</v>
      </c>
      <c r="CJ68" s="2">
        <v>1</v>
      </c>
      <c r="CK68" s="2">
        <v>0</v>
      </c>
      <c r="CL68" s="2">
        <v>0</v>
      </c>
      <c r="CM68" s="6">
        <f>SUM(Table2[[#This Row],[BB B]:[BB FE]])</f>
        <v>15</v>
      </c>
      <c r="CN68" s="11">
        <f>IF((Table2[[#This Row],[BB T]]/Table2[[#This Row],[Admission]]) = 0, "--", (Table2[[#This Row],[BB T]]/Table2[[#This Row],[Admission]]))</f>
        <v>0.1744186046511628</v>
      </c>
      <c r="CO68" s="11" t="str">
        <f>IF(Table2[[#This Row],[BB T]]=0,"--", IF(Table2[[#This Row],[BB HS]]/Table2[[#This Row],[BB T]]=0, "--", Table2[[#This Row],[BB HS]]/Table2[[#This Row],[BB T]]))</f>
        <v>--</v>
      </c>
      <c r="CP68" s="18" t="str">
        <f>IF(Table2[[#This Row],[BB T]]=0,"--", IF(Table2[[#This Row],[BB FE]]/Table2[[#This Row],[BB T]]=0, "--", Table2[[#This Row],[BB FE]]/Table2[[#This Row],[BB T]]))</f>
        <v>--</v>
      </c>
      <c r="CQ68" s="2">
        <v>0</v>
      </c>
      <c r="CR68" s="2">
        <v>1</v>
      </c>
      <c r="CS68" s="2">
        <v>0</v>
      </c>
      <c r="CT68" s="2">
        <v>0</v>
      </c>
      <c r="CU68" s="6">
        <f>SUM(Table2[[#This Row],[SB B]:[SB FE]])</f>
        <v>1</v>
      </c>
      <c r="CV68" s="11">
        <f>IF((Table2[[#This Row],[SB T]]/Table2[[#This Row],[Admission]]) = 0, "--", (Table2[[#This Row],[SB T]]/Table2[[#This Row],[Admission]]))</f>
        <v>1.1627906976744186E-2</v>
      </c>
      <c r="CW68" s="11" t="str">
        <f>IF(Table2[[#This Row],[SB T]]=0,"--", IF(Table2[[#This Row],[SB HS]]/Table2[[#This Row],[SB T]]=0, "--", Table2[[#This Row],[SB HS]]/Table2[[#This Row],[SB T]]))</f>
        <v>--</v>
      </c>
      <c r="CX68" s="18" t="str">
        <f>IF(Table2[[#This Row],[SB T]]=0,"--", IF(Table2[[#This Row],[SB FE]]/Table2[[#This Row],[SB T]]=0, "--", Table2[[#This Row],[SB FE]]/Table2[[#This Row],[SB T]]))</f>
        <v>--</v>
      </c>
      <c r="CY68" s="2">
        <v>0</v>
      </c>
      <c r="CZ68" s="2">
        <v>0</v>
      </c>
      <c r="DA68" s="2">
        <v>0</v>
      </c>
      <c r="DB68" s="2">
        <v>0</v>
      </c>
      <c r="DC68" s="6">
        <f>SUM(Table2[[#This Row],[GF B]:[GF FE]])</f>
        <v>0</v>
      </c>
      <c r="DD68" s="11" t="str">
        <f>IF((Table2[[#This Row],[GF T]]/Table2[[#This Row],[Admission]]) = 0, "--", (Table2[[#This Row],[GF T]]/Table2[[#This Row],[Admission]]))</f>
        <v>--</v>
      </c>
      <c r="DE68" s="11" t="str">
        <f>IF(Table2[[#This Row],[GF T]]=0,"--", IF(Table2[[#This Row],[GF HS]]/Table2[[#This Row],[GF T]]=0, "--", Table2[[#This Row],[GF HS]]/Table2[[#This Row],[GF T]]))</f>
        <v>--</v>
      </c>
      <c r="DF68" s="18" t="str">
        <f>IF(Table2[[#This Row],[GF T]]=0,"--", IF(Table2[[#This Row],[GF FE]]/Table2[[#This Row],[GF T]]=0, "--", Table2[[#This Row],[GF FE]]/Table2[[#This Row],[GF T]]))</f>
        <v>--</v>
      </c>
      <c r="DG68" s="2">
        <v>0</v>
      </c>
      <c r="DH68" s="2">
        <v>0</v>
      </c>
      <c r="DI68" s="2">
        <v>0</v>
      </c>
      <c r="DJ68" s="2">
        <v>0</v>
      </c>
      <c r="DK68" s="6">
        <f>SUM(Table2[[#This Row],[TN B]:[TN FE]])</f>
        <v>0</v>
      </c>
      <c r="DL68" s="11" t="str">
        <f>IF((Table2[[#This Row],[TN T]]/Table2[[#This Row],[Admission]]) = 0, "--", (Table2[[#This Row],[TN T]]/Table2[[#This Row],[Admission]]))</f>
        <v>--</v>
      </c>
      <c r="DM68" s="11" t="str">
        <f>IF(Table2[[#This Row],[TN T]]=0,"--", IF(Table2[[#This Row],[TN HS]]/Table2[[#This Row],[TN T]]=0, "--", Table2[[#This Row],[TN HS]]/Table2[[#This Row],[TN T]]))</f>
        <v>--</v>
      </c>
      <c r="DN68" s="18" t="str">
        <f>IF(Table2[[#This Row],[TN T]]=0,"--", IF(Table2[[#This Row],[TN FE]]/Table2[[#This Row],[TN T]]=0, "--", Table2[[#This Row],[TN FE]]/Table2[[#This Row],[TN T]]))</f>
        <v>--</v>
      </c>
      <c r="DO68" s="2">
        <v>0</v>
      </c>
      <c r="DP68" s="2">
        <v>0</v>
      </c>
      <c r="DQ68" s="2">
        <v>0</v>
      </c>
      <c r="DR68" s="2">
        <v>0</v>
      </c>
      <c r="DS68" s="6">
        <f>SUM(Table2[[#This Row],[BND B]:[BND FE]])</f>
        <v>0</v>
      </c>
      <c r="DT68" s="11" t="str">
        <f>IF((Table2[[#This Row],[BND T]]/Table2[[#This Row],[Admission]]) = 0, "--", (Table2[[#This Row],[BND T]]/Table2[[#This Row],[Admission]]))</f>
        <v>--</v>
      </c>
      <c r="DU68" s="11" t="str">
        <f>IF(Table2[[#This Row],[BND T]]=0,"--", IF(Table2[[#This Row],[BND HS]]/Table2[[#This Row],[BND T]]=0, "--", Table2[[#This Row],[BND HS]]/Table2[[#This Row],[BND T]]))</f>
        <v>--</v>
      </c>
      <c r="DV68" s="18" t="str">
        <f>IF(Table2[[#This Row],[BND T]]=0,"--", IF(Table2[[#This Row],[BND FE]]/Table2[[#This Row],[BND T]]=0, "--", Table2[[#This Row],[BND FE]]/Table2[[#This Row],[BND T]]))</f>
        <v>--</v>
      </c>
      <c r="DW68" s="2">
        <v>0</v>
      </c>
      <c r="DX68" s="2">
        <v>0</v>
      </c>
      <c r="DY68" s="2">
        <v>0</v>
      </c>
      <c r="DZ68" s="2">
        <v>0</v>
      </c>
      <c r="EA68" s="6">
        <f>SUM(Table2[[#This Row],[SPE B]:[SPE FE]])</f>
        <v>0</v>
      </c>
      <c r="EB68" s="11" t="str">
        <f>IF((Table2[[#This Row],[SPE T]]/Table2[[#This Row],[Admission]]) = 0, "--", (Table2[[#This Row],[SPE T]]/Table2[[#This Row],[Admission]]))</f>
        <v>--</v>
      </c>
      <c r="EC68" s="11" t="str">
        <f>IF(Table2[[#This Row],[SPE T]]=0,"--", IF(Table2[[#This Row],[SPE HS]]/Table2[[#This Row],[SPE T]]=0, "--", Table2[[#This Row],[SPE HS]]/Table2[[#This Row],[SPE T]]))</f>
        <v>--</v>
      </c>
      <c r="ED68" s="18" t="str">
        <f>IF(Table2[[#This Row],[SPE T]]=0,"--", IF(Table2[[#This Row],[SPE FE]]/Table2[[#This Row],[SPE T]]=0, "--", Table2[[#This Row],[SPE FE]]/Table2[[#This Row],[SPE T]]))</f>
        <v>--</v>
      </c>
      <c r="EE68" s="2">
        <v>0</v>
      </c>
      <c r="EF68" s="2">
        <v>0</v>
      </c>
      <c r="EG68" s="2">
        <v>0</v>
      </c>
      <c r="EH68" s="2">
        <v>0</v>
      </c>
      <c r="EI68" s="6">
        <f>SUM(Table2[[#This Row],[ORC B]:[ORC FE]])</f>
        <v>0</v>
      </c>
      <c r="EJ68" s="11" t="str">
        <f>IF((Table2[[#This Row],[ORC T]]/Table2[[#This Row],[Admission]]) = 0, "--", (Table2[[#This Row],[ORC T]]/Table2[[#This Row],[Admission]]))</f>
        <v>--</v>
      </c>
      <c r="EK68" s="11" t="str">
        <f>IF(Table2[[#This Row],[ORC T]]=0,"--", IF(Table2[[#This Row],[ORC HS]]/Table2[[#This Row],[ORC T]]=0, "--", Table2[[#This Row],[ORC HS]]/Table2[[#This Row],[ORC T]]))</f>
        <v>--</v>
      </c>
      <c r="EL68" s="18" t="str">
        <f>IF(Table2[[#This Row],[ORC T]]=0,"--", IF(Table2[[#This Row],[ORC FE]]/Table2[[#This Row],[ORC T]]=0, "--", Table2[[#This Row],[ORC FE]]/Table2[[#This Row],[ORC T]]))</f>
        <v>--</v>
      </c>
      <c r="EM68" s="2">
        <v>0</v>
      </c>
      <c r="EN68" s="2">
        <v>0</v>
      </c>
      <c r="EO68" s="2">
        <v>0</v>
      </c>
      <c r="EP68" s="2">
        <v>0</v>
      </c>
      <c r="EQ68" s="6">
        <f>SUM(Table2[[#This Row],[SOL B]:[SOL FE]])</f>
        <v>0</v>
      </c>
      <c r="ER68" s="11" t="str">
        <f>IF((Table2[[#This Row],[SOL T]]/Table2[[#This Row],[Admission]]) = 0, "--", (Table2[[#This Row],[SOL T]]/Table2[[#This Row],[Admission]]))</f>
        <v>--</v>
      </c>
      <c r="ES68" s="11" t="str">
        <f>IF(Table2[[#This Row],[SOL T]]=0,"--", IF(Table2[[#This Row],[SOL HS]]/Table2[[#This Row],[SOL T]]=0, "--", Table2[[#This Row],[SOL HS]]/Table2[[#This Row],[SOL T]]))</f>
        <v>--</v>
      </c>
      <c r="ET68" s="18" t="str">
        <f>IF(Table2[[#This Row],[SOL T]]=0,"--", IF(Table2[[#This Row],[SOL FE]]/Table2[[#This Row],[SOL T]]=0, "--", Table2[[#This Row],[SOL FE]]/Table2[[#This Row],[SOL T]]))</f>
        <v>--</v>
      </c>
      <c r="EU68" s="2">
        <v>0</v>
      </c>
      <c r="EV68" s="2">
        <v>0</v>
      </c>
      <c r="EW68" s="2">
        <v>0</v>
      </c>
      <c r="EX68" s="2">
        <v>0</v>
      </c>
      <c r="EY68" s="6">
        <f>SUM(Table2[[#This Row],[CHO B]:[CHO FE]])</f>
        <v>0</v>
      </c>
      <c r="EZ68" s="11" t="str">
        <f>IF((Table2[[#This Row],[CHO T]]/Table2[[#This Row],[Admission]]) = 0, "--", (Table2[[#This Row],[CHO T]]/Table2[[#This Row],[Admission]]))</f>
        <v>--</v>
      </c>
      <c r="FA68" s="11" t="str">
        <f>IF(Table2[[#This Row],[CHO T]]=0,"--", IF(Table2[[#This Row],[CHO HS]]/Table2[[#This Row],[CHO T]]=0, "--", Table2[[#This Row],[CHO HS]]/Table2[[#This Row],[CHO T]]))</f>
        <v>--</v>
      </c>
      <c r="FB68" s="18" t="str">
        <f>IF(Table2[[#This Row],[CHO T]]=0,"--", IF(Table2[[#This Row],[CHO FE]]/Table2[[#This Row],[CHO T]]=0, "--", Table2[[#This Row],[CHO FE]]/Table2[[#This Row],[CHO T]]))</f>
        <v>--</v>
      </c>
      <c r="FC6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24</v>
      </c>
      <c r="FD68">
        <v>0</v>
      </c>
      <c r="FE68">
        <v>0</v>
      </c>
      <c r="FF68" s="1" t="s">
        <v>390</v>
      </c>
      <c r="FG68" s="1" t="s">
        <v>390</v>
      </c>
      <c r="FH68">
        <v>0</v>
      </c>
      <c r="FI68">
        <v>0</v>
      </c>
      <c r="FJ68" s="1" t="s">
        <v>390</v>
      </c>
      <c r="FK68" s="1" t="s">
        <v>390</v>
      </c>
      <c r="FL68">
        <v>0</v>
      </c>
      <c r="FM68">
        <v>0</v>
      </c>
      <c r="FN68" s="1" t="s">
        <v>390</v>
      </c>
      <c r="FO68" s="1" t="s">
        <v>390</v>
      </c>
    </row>
    <row r="69" spans="1:171">
      <c r="A69">
        <v>1068</v>
      </c>
      <c r="B69">
        <v>154</v>
      </c>
      <c r="C69" t="s">
        <v>100</v>
      </c>
      <c r="D69" t="s">
        <v>165</v>
      </c>
      <c r="E69" s="20">
        <v>1183</v>
      </c>
      <c r="F69" s="2">
        <v>86</v>
      </c>
      <c r="G69" s="2">
        <v>0</v>
      </c>
      <c r="H69" s="2">
        <v>0</v>
      </c>
      <c r="I69" s="2">
        <v>0</v>
      </c>
      <c r="J69" s="6">
        <f>SUM(Table2[[#This Row],[FB B]:[FB FE]])</f>
        <v>86</v>
      </c>
      <c r="K69" s="11">
        <f>IF((Table2[[#This Row],[FB T]]/Table2[[#This Row],[Admission]]) = 0, "--", (Table2[[#This Row],[FB T]]/Table2[[#This Row],[Admission]]))</f>
        <v>7.269653423499578E-2</v>
      </c>
      <c r="L69" s="11" t="str">
        <f>IF(Table2[[#This Row],[FB T]]=0,"--", IF(Table2[[#This Row],[FB HS]]/Table2[[#This Row],[FB T]]=0, "--", Table2[[#This Row],[FB HS]]/Table2[[#This Row],[FB T]]))</f>
        <v>--</v>
      </c>
      <c r="M69" s="18" t="str">
        <f>IF(Table2[[#This Row],[FB T]]=0,"--", IF(Table2[[#This Row],[FB FE]]/Table2[[#This Row],[FB T]]=0, "--", Table2[[#This Row],[FB FE]]/Table2[[#This Row],[FB T]]))</f>
        <v>--</v>
      </c>
      <c r="N69" s="2">
        <v>11</v>
      </c>
      <c r="O69" s="2">
        <v>8</v>
      </c>
      <c r="P69" s="2">
        <v>0</v>
      </c>
      <c r="Q69" s="2">
        <v>0</v>
      </c>
      <c r="R69" s="6">
        <f>SUM(Table2[[#This Row],[XC B]:[XC FE]])</f>
        <v>19</v>
      </c>
      <c r="S69" s="11">
        <f>IF((Table2[[#This Row],[XC T]]/Table2[[#This Row],[Admission]]) = 0, "--", (Table2[[#This Row],[XC T]]/Table2[[#This Row],[Admission]]))</f>
        <v>1.6060862214708368E-2</v>
      </c>
      <c r="T69" s="11" t="str">
        <f>IF(Table2[[#This Row],[XC T]]=0,"--", IF(Table2[[#This Row],[XC HS]]/Table2[[#This Row],[XC T]]=0, "--", Table2[[#This Row],[XC HS]]/Table2[[#This Row],[XC T]]))</f>
        <v>--</v>
      </c>
      <c r="U69" s="18" t="str">
        <f>IF(Table2[[#This Row],[XC T]]=0,"--", IF(Table2[[#This Row],[XC FE]]/Table2[[#This Row],[XC T]]=0, "--", Table2[[#This Row],[XC FE]]/Table2[[#This Row],[XC T]]))</f>
        <v>--</v>
      </c>
      <c r="V69" s="2">
        <v>36</v>
      </c>
      <c r="W69" s="2">
        <v>0</v>
      </c>
      <c r="X69" s="2">
        <v>0</v>
      </c>
      <c r="Y69" s="6">
        <f>SUM(Table2[[#This Row],[VB G]:[VB FE]])</f>
        <v>36</v>
      </c>
      <c r="Z69" s="11">
        <f>IF((Table2[[#This Row],[VB T]]/Table2[[#This Row],[Admission]]) = 0, "--", (Table2[[#This Row],[VB T]]/Table2[[#This Row],[Admission]]))</f>
        <v>3.0431107354184278E-2</v>
      </c>
      <c r="AA69" s="11" t="str">
        <f>IF(Table2[[#This Row],[VB T]]=0,"--", IF(Table2[[#This Row],[VB HS]]/Table2[[#This Row],[VB T]]=0, "--", Table2[[#This Row],[VB HS]]/Table2[[#This Row],[VB T]]))</f>
        <v>--</v>
      </c>
      <c r="AB69" s="18" t="str">
        <f>IF(Table2[[#This Row],[VB T]]=0,"--", IF(Table2[[#This Row],[VB FE]]/Table2[[#This Row],[VB T]]=0, "--", Table2[[#This Row],[VB FE]]/Table2[[#This Row],[VB T]]))</f>
        <v>--</v>
      </c>
      <c r="AC69" s="2">
        <v>37</v>
      </c>
      <c r="AD69" s="2">
        <v>26</v>
      </c>
      <c r="AE69" s="2">
        <v>0</v>
      </c>
      <c r="AF69" s="2">
        <v>0</v>
      </c>
      <c r="AG69" s="6">
        <f>SUM(Table2[[#This Row],[SC B]:[SC FE]])</f>
        <v>63</v>
      </c>
      <c r="AH69" s="11">
        <f>IF((Table2[[#This Row],[SC T]]/Table2[[#This Row],[Admission]]) = 0, "--", (Table2[[#This Row],[SC T]]/Table2[[#This Row],[Admission]]))</f>
        <v>5.3254437869822487E-2</v>
      </c>
      <c r="AI69" s="11" t="str">
        <f>IF(Table2[[#This Row],[SC T]]=0,"--", IF(Table2[[#This Row],[SC HS]]/Table2[[#This Row],[SC T]]=0, "--", Table2[[#This Row],[SC HS]]/Table2[[#This Row],[SC T]]))</f>
        <v>--</v>
      </c>
      <c r="AJ69" s="18" t="str">
        <f>IF(Table2[[#This Row],[SC T]]=0,"--", IF(Table2[[#This Row],[SC FE]]/Table2[[#This Row],[SC T]]=0, "--", Table2[[#This Row],[SC FE]]/Table2[[#This Row],[SC T]]))</f>
        <v>--</v>
      </c>
      <c r="AK69" s="15">
        <f>SUM(Table2[[#This Row],[FB T]],Table2[[#This Row],[XC T]],Table2[[#This Row],[VB T]],Table2[[#This Row],[SC T]])</f>
        <v>204</v>
      </c>
      <c r="AL69" s="2">
        <v>29</v>
      </c>
      <c r="AM69" s="2">
        <v>24</v>
      </c>
      <c r="AN69" s="2">
        <v>0</v>
      </c>
      <c r="AO69" s="2">
        <v>0</v>
      </c>
      <c r="AP69" s="6">
        <f>SUM(Table2[[#This Row],[BX B]:[BX FE]])</f>
        <v>53</v>
      </c>
      <c r="AQ69" s="11">
        <f>IF((Table2[[#This Row],[BX T]]/Table2[[#This Row],[Admission]]) = 0, "--", (Table2[[#This Row],[BX T]]/Table2[[#This Row],[Admission]]))</f>
        <v>4.4801352493660185E-2</v>
      </c>
      <c r="AR69" s="11" t="str">
        <f>IF(Table2[[#This Row],[BX T]]=0,"--", IF(Table2[[#This Row],[BX HS]]/Table2[[#This Row],[BX T]]=0, "--", Table2[[#This Row],[BX HS]]/Table2[[#This Row],[BX T]]))</f>
        <v>--</v>
      </c>
      <c r="AS69" s="18" t="str">
        <f>IF(Table2[[#This Row],[BX T]]=0,"--", IF(Table2[[#This Row],[BX FE]]/Table2[[#This Row],[BX T]]=0, "--", Table2[[#This Row],[BX FE]]/Table2[[#This Row],[BX T]]))</f>
        <v>--</v>
      </c>
      <c r="AT69" s="2">
        <v>0</v>
      </c>
      <c r="AU69" s="2">
        <v>0</v>
      </c>
      <c r="AV69" s="2">
        <v>0</v>
      </c>
      <c r="AW69" s="2">
        <v>0</v>
      </c>
      <c r="AX69" s="6">
        <f>SUM(Table2[[#This Row],[SW B]:[SW FE]])</f>
        <v>0</v>
      </c>
      <c r="AY69" s="11" t="str">
        <f>IF((Table2[[#This Row],[SW T]]/Table2[[#This Row],[Admission]]) = 0, "--", (Table2[[#This Row],[SW T]]/Table2[[#This Row],[Admission]]))</f>
        <v>--</v>
      </c>
      <c r="AZ69" s="11" t="str">
        <f>IF(Table2[[#This Row],[SW T]]=0,"--", IF(Table2[[#This Row],[SW HS]]/Table2[[#This Row],[SW T]]=0, "--", Table2[[#This Row],[SW HS]]/Table2[[#This Row],[SW T]]))</f>
        <v>--</v>
      </c>
      <c r="BA69" s="18" t="str">
        <f>IF(Table2[[#This Row],[SW T]]=0,"--", IF(Table2[[#This Row],[SW FE]]/Table2[[#This Row],[SW T]]=0, "--", Table2[[#This Row],[SW FE]]/Table2[[#This Row],[SW T]]))</f>
        <v>--</v>
      </c>
      <c r="BB69" s="2">
        <v>1</v>
      </c>
      <c r="BC69" s="2">
        <v>19</v>
      </c>
      <c r="BD69" s="2">
        <v>0</v>
      </c>
      <c r="BE69" s="2">
        <v>0</v>
      </c>
      <c r="BF69" s="6">
        <f>SUM(Table2[[#This Row],[CHE B]:[CHE FE]])</f>
        <v>20</v>
      </c>
      <c r="BG69" s="11">
        <f>IF((Table2[[#This Row],[CHE T]]/Table2[[#This Row],[Admission]]) = 0, "--", (Table2[[#This Row],[CHE T]]/Table2[[#This Row],[Admission]]))</f>
        <v>1.69061707523246E-2</v>
      </c>
      <c r="BH69" s="11" t="str">
        <f>IF(Table2[[#This Row],[CHE T]]=0,"--", IF(Table2[[#This Row],[CHE HS]]/Table2[[#This Row],[CHE T]]=0, "--", Table2[[#This Row],[CHE HS]]/Table2[[#This Row],[CHE T]]))</f>
        <v>--</v>
      </c>
      <c r="BI69" s="22" t="str">
        <f>IF(Table2[[#This Row],[CHE T]]=0,"--", IF(Table2[[#This Row],[CHE FE]]/Table2[[#This Row],[CHE T]]=0, "--", Table2[[#This Row],[CHE FE]]/Table2[[#This Row],[CHE T]]))</f>
        <v>--</v>
      </c>
      <c r="BJ69" s="2">
        <v>45</v>
      </c>
      <c r="BK69" s="2">
        <v>0</v>
      </c>
      <c r="BL69" s="2">
        <v>0</v>
      </c>
      <c r="BM69" s="2">
        <v>0</v>
      </c>
      <c r="BN69" s="6">
        <f>SUM(Table2[[#This Row],[WR B]:[WR FE]])</f>
        <v>45</v>
      </c>
      <c r="BO69" s="11">
        <f>IF((Table2[[#This Row],[WR T]]/Table2[[#This Row],[Admission]]) = 0, "--", (Table2[[#This Row],[WR T]]/Table2[[#This Row],[Admission]]))</f>
        <v>3.8038884192730348E-2</v>
      </c>
      <c r="BP69" s="11" t="str">
        <f>IF(Table2[[#This Row],[WR T]]=0,"--", IF(Table2[[#This Row],[WR HS]]/Table2[[#This Row],[WR T]]=0, "--", Table2[[#This Row],[WR HS]]/Table2[[#This Row],[WR T]]))</f>
        <v>--</v>
      </c>
      <c r="BQ69" s="18" t="str">
        <f>IF(Table2[[#This Row],[WR T]]=0,"--", IF(Table2[[#This Row],[WR FE]]/Table2[[#This Row],[WR T]]=0, "--", Table2[[#This Row],[WR FE]]/Table2[[#This Row],[WR T]]))</f>
        <v>--</v>
      </c>
      <c r="BR69" s="2">
        <v>0</v>
      </c>
      <c r="BS69" s="2">
        <v>0</v>
      </c>
      <c r="BT69" s="2">
        <v>0</v>
      </c>
      <c r="BU69" s="2">
        <v>0</v>
      </c>
      <c r="BV69" s="6">
        <f>SUM(Table2[[#This Row],[DNC B]:[DNC FE]])</f>
        <v>0</v>
      </c>
      <c r="BW69" s="11" t="str">
        <f>IF((Table2[[#This Row],[DNC T]]/Table2[[#This Row],[Admission]]) = 0, "--", (Table2[[#This Row],[DNC T]]/Table2[[#This Row],[Admission]]))</f>
        <v>--</v>
      </c>
      <c r="BX69" s="11" t="str">
        <f>IF(Table2[[#This Row],[DNC T]]=0,"--", IF(Table2[[#This Row],[DNC HS]]/Table2[[#This Row],[DNC T]]=0, "--", Table2[[#This Row],[DNC HS]]/Table2[[#This Row],[DNC T]]))</f>
        <v>--</v>
      </c>
      <c r="BY69" s="18" t="str">
        <f>IF(Table2[[#This Row],[DNC T]]=0,"--", IF(Table2[[#This Row],[DNC FE]]/Table2[[#This Row],[DNC T]]=0, "--", Table2[[#This Row],[DNC FE]]/Table2[[#This Row],[DNC T]]))</f>
        <v>--</v>
      </c>
      <c r="BZ69" s="24">
        <f>SUM(Table2[[#This Row],[BX T]],Table2[[#This Row],[SW T]],Table2[[#This Row],[CHE T]],Table2[[#This Row],[WR T]],Table2[[#This Row],[DNC T]])</f>
        <v>118</v>
      </c>
      <c r="CA69" s="2">
        <v>45</v>
      </c>
      <c r="CB69" s="2">
        <v>23</v>
      </c>
      <c r="CC69" s="2">
        <v>3</v>
      </c>
      <c r="CD69" s="2">
        <v>0</v>
      </c>
      <c r="CE69" s="6">
        <f>SUM(Table2[[#This Row],[TF B]:[TF FE]])</f>
        <v>71</v>
      </c>
      <c r="CF69" s="11">
        <f>IF((Table2[[#This Row],[TF T]]/Table2[[#This Row],[Admission]]) = 0, "--", (Table2[[#This Row],[TF T]]/Table2[[#This Row],[Admission]]))</f>
        <v>6.0016906170752324E-2</v>
      </c>
      <c r="CG69" s="11">
        <f>IF(Table2[[#This Row],[TF T]]=0,"--", IF(Table2[[#This Row],[TF HS]]/Table2[[#This Row],[TF T]]=0, "--", Table2[[#This Row],[TF HS]]/Table2[[#This Row],[TF T]]))</f>
        <v>4.2253521126760563E-2</v>
      </c>
      <c r="CH69" s="18" t="str">
        <f>IF(Table2[[#This Row],[TF T]]=0,"--", IF(Table2[[#This Row],[TF FE]]/Table2[[#This Row],[TF T]]=0, "--", Table2[[#This Row],[TF FE]]/Table2[[#This Row],[TF T]]))</f>
        <v>--</v>
      </c>
      <c r="CI69" s="2">
        <v>27</v>
      </c>
      <c r="CJ69" s="2">
        <v>0</v>
      </c>
      <c r="CK69" s="2">
        <v>0</v>
      </c>
      <c r="CL69" s="2">
        <v>0</v>
      </c>
      <c r="CM69" s="6">
        <f>SUM(Table2[[#This Row],[BB B]:[BB FE]])</f>
        <v>27</v>
      </c>
      <c r="CN69" s="11">
        <f>IF((Table2[[#This Row],[BB T]]/Table2[[#This Row],[Admission]]) = 0, "--", (Table2[[#This Row],[BB T]]/Table2[[#This Row],[Admission]]))</f>
        <v>2.2823330515638209E-2</v>
      </c>
      <c r="CO69" s="11" t="str">
        <f>IF(Table2[[#This Row],[BB T]]=0,"--", IF(Table2[[#This Row],[BB HS]]/Table2[[#This Row],[BB T]]=0, "--", Table2[[#This Row],[BB HS]]/Table2[[#This Row],[BB T]]))</f>
        <v>--</v>
      </c>
      <c r="CP69" s="18" t="str">
        <f>IF(Table2[[#This Row],[BB T]]=0,"--", IF(Table2[[#This Row],[BB FE]]/Table2[[#This Row],[BB T]]=0, "--", Table2[[#This Row],[BB FE]]/Table2[[#This Row],[BB T]]))</f>
        <v>--</v>
      </c>
      <c r="CQ69" s="2">
        <v>0</v>
      </c>
      <c r="CR69" s="2">
        <v>23</v>
      </c>
      <c r="CS69" s="2">
        <v>0</v>
      </c>
      <c r="CT69" s="2">
        <v>0</v>
      </c>
      <c r="CU69" s="6">
        <f>SUM(Table2[[#This Row],[SB B]:[SB FE]])</f>
        <v>23</v>
      </c>
      <c r="CV69" s="11">
        <f>IF((Table2[[#This Row],[SB T]]/Table2[[#This Row],[Admission]]) = 0, "--", (Table2[[#This Row],[SB T]]/Table2[[#This Row],[Admission]]))</f>
        <v>1.944209636517329E-2</v>
      </c>
      <c r="CW69" s="11" t="str">
        <f>IF(Table2[[#This Row],[SB T]]=0,"--", IF(Table2[[#This Row],[SB HS]]/Table2[[#This Row],[SB T]]=0, "--", Table2[[#This Row],[SB HS]]/Table2[[#This Row],[SB T]]))</f>
        <v>--</v>
      </c>
      <c r="CX69" s="18" t="str">
        <f>IF(Table2[[#This Row],[SB T]]=0,"--", IF(Table2[[#This Row],[SB FE]]/Table2[[#This Row],[SB T]]=0, "--", Table2[[#This Row],[SB FE]]/Table2[[#This Row],[SB T]]))</f>
        <v>--</v>
      </c>
      <c r="CY69" s="2">
        <v>10</v>
      </c>
      <c r="CZ69" s="2">
        <v>6</v>
      </c>
      <c r="DA69" s="2">
        <v>0</v>
      </c>
      <c r="DB69" s="2">
        <v>0</v>
      </c>
      <c r="DC69" s="6">
        <f>SUM(Table2[[#This Row],[GF B]:[GF FE]])</f>
        <v>16</v>
      </c>
      <c r="DD69" s="11">
        <f>IF((Table2[[#This Row],[GF T]]/Table2[[#This Row],[Admission]]) = 0, "--", (Table2[[#This Row],[GF T]]/Table2[[#This Row],[Admission]]))</f>
        <v>1.3524936601859678E-2</v>
      </c>
      <c r="DE69" s="11" t="str">
        <f>IF(Table2[[#This Row],[GF T]]=0,"--", IF(Table2[[#This Row],[GF HS]]/Table2[[#This Row],[GF T]]=0, "--", Table2[[#This Row],[GF HS]]/Table2[[#This Row],[GF T]]))</f>
        <v>--</v>
      </c>
      <c r="DF69" s="18" t="str">
        <f>IF(Table2[[#This Row],[GF T]]=0,"--", IF(Table2[[#This Row],[GF FE]]/Table2[[#This Row],[GF T]]=0, "--", Table2[[#This Row],[GF FE]]/Table2[[#This Row],[GF T]]))</f>
        <v>--</v>
      </c>
      <c r="DG69" s="2">
        <v>0</v>
      </c>
      <c r="DH69" s="2">
        <v>0</v>
      </c>
      <c r="DI69" s="2">
        <v>0</v>
      </c>
      <c r="DJ69" s="2">
        <v>0</v>
      </c>
      <c r="DK69" s="6">
        <f>SUM(Table2[[#This Row],[TN B]:[TN FE]])</f>
        <v>0</v>
      </c>
      <c r="DL69" s="11" t="str">
        <f>IF((Table2[[#This Row],[TN T]]/Table2[[#This Row],[Admission]]) = 0, "--", (Table2[[#This Row],[TN T]]/Table2[[#This Row],[Admission]]))</f>
        <v>--</v>
      </c>
      <c r="DM69" s="11" t="str">
        <f>IF(Table2[[#This Row],[TN T]]=0,"--", IF(Table2[[#This Row],[TN HS]]/Table2[[#This Row],[TN T]]=0, "--", Table2[[#This Row],[TN HS]]/Table2[[#This Row],[TN T]]))</f>
        <v>--</v>
      </c>
      <c r="DN69" s="18" t="str">
        <f>IF(Table2[[#This Row],[TN T]]=0,"--", IF(Table2[[#This Row],[TN FE]]/Table2[[#This Row],[TN T]]=0, "--", Table2[[#This Row],[TN FE]]/Table2[[#This Row],[TN T]]))</f>
        <v>--</v>
      </c>
      <c r="DO69" s="2">
        <v>32</v>
      </c>
      <c r="DP69" s="2">
        <v>17</v>
      </c>
      <c r="DQ69" s="2">
        <v>0</v>
      </c>
      <c r="DR69" s="2">
        <v>0</v>
      </c>
      <c r="DS69" s="6">
        <f>SUM(Table2[[#This Row],[BND B]:[BND FE]])</f>
        <v>49</v>
      </c>
      <c r="DT69" s="11">
        <f>IF((Table2[[#This Row],[BND T]]/Table2[[#This Row],[Admission]]) = 0, "--", (Table2[[#This Row],[BND T]]/Table2[[#This Row],[Admission]]))</f>
        <v>4.142011834319527E-2</v>
      </c>
      <c r="DU69" s="11" t="str">
        <f>IF(Table2[[#This Row],[BND T]]=0,"--", IF(Table2[[#This Row],[BND HS]]/Table2[[#This Row],[BND T]]=0, "--", Table2[[#This Row],[BND HS]]/Table2[[#This Row],[BND T]]))</f>
        <v>--</v>
      </c>
      <c r="DV69" s="18" t="str">
        <f>IF(Table2[[#This Row],[BND T]]=0,"--", IF(Table2[[#This Row],[BND FE]]/Table2[[#This Row],[BND T]]=0, "--", Table2[[#This Row],[BND FE]]/Table2[[#This Row],[BND T]]))</f>
        <v>--</v>
      </c>
      <c r="DW69" s="2">
        <v>0</v>
      </c>
      <c r="DX69" s="2">
        <v>0</v>
      </c>
      <c r="DY69" s="2">
        <v>0</v>
      </c>
      <c r="DZ69" s="2">
        <v>0</v>
      </c>
      <c r="EA69" s="6">
        <f>SUM(Table2[[#This Row],[SPE B]:[SPE FE]])</f>
        <v>0</v>
      </c>
      <c r="EB69" s="11" t="str">
        <f>IF((Table2[[#This Row],[SPE T]]/Table2[[#This Row],[Admission]]) = 0, "--", (Table2[[#This Row],[SPE T]]/Table2[[#This Row],[Admission]]))</f>
        <v>--</v>
      </c>
      <c r="EC69" s="11" t="str">
        <f>IF(Table2[[#This Row],[SPE T]]=0,"--", IF(Table2[[#This Row],[SPE HS]]/Table2[[#This Row],[SPE T]]=0, "--", Table2[[#This Row],[SPE HS]]/Table2[[#This Row],[SPE T]]))</f>
        <v>--</v>
      </c>
      <c r="ED69" s="18" t="str">
        <f>IF(Table2[[#This Row],[SPE T]]=0,"--", IF(Table2[[#This Row],[SPE FE]]/Table2[[#This Row],[SPE T]]=0, "--", Table2[[#This Row],[SPE FE]]/Table2[[#This Row],[SPE T]]))</f>
        <v>--</v>
      </c>
      <c r="EE69" s="2">
        <v>0</v>
      </c>
      <c r="EF69" s="2">
        <v>0</v>
      </c>
      <c r="EG69" s="2">
        <v>0</v>
      </c>
      <c r="EH69" s="2">
        <v>0</v>
      </c>
      <c r="EI69" s="6">
        <f>SUM(Table2[[#This Row],[ORC B]:[ORC FE]])</f>
        <v>0</v>
      </c>
      <c r="EJ69" s="11" t="str">
        <f>IF((Table2[[#This Row],[ORC T]]/Table2[[#This Row],[Admission]]) = 0, "--", (Table2[[#This Row],[ORC T]]/Table2[[#This Row],[Admission]]))</f>
        <v>--</v>
      </c>
      <c r="EK69" s="11" t="str">
        <f>IF(Table2[[#This Row],[ORC T]]=0,"--", IF(Table2[[#This Row],[ORC HS]]/Table2[[#This Row],[ORC T]]=0, "--", Table2[[#This Row],[ORC HS]]/Table2[[#This Row],[ORC T]]))</f>
        <v>--</v>
      </c>
      <c r="EL69" s="18" t="str">
        <f>IF(Table2[[#This Row],[ORC T]]=0,"--", IF(Table2[[#This Row],[ORC FE]]/Table2[[#This Row],[ORC T]]=0, "--", Table2[[#This Row],[ORC FE]]/Table2[[#This Row],[ORC T]]))</f>
        <v>--</v>
      </c>
      <c r="EM69" s="2">
        <v>0</v>
      </c>
      <c r="EN69" s="2">
        <v>0</v>
      </c>
      <c r="EO69" s="2">
        <v>0</v>
      </c>
      <c r="EP69" s="2">
        <v>0</v>
      </c>
      <c r="EQ69" s="6">
        <f>SUM(Table2[[#This Row],[SOL B]:[SOL FE]])</f>
        <v>0</v>
      </c>
      <c r="ER69" s="11" t="str">
        <f>IF((Table2[[#This Row],[SOL T]]/Table2[[#This Row],[Admission]]) = 0, "--", (Table2[[#This Row],[SOL T]]/Table2[[#This Row],[Admission]]))</f>
        <v>--</v>
      </c>
      <c r="ES69" s="11" t="str">
        <f>IF(Table2[[#This Row],[SOL T]]=0,"--", IF(Table2[[#This Row],[SOL HS]]/Table2[[#This Row],[SOL T]]=0, "--", Table2[[#This Row],[SOL HS]]/Table2[[#This Row],[SOL T]]))</f>
        <v>--</v>
      </c>
      <c r="ET69" s="18" t="str">
        <f>IF(Table2[[#This Row],[SOL T]]=0,"--", IF(Table2[[#This Row],[SOL FE]]/Table2[[#This Row],[SOL T]]=0, "--", Table2[[#This Row],[SOL FE]]/Table2[[#This Row],[SOL T]]))</f>
        <v>--</v>
      </c>
      <c r="EU69" s="2">
        <v>8</v>
      </c>
      <c r="EV69" s="2">
        <v>40</v>
      </c>
      <c r="EW69" s="2">
        <v>0</v>
      </c>
      <c r="EX69" s="2">
        <v>0</v>
      </c>
      <c r="EY69" s="6">
        <f>SUM(Table2[[#This Row],[CHO B]:[CHO FE]])</f>
        <v>48</v>
      </c>
      <c r="EZ69" s="11">
        <f>IF((Table2[[#This Row],[CHO T]]/Table2[[#This Row],[Admission]]) = 0, "--", (Table2[[#This Row],[CHO T]]/Table2[[#This Row],[Admission]]))</f>
        <v>4.0574809805579037E-2</v>
      </c>
      <c r="FA69" s="11" t="str">
        <f>IF(Table2[[#This Row],[CHO T]]=0,"--", IF(Table2[[#This Row],[CHO HS]]/Table2[[#This Row],[CHO T]]=0, "--", Table2[[#This Row],[CHO HS]]/Table2[[#This Row],[CHO T]]))</f>
        <v>--</v>
      </c>
      <c r="FB69" s="18" t="str">
        <f>IF(Table2[[#This Row],[CHO T]]=0,"--", IF(Table2[[#This Row],[CHO FE]]/Table2[[#This Row],[CHO T]]=0, "--", Table2[[#This Row],[CHO FE]]/Table2[[#This Row],[CHO T]]))</f>
        <v>--</v>
      </c>
      <c r="FC6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234</v>
      </c>
      <c r="FD69">
        <v>0</v>
      </c>
      <c r="FE69">
        <v>1</v>
      </c>
      <c r="FF69" s="1" t="s">
        <v>390</v>
      </c>
      <c r="FG69" s="1" t="s">
        <v>390</v>
      </c>
      <c r="FH69">
        <v>0</v>
      </c>
      <c r="FI69">
        <v>0</v>
      </c>
      <c r="FJ69" s="1" t="s">
        <v>390</v>
      </c>
      <c r="FK69" s="1" t="s">
        <v>390</v>
      </c>
      <c r="FL69">
        <v>0</v>
      </c>
      <c r="FM69">
        <v>0</v>
      </c>
      <c r="FN69" s="1" t="s">
        <v>390</v>
      </c>
      <c r="FO69" s="1" t="s">
        <v>390</v>
      </c>
    </row>
    <row r="70" spans="1:171">
      <c r="A70">
        <v>940</v>
      </c>
      <c r="B70">
        <v>16</v>
      </c>
      <c r="C70" t="s">
        <v>112</v>
      </c>
      <c r="D70" t="s">
        <v>166</v>
      </c>
      <c r="E70" s="20">
        <v>109</v>
      </c>
      <c r="F70" s="2">
        <v>0</v>
      </c>
      <c r="G70" s="2">
        <v>0</v>
      </c>
      <c r="H70" s="2">
        <v>0</v>
      </c>
      <c r="I70" s="2">
        <v>0</v>
      </c>
      <c r="J70" s="6">
        <f>SUM(Table2[[#This Row],[FB B]:[FB FE]])</f>
        <v>0</v>
      </c>
      <c r="K70" s="11" t="str">
        <f>IF((Table2[[#This Row],[FB T]]/Table2[[#This Row],[Admission]]) = 0, "--", (Table2[[#This Row],[FB T]]/Table2[[#This Row],[Admission]]))</f>
        <v>--</v>
      </c>
      <c r="L70" s="11" t="str">
        <f>IF(Table2[[#This Row],[FB T]]=0,"--", IF(Table2[[#This Row],[FB HS]]/Table2[[#This Row],[FB T]]=0, "--", Table2[[#This Row],[FB HS]]/Table2[[#This Row],[FB T]]))</f>
        <v>--</v>
      </c>
      <c r="M70" s="18" t="str">
        <f>IF(Table2[[#This Row],[FB T]]=0,"--", IF(Table2[[#This Row],[FB FE]]/Table2[[#This Row],[FB T]]=0, "--", Table2[[#This Row],[FB FE]]/Table2[[#This Row],[FB T]]))</f>
        <v>--</v>
      </c>
      <c r="N70" s="2">
        <v>9</v>
      </c>
      <c r="O70" s="2">
        <v>6</v>
      </c>
      <c r="P70" s="2">
        <v>0</v>
      </c>
      <c r="Q70" s="2">
        <v>1</v>
      </c>
      <c r="R70" s="6">
        <f>SUM(Table2[[#This Row],[XC B]:[XC FE]])</f>
        <v>16</v>
      </c>
      <c r="S70" s="11">
        <f>IF((Table2[[#This Row],[XC T]]/Table2[[#This Row],[Admission]]) = 0, "--", (Table2[[#This Row],[XC T]]/Table2[[#This Row],[Admission]]))</f>
        <v>0.14678899082568808</v>
      </c>
      <c r="T70" s="11" t="str">
        <f>IF(Table2[[#This Row],[XC T]]=0,"--", IF(Table2[[#This Row],[XC HS]]/Table2[[#This Row],[XC T]]=0, "--", Table2[[#This Row],[XC HS]]/Table2[[#This Row],[XC T]]))</f>
        <v>--</v>
      </c>
      <c r="U70" s="18">
        <f>IF(Table2[[#This Row],[XC T]]=0,"--", IF(Table2[[#This Row],[XC FE]]/Table2[[#This Row],[XC T]]=0, "--", Table2[[#This Row],[XC FE]]/Table2[[#This Row],[XC T]]))</f>
        <v>6.25E-2</v>
      </c>
      <c r="V70" s="2">
        <v>23</v>
      </c>
      <c r="W70" s="2">
        <v>1</v>
      </c>
      <c r="X70" s="2">
        <v>0</v>
      </c>
      <c r="Y70" s="6">
        <f>SUM(Table2[[#This Row],[VB G]:[VB FE]])</f>
        <v>24</v>
      </c>
      <c r="Z70" s="11">
        <f>IF((Table2[[#This Row],[VB T]]/Table2[[#This Row],[Admission]]) = 0, "--", (Table2[[#This Row],[VB T]]/Table2[[#This Row],[Admission]]))</f>
        <v>0.22018348623853212</v>
      </c>
      <c r="AA70" s="11">
        <f>IF(Table2[[#This Row],[VB T]]=0,"--", IF(Table2[[#This Row],[VB HS]]/Table2[[#This Row],[VB T]]=0, "--", Table2[[#This Row],[VB HS]]/Table2[[#This Row],[VB T]]))</f>
        <v>4.1666666666666664E-2</v>
      </c>
      <c r="AB70" s="18" t="str">
        <f>IF(Table2[[#This Row],[VB T]]=0,"--", IF(Table2[[#This Row],[VB FE]]/Table2[[#This Row],[VB T]]=0, "--", Table2[[#This Row],[VB FE]]/Table2[[#This Row],[VB T]]))</f>
        <v>--</v>
      </c>
      <c r="AC70" s="2">
        <v>14</v>
      </c>
      <c r="AD70" s="2">
        <v>0</v>
      </c>
      <c r="AE70" s="2">
        <v>3</v>
      </c>
      <c r="AF70" s="2">
        <v>3</v>
      </c>
      <c r="AG70" s="6">
        <f>SUM(Table2[[#This Row],[SC B]:[SC FE]])</f>
        <v>20</v>
      </c>
      <c r="AH70" s="11">
        <f>IF((Table2[[#This Row],[SC T]]/Table2[[#This Row],[Admission]]) = 0, "--", (Table2[[#This Row],[SC T]]/Table2[[#This Row],[Admission]]))</f>
        <v>0.1834862385321101</v>
      </c>
      <c r="AI70" s="11">
        <f>IF(Table2[[#This Row],[SC T]]=0,"--", IF(Table2[[#This Row],[SC HS]]/Table2[[#This Row],[SC T]]=0, "--", Table2[[#This Row],[SC HS]]/Table2[[#This Row],[SC T]]))</f>
        <v>0.15</v>
      </c>
      <c r="AJ70" s="18">
        <f>IF(Table2[[#This Row],[SC T]]=0,"--", IF(Table2[[#This Row],[SC FE]]/Table2[[#This Row],[SC T]]=0, "--", Table2[[#This Row],[SC FE]]/Table2[[#This Row],[SC T]]))</f>
        <v>0.15</v>
      </c>
      <c r="AK70" s="15">
        <f>SUM(Table2[[#This Row],[FB T]],Table2[[#This Row],[XC T]],Table2[[#This Row],[VB T]],Table2[[#This Row],[SC T]])</f>
        <v>60</v>
      </c>
      <c r="AL70" s="2">
        <v>22</v>
      </c>
      <c r="AM70" s="2">
        <v>16</v>
      </c>
      <c r="AN70" s="2">
        <v>0</v>
      </c>
      <c r="AO70" s="2">
        <v>3</v>
      </c>
      <c r="AP70" s="6">
        <f>SUM(Table2[[#This Row],[BX B]:[BX FE]])</f>
        <v>41</v>
      </c>
      <c r="AQ70" s="11">
        <f>IF((Table2[[#This Row],[BX T]]/Table2[[#This Row],[Admission]]) = 0, "--", (Table2[[#This Row],[BX T]]/Table2[[#This Row],[Admission]]))</f>
        <v>0.37614678899082571</v>
      </c>
      <c r="AR70" s="11" t="str">
        <f>IF(Table2[[#This Row],[BX T]]=0,"--", IF(Table2[[#This Row],[BX HS]]/Table2[[#This Row],[BX T]]=0, "--", Table2[[#This Row],[BX HS]]/Table2[[#This Row],[BX T]]))</f>
        <v>--</v>
      </c>
      <c r="AS70" s="18">
        <f>IF(Table2[[#This Row],[BX T]]=0,"--", IF(Table2[[#This Row],[BX FE]]/Table2[[#This Row],[BX T]]=0, "--", Table2[[#This Row],[BX FE]]/Table2[[#This Row],[BX T]]))</f>
        <v>7.3170731707317069E-2</v>
      </c>
      <c r="AT70" s="2">
        <v>0</v>
      </c>
      <c r="AU70" s="2">
        <v>0</v>
      </c>
      <c r="AV70" s="2">
        <v>0</v>
      </c>
      <c r="AW70" s="2">
        <v>0</v>
      </c>
      <c r="AX70" s="6">
        <f>SUM(Table2[[#This Row],[SW B]:[SW FE]])</f>
        <v>0</v>
      </c>
      <c r="AY70" s="11" t="str">
        <f>IF((Table2[[#This Row],[SW T]]/Table2[[#This Row],[Admission]]) = 0, "--", (Table2[[#This Row],[SW T]]/Table2[[#This Row],[Admission]]))</f>
        <v>--</v>
      </c>
      <c r="AZ70" s="11" t="str">
        <f>IF(Table2[[#This Row],[SW T]]=0,"--", IF(Table2[[#This Row],[SW HS]]/Table2[[#This Row],[SW T]]=0, "--", Table2[[#This Row],[SW HS]]/Table2[[#This Row],[SW T]]))</f>
        <v>--</v>
      </c>
      <c r="BA70" s="18" t="str">
        <f>IF(Table2[[#This Row],[SW T]]=0,"--", IF(Table2[[#This Row],[SW FE]]/Table2[[#This Row],[SW T]]=0, "--", Table2[[#This Row],[SW FE]]/Table2[[#This Row],[SW T]]))</f>
        <v>--</v>
      </c>
      <c r="BB70" s="2">
        <v>0</v>
      </c>
      <c r="BC70" s="2">
        <v>0</v>
      </c>
      <c r="BD70" s="2">
        <v>0</v>
      </c>
      <c r="BE70" s="2">
        <v>0</v>
      </c>
      <c r="BF70" s="6">
        <f>SUM(Table2[[#This Row],[CHE B]:[CHE FE]])</f>
        <v>0</v>
      </c>
      <c r="BG70" s="11" t="str">
        <f>IF((Table2[[#This Row],[CHE T]]/Table2[[#This Row],[Admission]]) = 0, "--", (Table2[[#This Row],[CHE T]]/Table2[[#This Row],[Admission]]))</f>
        <v>--</v>
      </c>
      <c r="BH70" s="11" t="str">
        <f>IF(Table2[[#This Row],[CHE T]]=0,"--", IF(Table2[[#This Row],[CHE HS]]/Table2[[#This Row],[CHE T]]=0, "--", Table2[[#This Row],[CHE HS]]/Table2[[#This Row],[CHE T]]))</f>
        <v>--</v>
      </c>
      <c r="BI70" s="22" t="str">
        <f>IF(Table2[[#This Row],[CHE T]]=0,"--", IF(Table2[[#This Row],[CHE FE]]/Table2[[#This Row],[CHE T]]=0, "--", Table2[[#This Row],[CHE FE]]/Table2[[#This Row],[CHE T]]))</f>
        <v>--</v>
      </c>
      <c r="BJ70" s="2">
        <v>0</v>
      </c>
      <c r="BK70" s="2">
        <v>0</v>
      </c>
      <c r="BL70" s="2">
        <v>0</v>
      </c>
      <c r="BM70" s="2">
        <v>0</v>
      </c>
      <c r="BN70" s="6">
        <f>SUM(Table2[[#This Row],[WR B]:[WR FE]])</f>
        <v>0</v>
      </c>
      <c r="BO70" s="11" t="str">
        <f>IF((Table2[[#This Row],[WR T]]/Table2[[#This Row],[Admission]]) = 0, "--", (Table2[[#This Row],[WR T]]/Table2[[#This Row],[Admission]]))</f>
        <v>--</v>
      </c>
      <c r="BP70" s="11" t="str">
        <f>IF(Table2[[#This Row],[WR T]]=0,"--", IF(Table2[[#This Row],[WR HS]]/Table2[[#This Row],[WR T]]=0, "--", Table2[[#This Row],[WR HS]]/Table2[[#This Row],[WR T]]))</f>
        <v>--</v>
      </c>
      <c r="BQ70" s="18" t="str">
        <f>IF(Table2[[#This Row],[WR T]]=0,"--", IF(Table2[[#This Row],[WR FE]]/Table2[[#This Row],[WR T]]=0, "--", Table2[[#This Row],[WR FE]]/Table2[[#This Row],[WR T]]))</f>
        <v>--</v>
      </c>
      <c r="BR70" s="2">
        <v>0</v>
      </c>
      <c r="BS70" s="2">
        <v>0</v>
      </c>
      <c r="BT70" s="2">
        <v>0</v>
      </c>
      <c r="BU70" s="2">
        <v>0</v>
      </c>
      <c r="BV70" s="6">
        <f>SUM(Table2[[#This Row],[DNC B]:[DNC FE]])</f>
        <v>0</v>
      </c>
      <c r="BW70" s="11" t="str">
        <f>IF((Table2[[#This Row],[DNC T]]/Table2[[#This Row],[Admission]]) = 0, "--", (Table2[[#This Row],[DNC T]]/Table2[[#This Row],[Admission]]))</f>
        <v>--</v>
      </c>
      <c r="BX70" s="11" t="str">
        <f>IF(Table2[[#This Row],[DNC T]]=0,"--", IF(Table2[[#This Row],[DNC HS]]/Table2[[#This Row],[DNC T]]=0, "--", Table2[[#This Row],[DNC HS]]/Table2[[#This Row],[DNC T]]))</f>
        <v>--</v>
      </c>
      <c r="BY70" s="18" t="str">
        <f>IF(Table2[[#This Row],[DNC T]]=0,"--", IF(Table2[[#This Row],[DNC FE]]/Table2[[#This Row],[DNC T]]=0, "--", Table2[[#This Row],[DNC FE]]/Table2[[#This Row],[DNC T]]))</f>
        <v>--</v>
      </c>
      <c r="BZ70" s="24">
        <f>SUM(Table2[[#This Row],[BX T]],Table2[[#This Row],[SW T]],Table2[[#This Row],[CHE T]],Table2[[#This Row],[WR T]],Table2[[#This Row],[DNC T]])</f>
        <v>41</v>
      </c>
      <c r="CA70" s="2">
        <v>15</v>
      </c>
      <c r="CB70" s="2">
        <v>11</v>
      </c>
      <c r="CC70" s="2">
        <v>0</v>
      </c>
      <c r="CD70" s="2">
        <v>3</v>
      </c>
      <c r="CE70" s="6">
        <f>SUM(Table2[[#This Row],[TF B]:[TF FE]])</f>
        <v>29</v>
      </c>
      <c r="CF70" s="11">
        <f>IF((Table2[[#This Row],[TF T]]/Table2[[#This Row],[Admission]]) = 0, "--", (Table2[[#This Row],[TF T]]/Table2[[#This Row],[Admission]]))</f>
        <v>0.26605504587155965</v>
      </c>
      <c r="CG70" s="11" t="str">
        <f>IF(Table2[[#This Row],[TF T]]=0,"--", IF(Table2[[#This Row],[TF HS]]/Table2[[#This Row],[TF T]]=0, "--", Table2[[#This Row],[TF HS]]/Table2[[#This Row],[TF T]]))</f>
        <v>--</v>
      </c>
      <c r="CH70" s="18">
        <f>IF(Table2[[#This Row],[TF T]]=0,"--", IF(Table2[[#This Row],[TF FE]]/Table2[[#This Row],[TF T]]=0, "--", Table2[[#This Row],[TF FE]]/Table2[[#This Row],[TF T]]))</f>
        <v>0.10344827586206896</v>
      </c>
      <c r="CI70" s="2">
        <v>10</v>
      </c>
      <c r="CJ70" s="2">
        <v>0</v>
      </c>
      <c r="CK70" s="2">
        <v>2</v>
      </c>
      <c r="CL70" s="2">
        <v>0</v>
      </c>
      <c r="CM70" s="6">
        <f>SUM(Table2[[#This Row],[BB B]:[BB FE]])</f>
        <v>12</v>
      </c>
      <c r="CN70" s="11">
        <f>IF((Table2[[#This Row],[BB T]]/Table2[[#This Row],[Admission]]) = 0, "--", (Table2[[#This Row],[BB T]]/Table2[[#This Row],[Admission]]))</f>
        <v>0.11009174311926606</v>
      </c>
      <c r="CO70" s="11">
        <f>IF(Table2[[#This Row],[BB T]]=0,"--", IF(Table2[[#This Row],[BB HS]]/Table2[[#This Row],[BB T]]=0, "--", Table2[[#This Row],[BB HS]]/Table2[[#This Row],[BB T]]))</f>
        <v>0.16666666666666666</v>
      </c>
      <c r="CP70" s="18" t="str">
        <f>IF(Table2[[#This Row],[BB T]]=0,"--", IF(Table2[[#This Row],[BB FE]]/Table2[[#This Row],[BB T]]=0, "--", Table2[[#This Row],[BB FE]]/Table2[[#This Row],[BB T]]))</f>
        <v>--</v>
      </c>
      <c r="CQ70" s="2">
        <v>0</v>
      </c>
      <c r="CR70" s="2">
        <v>14</v>
      </c>
      <c r="CS70" s="2">
        <v>0</v>
      </c>
      <c r="CT70" s="2">
        <v>1</v>
      </c>
      <c r="CU70" s="6">
        <f>SUM(Table2[[#This Row],[SB B]:[SB FE]])</f>
        <v>15</v>
      </c>
      <c r="CV70" s="11">
        <f>IF((Table2[[#This Row],[SB T]]/Table2[[#This Row],[Admission]]) = 0, "--", (Table2[[#This Row],[SB T]]/Table2[[#This Row],[Admission]]))</f>
        <v>0.13761467889908258</v>
      </c>
      <c r="CW70" s="11" t="str">
        <f>IF(Table2[[#This Row],[SB T]]=0,"--", IF(Table2[[#This Row],[SB HS]]/Table2[[#This Row],[SB T]]=0, "--", Table2[[#This Row],[SB HS]]/Table2[[#This Row],[SB T]]))</f>
        <v>--</v>
      </c>
      <c r="CX70" s="18">
        <f>IF(Table2[[#This Row],[SB T]]=0,"--", IF(Table2[[#This Row],[SB FE]]/Table2[[#This Row],[SB T]]=0, "--", Table2[[#This Row],[SB FE]]/Table2[[#This Row],[SB T]]))</f>
        <v>6.6666666666666666E-2</v>
      </c>
      <c r="CY70" s="2">
        <v>9</v>
      </c>
      <c r="CZ70" s="2">
        <v>0</v>
      </c>
      <c r="DA70" s="2">
        <v>0</v>
      </c>
      <c r="DB70" s="2">
        <v>0</v>
      </c>
      <c r="DC70" s="6">
        <f>SUM(Table2[[#This Row],[GF B]:[GF FE]])</f>
        <v>9</v>
      </c>
      <c r="DD70" s="11">
        <f>IF((Table2[[#This Row],[GF T]]/Table2[[#This Row],[Admission]]) = 0, "--", (Table2[[#This Row],[GF T]]/Table2[[#This Row],[Admission]]))</f>
        <v>8.2568807339449546E-2</v>
      </c>
      <c r="DE70" s="11" t="str">
        <f>IF(Table2[[#This Row],[GF T]]=0,"--", IF(Table2[[#This Row],[GF HS]]/Table2[[#This Row],[GF T]]=0, "--", Table2[[#This Row],[GF HS]]/Table2[[#This Row],[GF T]]))</f>
        <v>--</v>
      </c>
      <c r="DF70" s="18" t="str">
        <f>IF(Table2[[#This Row],[GF T]]=0,"--", IF(Table2[[#This Row],[GF FE]]/Table2[[#This Row],[GF T]]=0, "--", Table2[[#This Row],[GF FE]]/Table2[[#This Row],[GF T]]))</f>
        <v>--</v>
      </c>
      <c r="DG70" s="2">
        <v>0</v>
      </c>
      <c r="DH70" s="2">
        <v>0</v>
      </c>
      <c r="DI70" s="2">
        <v>0</v>
      </c>
      <c r="DJ70" s="2">
        <v>0</v>
      </c>
      <c r="DK70" s="6">
        <f>SUM(Table2[[#This Row],[TN B]:[TN FE]])</f>
        <v>0</v>
      </c>
      <c r="DL70" s="11" t="str">
        <f>IF((Table2[[#This Row],[TN T]]/Table2[[#This Row],[Admission]]) = 0, "--", (Table2[[#This Row],[TN T]]/Table2[[#This Row],[Admission]]))</f>
        <v>--</v>
      </c>
      <c r="DM70" s="11" t="str">
        <f>IF(Table2[[#This Row],[TN T]]=0,"--", IF(Table2[[#This Row],[TN HS]]/Table2[[#This Row],[TN T]]=0, "--", Table2[[#This Row],[TN HS]]/Table2[[#This Row],[TN T]]))</f>
        <v>--</v>
      </c>
      <c r="DN70" s="18" t="str">
        <f>IF(Table2[[#This Row],[TN T]]=0,"--", IF(Table2[[#This Row],[TN FE]]/Table2[[#This Row],[TN T]]=0, "--", Table2[[#This Row],[TN FE]]/Table2[[#This Row],[TN T]]))</f>
        <v>--</v>
      </c>
      <c r="DO70" s="2">
        <v>0</v>
      </c>
      <c r="DP70" s="2">
        <v>0</v>
      </c>
      <c r="DQ70" s="2">
        <v>0</v>
      </c>
      <c r="DR70" s="2">
        <v>0</v>
      </c>
      <c r="DS70" s="6">
        <f>SUM(Table2[[#This Row],[BND B]:[BND FE]])</f>
        <v>0</v>
      </c>
      <c r="DT70" s="11" t="str">
        <f>IF((Table2[[#This Row],[BND T]]/Table2[[#This Row],[Admission]]) = 0, "--", (Table2[[#This Row],[BND T]]/Table2[[#This Row],[Admission]]))</f>
        <v>--</v>
      </c>
      <c r="DU70" s="11" t="str">
        <f>IF(Table2[[#This Row],[BND T]]=0,"--", IF(Table2[[#This Row],[BND HS]]/Table2[[#This Row],[BND T]]=0, "--", Table2[[#This Row],[BND HS]]/Table2[[#This Row],[BND T]]))</f>
        <v>--</v>
      </c>
      <c r="DV70" s="18" t="str">
        <f>IF(Table2[[#This Row],[BND T]]=0,"--", IF(Table2[[#This Row],[BND FE]]/Table2[[#This Row],[BND T]]=0, "--", Table2[[#This Row],[BND FE]]/Table2[[#This Row],[BND T]]))</f>
        <v>--</v>
      </c>
      <c r="DW70" s="2">
        <v>0</v>
      </c>
      <c r="DX70" s="2">
        <v>0</v>
      </c>
      <c r="DY70" s="2">
        <v>0</v>
      </c>
      <c r="DZ70" s="2">
        <v>0</v>
      </c>
      <c r="EA70" s="6">
        <f>SUM(Table2[[#This Row],[SPE B]:[SPE FE]])</f>
        <v>0</v>
      </c>
      <c r="EB70" s="11" t="str">
        <f>IF((Table2[[#This Row],[SPE T]]/Table2[[#This Row],[Admission]]) = 0, "--", (Table2[[#This Row],[SPE T]]/Table2[[#This Row],[Admission]]))</f>
        <v>--</v>
      </c>
      <c r="EC70" s="11" t="str">
        <f>IF(Table2[[#This Row],[SPE T]]=0,"--", IF(Table2[[#This Row],[SPE HS]]/Table2[[#This Row],[SPE T]]=0, "--", Table2[[#This Row],[SPE HS]]/Table2[[#This Row],[SPE T]]))</f>
        <v>--</v>
      </c>
      <c r="ED70" s="18" t="str">
        <f>IF(Table2[[#This Row],[SPE T]]=0,"--", IF(Table2[[#This Row],[SPE FE]]/Table2[[#This Row],[SPE T]]=0, "--", Table2[[#This Row],[SPE FE]]/Table2[[#This Row],[SPE T]]))</f>
        <v>--</v>
      </c>
      <c r="EE70" s="2">
        <v>0</v>
      </c>
      <c r="EF70" s="2">
        <v>0</v>
      </c>
      <c r="EG70" s="2">
        <v>0</v>
      </c>
      <c r="EH70" s="2">
        <v>0</v>
      </c>
      <c r="EI70" s="6">
        <f>SUM(Table2[[#This Row],[ORC B]:[ORC FE]])</f>
        <v>0</v>
      </c>
      <c r="EJ70" s="11" t="str">
        <f>IF((Table2[[#This Row],[ORC T]]/Table2[[#This Row],[Admission]]) = 0, "--", (Table2[[#This Row],[ORC T]]/Table2[[#This Row],[Admission]]))</f>
        <v>--</v>
      </c>
      <c r="EK70" s="11" t="str">
        <f>IF(Table2[[#This Row],[ORC T]]=0,"--", IF(Table2[[#This Row],[ORC HS]]/Table2[[#This Row],[ORC T]]=0, "--", Table2[[#This Row],[ORC HS]]/Table2[[#This Row],[ORC T]]))</f>
        <v>--</v>
      </c>
      <c r="EL70" s="18" t="str">
        <f>IF(Table2[[#This Row],[ORC T]]=0,"--", IF(Table2[[#This Row],[ORC FE]]/Table2[[#This Row],[ORC T]]=0, "--", Table2[[#This Row],[ORC FE]]/Table2[[#This Row],[ORC T]]))</f>
        <v>--</v>
      </c>
      <c r="EM70" s="2">
        <v>0</v>
      </c>
      <c r="EN70" s="2">
        <v>0</v>
      </c>
      <c r="EO70" s="2">
        <v>0</v>
      </c>
      <c r="EP70" s="2">
        <v>0</v>
      </c>
      <c r="EQ70" s="6">
        <f>SUM(Table2[[#This Row],[SOL B]:[SOL FE]])</f>
        <v>0</v>
      </c>
      <c r="ER70" s="11" t="str">
        <f>IF((Table2[[#This Row],[SOL T]]/Table2[[#This Row],[Admission]]) = 0, "--", (Table2[[#This Row],[SOL T]]/Table2[[#This Row],[Admission]]))</f>
        <v>--</v>
      </c>
      <c r="ES70" s="11" t="str">
        <f>IF(Table2[[#This Row],[SOL T]]=0,"--", IF(Table2[[#This Row],[SOL HS]]/Table2[[#This Row],[SOL T]]=0, "--", Table2[[#This Row],[SOL HS]]/Table2[[#This Row],[SOL T]]))</f>
        <v>--</v>
      </c>
      <c r="ET70" s="18" t="str">
        <f>IF(Table2[[#This Row],[SOL T]]=0,"--", IF(Table2[[#This Row],[SOL FE]]/Table2[[#This Row],[SOL T]]=0, "--", Table2[[#This Row],[SOL FE]]/Table2[[#This Row],[SOL T]]))</f>
        <v>--</v>
      </c>
      <c r="EU70" s="2">
        <v>0</v>
      </c>
      <c r="EV70" s="2">
        <v>0</v>
      </c>
      <c r="EW70" s="2">
        <v>0</v>
      </c>
      <c r="EX70" s="2">
        <v>0</v>
      </c>
      <c r="EY70" s="6">
        <f>SUM(Table2[[#This Row],[CHO B]:[CHO FE]])</f>
        <v>0</v>
      </c>
      <c r="EZ70" s="11" t="str">
        <f>IF((Table2[[#This Row],[CHO T]]/Table2[[#This Row],[Admission]]) = 0, "--", (Table2[[#This Row],[CHO T]]/Table2[[#This Row],[Admission]]))</f>
        <v>--</v>
      </c>
      <c r="FA70" s="11" t="str">
        <f>IF(Table2[[#This Row],[CHO T]]=0,"--", IF(Table2[[#This Row],[CHO HS]]/Table2[[#This Row],[CHO T]]=0, "--", Table2[[#This Row],[CHO HS]]/Table2[[#This Row],[CHO T]]))</f>
        <v>--</v>
      </c>
      <c r="FB70" s="18" t="str">
        <f>IF(Table2[[#This Row],[CHO T]]=0,"--", IF(Table2[[#This Row],[CHO FE]]/Table2[[#This Row],[CHO T]]=0, "--", Table2[[#This Row],[CHO FE]]/Table2[[#This Row],[CHO T]]))</f>
        <v>--</v>
      </c>
      <c r="FC7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65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 s="1" t="s">
        <v>390</v>
      </c>
      <c r="FK70" s="1" t="s">
        <v>390</v>
      </c>
      <c r="FL70">
        <v>0</v>
      </c>
      <c r="FM70">
        <v>0</v>
      </c>
      <c r="FN70" s="1" t="s">
        <v>390</v>
      </c>
      <c r="FO70" s="1" t="s">
        <v>390</v>
      </c>
    </row>
    <row r="71" spans="1:171">
      <c r="A71">
        <v>937</v>
      </c>
      <c r="B71">
        <v>234</v>
      </c>
      <c r="C71" t="s">
        <v>92</v>
      </c>
      <c r="D71" t="s">
        <v>167</v>
      </c>
      <c r="E71" s="20">
        <v>84</v>
      </c>
      <c r="F71" s="2">
        <v>24</v>
      </c>
      <c r="G71" s="2">
        <v>1</v>
      </c>
      <c r="H71" s="2">
        <v>0</v>
      </c>
      <c r="I71" s="2">
        <v>0</v>
      </c>
      <c r="J71" s="6">
        <f>SUM(Table2[[#This Row],[FB B]:[FB FE]])</f>
        <v>25</v>
      </c>
      <c r="K71" s="11">
        <f>IF((Table2[[#This Row],[FB T]]/Table2[[#This Row],[Admission]]) = 0, "--", (Table2[[#This Row],[FB T]]/Table2[[#This Row],[Admission]]))</f>
        <v>0.29761904761904762</v>
      </c>
      <c r="L71" s="11" t="str">
        <f>IF(Table2[[#This Row],[FB T]]=0,"--", IF(Table2[[#This Row],[FB HS]]/Table2[[#This Row],[FB T]]=0, "--", Table2[[#This Row],[FB HS]]/Table2[[#This Row],[FB T]]))</f>
        <v>--</v>
      </c>
      <c r="M71" s="18" t="str">
        <f>IF(Table2[[#This Row],[FB T]]=0,"--", IF(Table2[[#This Row],[FB FE]]/Table2[[#This Row],[FB T]]=0, "--", Table2[[#This Row],[FB FE]]/Table2[[#This Row],[FB T]]))</f>
        <v>--</v>
      </c>
      <c r="N71" s="2">
        <v>0</v>
      </c>
      <c r="O71" s="2">
        <v>0</v>
      </c>
      <c r="P71" s="2">
        <v>0</v>
      </c>
      <c r="Q71" s="2">
        <v>0</v>
      </c>
      <c r="R71" s="6">
        <f>SUM(Table2[[#This Row],[XC B]:[XC FE]])</f>
        <v>0</v>
      </c>
      <c r="S71" s="11" t="str">
        <f>IF((Table2[[#This Row],[XC T]]/Table2[[#This Row],[Admission]]) = 0, "--", (Table2[[#This Row],[XC T]]/Table2[[#This Row],[Admission]]))</f>
        <v>--</v>
      </c>
      <c r="T71" s="11" t="str">
        <f>IF(Table2[[#This Row],[XC T]]=0,"--", IF(Table2[[#This Row],[XC HS]]/Table2[[#This Row],[XC T]]=0, "--", Table2[[#This Row],[XC HS]]/Table2[[#This Row],[XC T]]))</f>
        <v>--</v>
      </c>
      <c r="U71" s="18" t="str">
        <f>IF(Table2[[#This Row],[XC T]]=0,"--", IF(Table2[[#This Row],[XC FE]]/Table2[[#This Row],[XC T]]=0, "--", Table2[[#This Row],[XC FE]]/Table2[[#This Row],[XC T]]))</f>
        <v>--</v>
      </c>
      <c r="V71" s="2">
        <v>26</v>
      </c>
      <c r="W71" s="2">
        <v>0</v>
      </c>
      <c r="X71" s="2">
        <v>0</v>
      </c>
      <c r="Y71" s="6">
        <f>SUM(Table2[[#This Row],[VB G]:[VB FE]])</f>
        <v>26</v>
      </c>
      <c r="Z71" s="11">
        <f>IF((Table2[[#This Row],[VB T]]/Table2[[#This Row],[Admission]]) = 0, "--", (Table2[[#This Row],[VB T]]/Table2[[#This Row],[Admission]]))</f>
        <v>0.30952380952380953</v>
      </c>
      <c r="AA71" s="11" t="str">
        <f>IF(Table2[[#This Row],[VB T]]=0,"--", IF(Table2[[#This Row],[VB HS]]/Table2[[#This Row],[VB T]]=0, "--", Table2[[#This Row],[VB HS]]/Table2[[#This Row],[VB T]]))</f>
        <v>--</v>
      </c>
      <c r="AB71" s="18" t="str">
        <f>IF(Table2[[#This Row],[VB T]]=0,"--", IF(Table2[[#This Row],[VB FE]]/Table2[[#This Row],[VB T]]=0, "--", Table2[[#This Row],[VB FE]]/Table2[[#This Row],[VB T]]))</f>
        <v>--</v>
      </c>
      <c r="AC71" s="2">
        <v>0</v>
      </c>
      <c r="AD71" s="2">
        <v>0</v>
      </c>
      <c r="AE71" s="2">
        <v>0</v>
      </c>
      <c r="AF71" s="2">
        <v>0</v>
      </c>
      <c r="AG71" s="6">
        <f>SUM(Table2[[#This Row],[SC B]:[SC FE]])</f>
        <v>0</v>
      </c>
      <c r="AH71" s="11" t="str">
        <f>IF((Table2[[#This Row],[SC T]]/Table2[[#This Row],[Admission]]) = 0, "--", (Table2[[#This Row],[SC T]]/Table2[[#This Row],[Admission]]))</f>
        <v>--</v>
      </c>
      <c r="AI71" s="11" t="str">
        <f>IF(Table2[[#This Row],[SC T]]=0,"--", IF(Table2[[#This Row],[SC HS]]/Table2[[#This Row],[SC T]]=0, "--", Table2[[#This Row],[SC HS]]/Table2[[#This Row],[SC T]]))</f>
        <v>--</v>
      </c>
      <c r="AJ71" s="18" t="str">
        <f>IF(Table2[[#This Row],[SC T]]=0,"--", IF(Table2[[#This Row],[SC FE]]/Table2[[#This Row],[SC T]]=0, "--", Table2[[#This Row],[SC FE]]/Table2[[#This Row],[SC T]]))</f>
        <v>--</v>
      </c>
      <c r="AK71" s="15">
        <f>SUM(Table2[[#This Row],[FB T]],Table2[[#This Row],[XC T]],Table2[[#This Row],[VB T]],Table2[[#This Row],[SC T]])</f>
        <v>51</v>
      </c>
      <c r="AL71" s="2">
        <v>14</v>
      </c>
      <c r="AM71" s="2">
        <v>17</v>
      </c>
      <c r="AN71" s="2">
        <v>0</v>
      </c>
      <c r="AO71" s="2">
        <v>1</v>
      </c>
      <c r="AP71" s="6">
        <f>SUM(Table2[[#This Row],[BX B]:[BX FE]])</f>
        <v>32</v>
      </c>
      <c r="AQ71" s="11">
        <f>IF((Table2[[#This Row],[BX T]]/Table2[[#This Row],[Admission]]) = 0, "--", (Table2[[#This Row],[BX T]]/Table2[[#This Row],[Admission]]))</f>
        <v>0.38095238095238093</v>
      </c>
      <c r="AR71" s="11" t="str">
        <f>IF(Table2[[#This Row],[BX T]]=0,"--", IF(Table2[[#This Row],[BX HS]]/Table2[[#This Row],[BX T]]=0, "--", Table2[[#This Row],[BX HS]]/Table2[[#This Row],[BX T]]))</f>
        <v>--</v>
      </c>
      <c r="AS71" s="18">
        <f>IF(Table2[[#This Row],[BX T]]=0,"--", IF(Table2[[#This Row],[BX FE]]/Table2[[#This Row],[BX T]]=0, "--", Table2[[#This Row],[BX FE]]/Table2[[#This Row],[BX T]]))</f>
        <v>3.125E-2</v>
      </c>
      <c r="AT71" s="2">
        <v>0</v>
      </c>
      <c r="AU71" s="2">
        <v>0</v>
      </c>
      <c r="AV71" s="2">
        <v>0</v>
      </c>
      <c r="AW71" s="2">
        <v>0</v>
      </c>
      <c r="AX71" s="6">
        <f>SUM(Table2[[#This Row],[SW B]:[SW FE]])</f>
        <v>0</v>
      </c>
      <c r="AY71" s="11" t="str">
        <f>IF((Table2[[#This Row],[SW T]]/Table2[[#This Row],[Admission]]) = 0, "--", (Table2[[#This Row],[SW T]]/Table2[[#This Row],[Admission]]))</f>
        <v>--</v>
      </c>
      <c r="AZ71" s="11" t="str">
        <f>IF(Table2[[#This Row],[SW T]]=0,"--", IF(Table2[[#This Row],[SW HS]]/Table2[[#This Row],[SW T]]=0, "--", Table2[[#This Row],[SW HS]]/Table2[[#This Row],[SW T]]))</f>
        <v>--</v>
      </c>
      <c r="BA71" s="18" t="str">
        <f>IF(Table2[[#This Row],[SW T]]=0,"--", IF(Table2[[#This Row],[SW FE]]/Table2[[#This Row],[SW T]]=0, "--", Table2[[#This Row],[SW FE]]/Table2[[#This Row],[SW T]]))</f>
        <v>--</v>
      </c>
      <c r="BB71" s="2">
        <v>0</v>
      </c>
      <c r="BC71" s="2">
        <v>0</v>
      </c>
      <c r="BD71" s="2">
        <v>0</v>
      </c>
      <c r="BE71" s="2">
        <v>0</v>
      </c>
      <c r="BF71" s="6">
        <f>SUM(Table2[[#This Row],[CHE B]:[CHE FE]])</f>
        <v>0</v>
      </c>
      <c r="BG71" s="11" t="str">
        <f>IF((Table2[[#This Row],[CHE T]]/Table2[[#This Row],[Admission]]) = 0, "--", (Table2[[#This Row],[CHE T]]/Table2[[#This Row],[Admission]]))</f>
        <v>--</v>
      </c>
      <c r="BH71" s="11" t="str">
        <f>IF(Table2[[#This Row],[CHE T]]=0,"--", IF(Table2[[#This Row],[CHE HS]]/Table2[[#This Row],[CHE T]]=0, "--", Table2[[#This Row],[CHE HS]]/Table2[[#This Row],[CHE T]]))</f>
        <v>--</v>
      </c>
      <c r="BI71" s="22" t="str">
        <f>IF(Table2[[#This Row],[CHE T]]=0,"--", IF(Table2[[#This Row],[CHE FE]]/Table2[[#This Row],[CHE T]]=0, "--", Table2[[#This Row],[CHE FE]]/Table2[[#This Row],[CHE T]]))</f>
        <v>--</v>
      </c>
      <c r="BJ71" s="2">
        <v>0</v>
      </c>
      <c r="BK71" s="2">
        <v>0</v>
      </c>
      <c r="BL71" s="2">
        <v>0</v>
      </c>
      <c r="BM71" s="2">
        <v>0</v>
      </c>
      <c r="BN71" s="6">
        <f>SUM(Table2[[#This Row],[WR B]:[WR FE]])</f>
        <v>0</v>
      </c>
      <c r="BO71" s="11" t="str">
        <f>IF((Table2[[#This Row],[WR T]]/Table2[[#This Row],[Admission]]) = 0, "--", (Table2[[#This Row],[WR T]]/Table2[[#This Row],[Admission]]))</f>
        <v>--</v>
      </c>
      <c r="BP71" s="11" t="str">
        <f>IF(Table2[[#This Row],[WR T]]=0,"--", IF(Table2[[#This Row],[WR HS]]/Table2[[#This Row],[WR T]]=0, "--", Table2[[#This Row],[WR HS]]/Table2[[#This Row],[WR T]]))</f>
        <v>--</v>
      </c>
      <c r="BQ71" s="18" t="str">
        <f>IF(Table2[[#This Row],[WR T]]=0,"--", IF(Table2[[#This Row],[WR FE]]/Table2[[#This Row],[WR T]]=0, "--", Table2[[#This Row],[WR FE]]/Table2[[#This Row],[WR T]]))</f>
        <v>--</v>
      </c>
      <c r="BR71" s="2">
        <v>0</v>
      </c>
      <c r="BS71" s="2">
        <v>0</v>
      </c>
      <c r="BT71" s="2">
        <v>0</v>
      </c>
      <c r="BU71" s="2">
        <v>0</v>
      </c>
      <c r="BV71" s="6">
        <f>SUM(Table2[[#This Row],[DNC B]:[DNC FE]])</f>
        <v>0</v>
      </c>
      <c r="BW71" s="11" t="str">
        <f>IF((Table2[[#This Row],[DNC T]]/Table2[[#This Row],[Admission]]) = 0, "--", (Table2[[#This Row],[DNC T]]/Table2[[#This Row],[Admission]]))</f>
        <v>--</v>
      </c>
      <c r="BX71" s="11" t="str">
        <f>IF(Table2[[#This Row],[DNC T]]=0,"--", IF(Table2[[#This Row],[DNC HS]]/Table2[[#This Row],[DNC T]]=0, "--", Table2[[#This Row],[DNC HS]]/Table2[[#This Row],[DNC T]]))</f>
        <v>--</v>
      </c>
      <c r="BY71" s="18" t="str">
        <f>IF(Table2[[#This Row],[DNC T]]=0,"--", IF(Table2[[#This Row],[DNC FE]]/Table2[[#This Row],[DNC T]]=0, "--", Table2[[#This Row],[DNC FE]]/Table2[[#This Row],[DNC T]]))</f>
        <v>--</v>
      </c>
      <c r="BZ71" s="24">
        <f>SUM(Table2[[#This Row],[BX T]],Table2[[#This Row],[SW T]],Table2[[#This Row],[CHE T]],Table2[[#This Row],[WR T]],Table2[[#This Row],[DNC T]])</f>
        <v>32</v>
      </c>
      <c r="CA71" s="2">
        <v>3</v>
      </c>
      <c r="CB71" s="2">
        <v>3</v>
      </c>
      <c r="CC71" s="2">
        <v>0</v>
      </c>
      <c r="CD71" s="2">
        <v>0</v>
      </c>
      <c r="CE71" s="6">
        <f>SUM(Table2[[#This Row],[TF B]:[TF FE]])</f>
        <v>6</v>
      </c>
      <c r="CF71" s="11">
        <f>IF((Table2[[#This Row],[TF T]]/Table2[[#This Row],[Admission]]) = 0, "--", (Table2[[#This Row],[TF T]]/Table2[[#This Row],[Admission]]))</f>
        <v>7.1428571428571425E-2</v>
      </c>
      <c r="CG71" s="11" t="str">
        <f>IF(Table2[[#This Row],[TF T]]=0,"--", IF(Table2[[#This Row],[TF HS]]/Table2[[#This Row],[TF T]]=0, "--", Table2[[#This Row],[TF HS]]/Table2[[#This Row],[TF T]]))</f>
        <v>--</v>
      </c>
      <c r="CH71" s="18" t="str">
        <f>IF(Table2[[#This Row],[TF T]]=0,"--", IF(Table2[[#This Row],[TF FE]]/Table2[[#This Row],[TF T]]=0, "--", Table2[[#This Row],[TF FE]]/Table2[[#This Row],[TF T]]))</f>
        <v>--</v>
      </c>
      <c r="CI71" s="2">
        <v>2</v>
      </c>
      <c r="CJ71" s="2">
        <v>0</v>
      </c>
      <c r="CK71" s="2">
        <v>0</v>
      </c>
      <c r="CL71" s="2">
        <v>0</v>
      </c>
      <c r="CM71" s="6">
        <f>SUM(Table2[[#This Row],[BB B]:[BB FE]])</f>
        <v>2</v>
      </c>
      <c r="CN71" s="11">
        <f>IF((Table2[[#This Row],[BB T]]/Table2[[#This Row],[Admission]]) = 0, "--", (Table2[[#This Row],[BB T]]/Table2[[#This Row],[Admission]]))</f>
        <v>2.3809523809523808E-2</v>
      </c>
      <c r="CO71" s="11" t="str">
        <f>IF(Table2[[#This Row],[BB T]]=0,"--", IF(Table2[[#This Row],[BB HS]]/Table2[[#This Row],[BB T]]=0, "--", Table2[[#This Row],[BB HS]]/Table2[[#This Row],[BB T]]))</f>
        <v>--</v>
      </c>
      <c r="CP71" s="18" t="str">
        <f>IF(Table2[[#This Row],[BB T]]=0,"--", IF(Table2[[#This Row],[BB FE]]/Table2[[#This Row],[BB T]]=0, "--", Table2[[#This Row],[BB FE]]/Table2[[#This Row],[BB T]]))</f>
        <v>--</v>
      </c>
      <c r="CQ71" s="2">
        <v>0</v>
      </c>
      <c r="CR71" s="2">
        <v>10</v>
      </c>
      <c r="CS71" s="2">
        <v>0</v>
      </c>
      <c r="CT71" s="2">
        <v>1</v>
      </c>
      <c r="CU71" s="6">
        <f>SUM(Table2[[#This Row],[SB B]:[SB FE]])</f>
        <v>11</v>
      </c>
      <c r="CV71" s="11">
        <f>IF((Table2[[#This Row],[SB T]]/Table2[[#This Row],[Admission]]) = 0, "--", (Table2[[#This Row],[SB T]]/Table2[[#This Row],[Admission]]))</f>
        <v>0.13095238095238096</v>
      </c>
      <c r="CW71" s="11" t="str">
        <f>IF(Table2[[#This Row],[SB T]]=0,"--", IF(Table2[[#This Row],[SB HS]]/Table2[[#This Row],[SB T]]=0, "--", Table2[[#This Row],[SB HS]]/Table2[[#This Row],[SB T]]))</f>
        <v>--</v>
      </c>
      <c r="CX71" s="18">
        <f>IF(Table2[[#This Row],[SB T]]=0,"--", IF(Table2[[#This Row],[SB FE]]/Table2[[#This Row],[SB T]]=0, "--", Table2[[#This Row],[SB FE]]/Table2[[#This Row],[SB T]]))</f>
        <v>9.0909090909090912E-2</v>
      </c>
      <c r="CY71" s="2">
        <v>5</v>
      </c>
      <c r="CZ71" s="2">
        <v>1</v>
      </c>
      <c r="DA71" s="2">
        <v>0</v>
      </c>
      <c r="DB71" s="2">
        <v>0</v>
      </c>
      <c r="DC71" s="6">
        <f>SUM(Table2[[#This Row],[GF B]:[GF FE]])</f>
        <v>6</v>
      </c>
      <c r="DD71" s="11">
        <f>IF((Table2[[#This Row],[GF T]]/Table2[[#This Row],[Admission]]) = 0, "--", (Table2[[#This Row],[GF T]]/Table2[[#This Row],[Admission]]))</f>
        <v>7.1428571428571425E-2</v>
      </c>
      <c r="DE71" s="11" t="str">
        <f>IF(Table2[[#This Row],[GF T]]=0,"--", IF(Table2[[#This Row],[GF HS]]/Table2[[#This Row],[GF T]]=0, "--", Table2[[#This Row],[GF HS]]/Table2[[#This Row],[GF T]]))</f>
        <v>--</v>
      </c>
      <c r="DF71" s="18" t="str">
        <f>IF(Table2[[#This Row],[GF T]]=0,"--", IF(Table2[[#This Row],[GF FE]]/Table2[[#This Row],[GF T]]=0, "--", Table2[[#This Row],[GF FE]]/Table2[[#This Row],[GF T]]))</f>
        <v>--</v>
      </c>
      <c r="DG71" s="2">
        <v>0</v>
      </c>
      <c r="DH71" s="2">
        <v>0</v>
      </c>
      <c r="DI71" s="2">
        <v>0</v>
      </c>
      <c r="DJ71" s="2">
        <v>0</v>
      </c>
      <c r="DK71" s="6">
        <f>SUM(Table2[[#This Row],[TN B]:[TN FE]])</f>
        <v>0</v>
      </c>
      <c r="DL71" s="11" t="str">
        <f>IF((Table2[[#This Row],[TN T]]/Table2[[#This Row],[Admission]]) = 0, "--", (Table2[[#This Row],[TN T]]/Table2[[#This Row],[Admission]]))</f>
        <v>--</v>
      </c>
      <c r="DM71" s="11" t="str">
        <f>IF(Table2[[#This Row],[TN T]]=0,"--", IF(Table2[[#This Row],[TN HS]]/Table2[[#This Row],[TN T]]=0, "--", Table2[[#This Row],[TN HS]]/Table2[[#This Row],[TN T]]))</f>
        <v>--</v>
      </c>
      <c r="DN71" s="18" t="str">
        <f>IF(Table2[[#This Row],[TN T]]=0,"--", IF(Table2[[#This Row],[TN FE]]/Table2[[#This Row],[TN T]]=0, "--", Table2[[#This Row],[TN FE]]/Table2[[#This Row],[TN T]]))</f>
        <v>--</v>
      </c>
      <c r="DO71" s="2">
        <v>0</v>
      </c>
      <c r="DP71" s="2">
        <v>0</v>
      </c>
      <c r="DQ71" s="2">
        <v>0</v>
      </c>
      <c r="DR71" s="2">
        <v>0</v>
      </c>
      <c r="DS71" s="6">
        <f>SUM(Table2[[#This Row],[BND B]:[BND FE]])</f>
        <v>0</v>
      </c>
      <c r="DT71" s="11" t="str">
        <f>IF((Table2[[#This Row],[BND T]]/Table2[[#This Row],[Admission]]) = 0, "--", (Table2[[#This Row],[BND T]]/Table2[[#This Row],[Admission]]))</f>
        <v>--</v>
      </c>
      <c r="DU71" s="11" t="str">
        <f>IF(Table2[[#This Row],[BND T]]=0,"--", IF(Table2[[#This Row],[BND HS]]/Table2[[#This Row],[BND T]]=0, "--", Table2[[#This Row],[BND HS]]/Table2[[#This Row],[BND T]]))</f>
        <v>--</v>
      </c>
      <c r="DV71" s="18" t="str">
        <f>IF(Table2[[#This Row],[BND T]]=0,"--", IF(Table2[[#This Row],[BND FE]]/Table2[[#This Row],[BND T]]=0, "--", Table2[[#This Row],[BND FE]]/Table2[[#This Row],[BND T]]))</f>
        <v>--</v>
      </c>
      <c r="DW71" s="2">
        <v>0</v>
      </c>
      <c r="DX71" s="2">
        <v>0</v>
      </c>
      <c r="DY71" s="2">
        <v>0</v>
      </c>
      <c r="DZ71" s="2">
        <v>0</v>
      </c>
      <c r="EA71" s="6">
        <f>SUM(Table2[[#This Row],[SPE B]:[SPE FE]])</f>
        <v>0</v>
      </c>
      <c r="EB71" s="11" t="str">
        <f>IF((Table2[[#This Row],[SPE T]]/Table2[[#This Row],[Admission]]) = 0, "--", (Table2[[#This Row],[SPE T]]/Table2[[#This Row],[Admission]]))</f>
        <v>--</v>
      </c>
      <c r="EC71" s="11" t="str">
        <f>IF(Table2[[#This Row],[SPE T]]=0,"--", IF(Table2[[#This Row],[SPE HS]]/Table2[[#This Row],[SPE T]]=0, "--", Table2[[#This Row],[SPE HS]]/Table2[[#This Row],[SPE T]]))</f>
        <v>--</v>
      </c>
      <c r="ED71" s="18" t="str">
        <f>IF(Table2[[#This Row],[SPE T]]=0,"--", IF(Table2[[#This Row],[SPE FE]]/Table2[[#This Row],[SPE T]]=0, "--", Table2[[#This Row],[SPE FE]]/Table2[[#This Row],[SPE T]]))</f>
        <v>--</v>
      </c>
      <c r="EE71" s="2">
        <v>0</v>
      </c>
      <c r="EF71" s="2">
        <v>0</v>
      </c>
      <c r="EG71" s="2">
        <v>0</v>
      </c>
      <c r="EH71" s="2">
        <v>0</v>
      </c>
      <c r="EI71" s="6">
        <f>SUM(Table2[[#This Row],[ORC B]:[ORC FE]])</f>
        <v>0</v>
      </c>
      <c r="EJ71" s="11" t="str">
        <f>IF((Table2[[#This Row],[ORC T]]/Table2[[#This Row],[Admission]]) = 0, "--", (Table2[[#This Row],[ORC T]]/Table2[[#This Row],[Admission]]))</f>
        <v>--</v>
      </c>
      <c r="EK71" s="11" t="str">
        <f>IF(Table2[[#This Row],[ORC T]]=0,"--", IF(Table2[[#This Row],[ORC HS]]/Table2[[#This Row],[ORC T]]=0, "--", Table2[[#This Row],[ORC HS]]/Table2[[#This Row],[ORC T]]))</f>
        <v>--</v>
      </c>
      <c r="EL71" s="18" t="str">
        <f>IF(Table2[[#This Row],[ORC T]]=0,"--", IF(Table2[[#This Row],[ORC FE]]/Table2[[#This Row],[ORC T]]=0, "--", Table2[[#This Row],[ORC FE]]/Table2[[#This Row],[ORC T]]))</f>
        <v>--</v>
      </c>
      <c r="EM71" s="2">
        <v>0</v>
      </c>
      <c r="EN71" s="2">
        <v>0</v>
      </c>
      <c r="EO71" s="2">
        <v>0</v>
      </c>
      <c r="EP71" s="2">
        <v>0</v>
      </c>
      <c r="EQ71" s="6">
        <f>SUM(Table2[[#This Row],[SOL B]:[SOL FE]])</f>
        <v>0</v>
      </c>
      <c r="ER71" s="11" t="str">
        <f>IF((Table2[[#This Row],[SOL T]]/Table2[[#This Row],[Admission]]) = 0, "--", (Table2[[#This Row],[SOL T]]/Table2[[#This Row],[Admission]]))</f>
        <v>--</v>
      </c>
      <c r="ES71" s="11" t="str">
        <f>IF(Table2[[#This Row],[SOL T]]=0,"--", IF(Table2[[#This Row],[SOL HS]]/Table2[[#This Row],[SOL T]]=0, "--", Table2[[#This Row],[SOL HS]]/Table2[[#This Row],[SOL T]]))</f>
        <v>--</v>
      </c>
      <c r="ET71" s="18" t="str">
        <f>IF(Table2[[#This Row],[SOL T]]=0,"--", IF(Table2[[#This Row],[SOL FE]]/Table2[[#This Row],[SOL T]]=0, "--", Table2[[#This Row],[SOL FE]]/Table2[[#This Row],[SOL T]]))</f>
        <v>--</v>
      </c>
      <c r="EU71" s="2">
        <v>0</v>
      </c>
      <c r="EV71" s="2">
        <v>0</v>
      </c>
      <c r="EW71" s="2">
        <v>0</v>
      </c>
      <c r="EX71" s="2">
        <v>0</v>
      </c>
      <c r="EY71" s="6">
        <f>SUM(Table2[[#This Row],[CHO B]:[CHO FE]])</f>
        <v>0</v>
      </c>
      <c r="EZ71" s="11" t="str">
        <f>IF((Table2[[#This Row],[CHO T]]/Table2[[#This Row],[Admission]]) = 0, "--", (Table2[[#This Row],[CHO T]]/Table2[[#This Row],[Admission]]))</f>
        <v>--</v>
      </c>
      <c r="FA71" s="11" t="str">
        <f>IF(Table2[[#This Row],[CHO T]]=0,"--", IF(Table2[[#This Row],[CHO HS]]/Table2[[#This Row],[CHO T]]=0, "--", Table2[[#This Row],[CHO HS]]/Table2[[#This Row],[CHO T]]))</f>
        <v>--</v>
      </c>
      <c r="FB71" s="18" t="str">
        <f>IF(Table2[[#This Row],[CHO T]]=0,"--", IF(Table2[[#This Row],[CHO FE]]/Table2[[#This Row],[CHO T]]=0, "--", Table2[[#This Row],[CHO FE]]/Table2[[#This Row],[CHO T]]))</f>
        <v>--</v>
      </c>
      <c r="FC7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</v>
      </c>
      <c r="FD71">
        <v>0</v>
      </c>
      <c r="FE71">
        <v>0</v>
      </c>
      <c r="FF71" s="1" t="s">
        <v>390</v>
      </c>
      <c r="FG71" s="1" t="s">
        <v>390</v>
      </c>
      <c r="FH71">
        <v>0</v>
      </c>
      <c r="FI71">
        <v>0</v>
      </c>
      <c r="FJ71" s="1" t="s">
        <v>390</v>
      </c>
      <c r="FK71" s="1" t="s">
        <v>390</v>
      </c>
      <c r="FL71">
        <v>0</v>
      </c>
      <c r="FM71">
        <v>0</v>
      </c>
      <c r="FN71" s="1" t="s">
        <v>390</v>
      </c>
      <c r="FO71" s="1" t="s">
        <v>390</v>
      </c>
    </row>
    <row r="72" spans="1:171">
      <c r="A72">
        <v>1173</v>
      </c>
      <c r="B72">
        <v>398</v>
      </c>
      <c r="C72" t="s">
        <v>92</v>
      </c>
      <c r="D72" t="s">
        <v>168</v>
      </c>
      <c r="E72" s="20">
        <v>54</v>
      </c>
      <c r="F72" s="2">
        <v>0</v>
      </c>
      <c r="G72" s="2">
        <v>0</v>
      </c>
      <c r="H72" s="2">
        <v>0</v>
      </c>
      <c r="I72" s="2">
        <v>0</v>
      </c>
      <c r="J72" s="6">
        <f>SUM(Table2[[#This Row],[FB B]:[FB FE]])</f>
        <v>0</v>
      </c>
      <c r="K72" s="11" t="str">
        <f>IF((Table2[[#This Row],[FB T]]/Table2[[#This Row],[Admission]]) = 0, "--", (Table2[[#This Row],[FB T]]/Table2[[#This Row],[Admission]]))</f>
        <v>--</v>
      </c>
      <c r="L72" s="11" t="str">
        <f>IF(Table2[[#This Row],[FB T]]=0,"--", IF(Table2[[#This Row],[FB HS]]/Table2[[#This Row],[FB T]]=0, "--", Table2[[#This Row],[FB HS]]/Table2[[#This Row],[FB T]]))</f>
        <v>--</v>
      </c>
      <c r="M72" s="18" t="str">
        <f>IF(Table2[[#This Row],[FB T]]=0,"--", IF(Table2[[#This Row],[FB FE]]/Table2[[#This Row],[FB T]]=0, "--", Table2[[#This Row],[FB FE]]/Table2[[#This Row],[FB T]]))</f>
        <v>--</v>
      </c>
      <c r="N72" s="2">
        <v>0</v>
      </c>
      <c r="O72" s="2">
        <v>0</v>
      </c>
      <c r="P72" s="2">
        <v>0</v>
      </c>
      <c r="Q72" s="2">
        <v>0</v>
      </c>
      <c r="R72" s="6">
        <f>SUM(Table2[[#This Row],[XC B]:[XC FE]])</f>
        <v>0</v>
      </c>
      <c r="S72" s="11" t="str">
        <f>IF((Table2[[#This Row],[XC T]]/Table2[[#This Row],[Admission]]) = 0, "--", (Table2[[#This Row],[XC T]]/Table2[[#This Row],[Admission]]))</f>
        <v>--</v>
      </c>
      <c r="T72" s="11" t="str">
        <f>IF(Table2[[#This Row],[XC T]]=0,"--", IF(Table2[[#This Row],[XC HS]]/Table2[[#This Row],[XC T]]=0, "--", Table2[[#This Row],[XC HS]]/Table2[[#This Row],[XC T]]))</f>
        <v>--</v>
      </c>
      <c r="U72" s="18" t="str">
        <f>IF(Table2[[#This Row],[XC T]]=0,"--", IF(Table2[[#This Row],[XC FE]]/Table2[[#This Row],[XC T]]=0, "--", Table2[[#This Row],[XC FE]]/Table2[[#This Row],[XC T]]))</f>
        <v>--</v>
      </c>
      <c r="V72" s="2">
        <v>0</v>
      </c>
      <c r="W72" s="2">
        <v>0</v>
      </c>
      <c r="X72" s="2">
        <v>0</v>
      </c>
      <c r="Y72" s="6">
        <f>SUM(Table2[[#This Row],[VB G]:[VB FE]])</f>
        <v>0</v>
      </c>
      <c r="Z72" s="11" t="str">
        <f>IF((Table2[[#This Row],[VB T]]/Table2[[#This Row],[Admission]]) = 0, "--", (Table2[[#This Row],[VB T]]/Table2[[#This Row],[Admission]]))</f>
        <v>--</v>
      </c>
      <c r="AA72" s="11" t="str">
        <f>IF(Table2[[#This Row],[VB T]]=0,"--", IF(Table2[[#This Row],[VB HS]]/Table2[[#This Row],[VB T]]=0, "--", Table2[[#This Row],[VB HS]]/Table2[[#This Row],[VB T]]))</f>
        <v>--</v>
      </c>
      <c r="AB72" s="18" t="str">
        <f>IF(Table2[[#This Row],[VB T]]=0,"--", IF(Table2[[#This Row],[VB FE]]/Table2[[#This Row],[VB T]]=0, "--", Table2[[#This Row],[VB FE]]/Table2[[#This Row],[VB T]]))</f>
        <v>--</v>
      </c>
      <c r="AC72" s="2">
        <v>0</v>
      </c>
      <c r="AD72" s="2">
        <v>0</v>
      </c>
      <c r="AE72" s="2">
        <v>0</v>
      </c>
      <c r="AF72" s="2">
        <v>0</v>
      </c>
      <c r="AG72" s="6">
        <f>SUM(Table2[[#This Row],[SC B]:[SC FE]])</f>
        <v>0</v>
      </c>
      <c r="AH72" s="11" t="str">
        <f>IF((Table2[[#This Row],[SC T]]/Table2[[#This Row],[Admission]]) = 0, "--", (Table2[[#This Row],[SC T]]/Table2[[#This Row],[Admission]]))</f>
        <v>--</v>
      </c>
      <c r="AI72" s="11" t="str">
        <f>IF(Table2[[#This Row],[SC T]]=0,"--", IF(Table2[[#This Row],[SC HS]]/Table2[[#This Row],[SC T]]=0, "--", Table2[[#This Row],[SC HS]]/Table2[[#This Row],[SC T]]))</f>
        <v>--</v>
      </c>
      <c r="AJ72" s="18" t="str">
        <f>IF(Table2[[#This Row],[SC T]]=0,"--", IF(Table2[[#This Row],[SC FE]]/Table2[[#This Row],[SC T]]=0, "--", Table2[[#This Row],[SC FE]]/Table2[[#This Row],[SC T]]))</f>
        <v>--</v>
      </c>
      <c r="AK72" s="15">
        <f>SUM(Table2[[#This Row],[FB T]],Table2[[#This Row],[XC T]],Table2[[#This Row],[VB T]],Table2[[#This Row],[SC T]])</f>
        <v>0</v>
      </c>
      <c r="AL72" s="2">
        <v>9</v>
      </c>
      <c r="AM72" s="2">
        <v>8</v>
      </c>
      <c r="AN72" s="2">
        <v>1</v>
      </c>
      <c r="AO72" s="2">
        <v>0</v>
      </c>
      <c r="AP72" s="6">
        <f>SUM(Table2[[#This Row],[BX B]:[BX FE]])</f>
        <v>18</v>
      </c>
      <c r="AQ72" s="11">
        <f>IF((Table2[[#This Row],[BX T]]/Table2[[#This Row],[Admission]]) = 0, "--", (Table2[[#This Row],[BX T]]/Table2[[#This Row],[Admission]]))</f>
        <v>0.33333333333333331</v>
      </c>
      <c r="AR72" s="11">
        <f>IF(Table2[[#This Row],[BX T]]=0,"--", IF(Table2[[#This Row],[BX HS]]/Table2[[#This Row],[BX T]]=0, "--", Table2[[#This Row],[BX HS]]/Table2[[#This Row],[BX T]]))</f>
        <v>5.5555555555555552E-2</v>
      </c>
      <c r="AS72" s="18" t="str">
        <f>IF(Table2[[#This Row],[BX T]]=0,"--", IF(Table2[[#This Row],[BX FE]]/Table2[[#This Row],[BX T]]=0, "--", Table2[[#This Row],[BX FE]]/Table2[[#This Row],[BX T]]))</f>
        <v>--</v>
      </c>
      <c r="AT72" s="2">
        <v>0</v>
      </c>
      <c r="AU72" s="2">
        <v>0</v>
      </c>
      <c r="AV72" s="2">
        <v>0</v>
      </c>
      <c r="AW72" s="2">
        <v>0</v>
      </c>
      <c r="AX72" s="6">
        <f>SUM(Table2[[#This Row],[SW B]:[SW FE]])</f>
        <v>0</v>
      </c>
      <c r="AY72" s="11" t="str">
        <f>IF((Table2[[#This Row],[SW T]]/Table2[[#This Row],[Admission]]) = 0, "--", (Table2[[#This Row],[SW T]]/Table2[[#This Row],[Admission]]))</f>
        <v>--</v>
      </c>
      <c r="AZ72" s="11" t="str">
        <f>IF(Table2[[#This Row],[SW T]]=0,"--", IF(Table2[[#This Row],[SW HS]]/Table2[[#This Row],[SW T]]=0, "--", Table2[[#This Row],[SW HS]]/Table2[[#This Row],[SW T]]))</f>
        <v>--</v>
      </c>
      <c r="BA72" s="18" t="str">
        <f>IF(Table2[[#This Row],[SW T]]=0,"--", IF(Table2[[#This Row],[SW FE]]/Table2[[#This Row],[SW T]]=0, "--", Table2[[#This Row],[SW FE]]/Table2[[#This Row],[SW T]]))</f>
        <v>--</v>
      </c>
      <c r="BB72" s="2">
        <v>0</v>
      </c>
      <c r="BC72" s="2">
        <v>0</v>
      </c>
      <c r="BD72" s="2">
        <v>0</v>
      </c>
      <c r="BE72" s="2">
        <v>0</v>
      </c>
      <c r="BF72" s="6">
        <f>SUM(Table2[[#This Row],[CHE B]:[CHE FE]])</f>
        <v>0</v>
      </c>
      <c r="BG72" s="11" t="str">
        <f>IF((Table2[[#This Row],[CHE T]]/Table2[[#This Row],[Admission]]) = 0, "--", (Table2[[#This Row],[CHE T]]/Table2[[#This Row],[Admission]]))</f>
        <v>--</v>
      </c>
      <c r="BH72" s="11" t="str">
        <f>IF(Table2[[#This Row],[CHE T]]=0,"--", IF(Table2[[#This Row],[CHE HS]]/Table2[[#This Row],[CHE T]]=0, "--", Table2[[#This Row],[CHE HS]]/Table2[[#This Row],[CHE T]]))</f>
        <v>--</v>
      </c>
      <c r="BI72" s="22" t="str">
        <f>IF(Table2[[#This Row],[CHE T]]=0,"--", IF(Table2[[#This Row],[CHE FE]]/Table2[[#This Row],[CHE T]]=0, "--", Table2[[#This Row],[CHE FE]]/Table2[[#This Row],[CHE T]]))</f>
        <v>--</v>
      </c>
      <c r="BJ72" s="2">
        <v>0</v>
      </c>
      <c r="BK72" s="2">
        <v>0</v>
      </c>
      <c r="BL72" s="2">
        <v>0</v>
      </c>
      <c r="BM72" s="2">
        <v>0</v>
      </c>
      <c r="BN72" s="6">
        <f>SUM(Table2[[#This Row],[WR B]:[WR FE]])</f>
        <v>0</v>
      </c>
      <c r="BO72" s="11" t="str">
        <f>IF((Table2[[#This Row],[WR T]]/Table2[[#This Row],[Admission]]) = 0, "--", (Table2[[#This Row],[WR T]]/Table2[[#This Row],[Admission]]))</f>
        <v>--</v>
      </c>
      <c r="BP72" s="11" t="str">
        <f>IF(Table2[[#This Row],[WR T]]=0,"--", IF(Table2[[#This Row],[WR HS]]/Table2[[#This Row],[WR T]]=0, "--", Table2[[#This Row],[WR HS]]/Table2[[#This Row],[WR T]]))</f>
        <v>--</v>
      </c>
      <c r="BQ72" s="18" t="str">
        <f>IF(Table2[[#This Row],[WR T]]=0,"--", IF(Table2[[#This Row],[WR FE]]/Table2[[#This Row],[WR T]]=0, "--", Table2[[#This Row],[WR FE]]/Table2[[#This Row],[WR T]]))</f>
        <v>--</v>
      </c>
      <c r="BR72" s="2">
        <v>0</v>
      </c>
      <c r="BS72" s="2">
        <v>0</v>
      </c>
      <c r="BT72" s="2">
        <v>0</v>
      </c>
      <c r="BU72" s="2">
        <v>0</v>
      </c>
      <c r="BV72" s="6">
        <f>SUM(Table2[[#This Row],[DNC B]:[DNC FE]])</f>
        <v>0</v>
      </c>
      <c r="BW72" s="11" t="str">
        <f>IF((Table2[[#This Row],[DNC T]]/Table2[[#This Row],[Admission]]) = 0, "--", (Table2[[#This Row],[DNC T]]/Table2[[#This Row],[Admission]]))</f>
        <v>--</v>
      </c>
      <c r="BX72" s="11" t="str">
        <f>IF(Table2[[#This Row],[DNC T]]=0,"--", IF(Table2[[#This Row],[DNC HS]]/Table2[[#This Row],[DNC T]]=0, "--", Table2[[#This Row],[DNC HS]]/Table2[[#This Row],[DNC T]]))</f>
        <v>--</v>
      </c>
      <c r="BY72" s="18" t="str">
        <f>IF(Table2[[#This Row],[DNC T]]=0,"--", IF(Table2[[#This Row],[DNC FE]]/Table2[[#This Row],[DNC T]]=0, "--", Table2[[#This Row],[DNC FE]]/Table2[[#This Row],[DNC T]]))</f>
        <v>--</v>
      </c>
      <c r="BZ72" s="24">
        <f>SUM(Table2[[#This Row],[BX T]],Table2[[#This Row],[SW T]],Table2[[#This Row],[CHE T]],Table2[[#This Row],[WR T]],Table2[[#This Row],[DNC T]])</f>
        <v>18</v>
      </c>
      <c r="CA72" s="2">
        <v>2</v>
      </c>
      <c r="CB72" s="2">
        <v>2</v>
      </c>
      <c r="CC72" s="2">
        <v>0</v>
      </c>
      <c r="CD72" s="2">
        <v>0</v>
      </c>
      <c r="CE72" s="6">
        <f>SUM(Table2[[#This Row],[TF B]:[TF FE]])</f>
        <v>4</v>
      </c>
      <c r="CF72" s="11">
        <f>IF((Table2[[#This Row],[TF T]]/Table2[[#This Row],[Admission]]) = 0, "--", (Table2[[#This Row],[TF T]]/Table2[[#This Row],[Admission]]))</f>
        <v>7.407407407407407E-2</v>
      </c>
      <c r="CG72" s="11" t="str">
        <f>IF(Table2[[#This Row],[TF T]]=0,"--", IF(Table2[[#This Row],[TF HS]]/Table2[[#This Row],[TF T]]=0, "--", Table2[[#This Row],[TF HS]]/Table2[[#This Row],[TF T]]))</f>
        <v>--</v>
      </c>
      <c r="CH72" s="18" t="str">
        <f>IF(Table2[[#This Row],[TF T]]=0,"--", IF(Table2[[#This Row],[TF FE]]/Table2[[#This Row],[TF T]]=0, "--", Table2[[#This Row],[TF FE]]/Table2[[#This Row],[TF T]]))</f>
        <v>--</v>
      </c>
      <c r="CI72" s="2">
        <v>0</v>
      </c>
      <c r="CJ72" s="2">
        <v>0</v>
      </c>
      <c r="CK72" s="2">
        <v>0</v>
      </c>
      <c r="CL72" s="2">
        <v>0</v>
      </c>
      <c r="CM72" s="6">
        <f>SUM(Table2[[#This Row],[BB B]:[BB FE]])</f>
        <v>0</v>
      </c>
      <c r="CN72" s="11" t="str">
        <f>IF((Table2[[#This Row],[BB T]]/Table2[[#This Row],[Admission]]) = 0, "--", (Table2[[#This Row],[BB T]]/Table2[[#This Row],[Admission]]))</f>
        <v>--</v>
      </c>
      <c r="CO72" s="11" t="str">
        <f>IF(Table2[[#This Row],[BB T]]=0,"--", IF(Table2[[#This Row],[BB HS]]/Table2[[#This Row],[BB T]]=0, "--", Table2[[#This Row],[BB HS]]/Table2[[#This Row],[BB T]]))</f>
        <v>--</v>
      </c>
      <c r="CP72" s="18" t="str">
        <f>IF(Table2[[#This Row],[BB T]]=0,"--", IF(Table2[[#This Row],[BB FE]]/Table2[[#This Row],[BB T]]=0, "--", Table2[[#This Row],[BB FE]]/Table2[[#This Row],[BB T]]))</f>
        <v>--</v>
      </c>
      <c r="CQ72" s="2">
        <v>0</v>
      </c>
      <c r="CR72" s="2">
        <v>0</v>
      </c>
      <c r="CS72" s="2">
        <v>0</v>
      </c>
      <c r="CT72" s="2">
        <v>0</v>
      </c>
      <c r="CU72" s="6">
        <f>SUM(Table2[[#This Row],[SB B]:[SB FE]])</f>
        <v>0</v>
      </c>
      <c r="CV72" s="11" t="str">
        <f>IF((Table2[[#This Row],[SB T]]/Table2[[#This Row],[Admission]]) = 0, "--", (Table2[[#This Row],[SB T]]/Table2[[#This Row],[Admission]]))</f>
        <v>--</v>
      </c>
      <c r="CW72" s="11" t="str">
        <f>IF(Table2[[#This Row],[SB T]]=0,"--", IF(Table2[[#This Row],[SB HS]]/Table2[[#This Row],[SB T]]=0, "--", Table2[[#This Row],[SB HS]]/Table2[[#This Row],[SB T]]))</f>
        <v>--</v>
      </c>
      <c r="CX72" s="18" t="str">
        <f>IF(Table2[[#This Row],[SB T]]=0,"--", IF(Table2[[#This Row],[SB FE]]/Table2[[#This Row],[SB T]]=0, "--", Table2[[#This Row],[SB FE]]/Table2[[#This Row],[SB T]]))</f>
        <v>--</v>
      </c>
      <c r="CY72" s="2">
        <v>0</v>
      </c>
      <c r="CZ72" s="2">
        <v>0</v>
      </c>
      <c r="DA72" s="2">
        <v>0</v>
      </c>
      <c r="DB72" s="2">
        <v>0</v>
      </c>
      <c r="DC72" s="6">
        <f>SUM(Table2[[#This Row],[GF B]:[GF FE]])</f>
        <v>0</v>
      </c>
      <c r="DD72" s="11" t="str">
        <f>IF((Table2[[#This Row],[GF T]]/Table2[[#This Row],[Admission]]) = 0, "--", (Table2[[#This Row],[GF T]]/Table2[[#This Row],[Admission]]))</f>
        <v>--</v>
      </c>
      <c r="DE72" s="11" t="str">
        <f>IF(Table2[[#This Row],[GF T]]=0,"--", IF(Table2[[#This Row],[GF HS]]/Table2[[#This Row],[GF T]]=0, "--", Table2[[#This Row],[GF HS]]/Table2[[#This Row],[GF T]]))</f>
        <v>--</v>
      </c>
      <c r="DF72" s="18" t="str">
        <f>IF(Table2[[#This Row],[GF T]]=0,"--", IF(Table2[[#This Row],[GF FE]]/Table2[[#This Row],[GF T]]=0, "--", Table2[[#This Row],[GF FE]]/Table2[[#This Row],[GF T]]))</f>
        <v>--</v>
      </c>
      <c r="DG72" s="2">
        <v>0</v>
      </c>
      <c r="DH72" s="2">
        <v>0</v>
      </c>
      <c r="DI72" s="2">
        <v>0</v>
      </c>
      <c r="DJ72" s="2">
        <v>0</v>
      </c>
      <c r="DK72" s="6">
        <f>SUM(Table2[[#This Row],[TN B]:[TN FE]])</f>
        <v>0</v>
      </c>
      <c r="DL72" s="11" t="str">
        <f>IF((Table2[[#This Row],[TN T]]/Table2[[#This Row],[Admission]]) = 0, "--", (Table2[[#This Row],[TN T]]/Table2[[#This Row],[Admission]]))</f>
        <v>--</v>
      </c>
      <c r="DM72" s="11" t="str">
        <f>IF(Table2[[#This Row],[TN T]]=0,"--", IF(Table2[[#This Row],[TN HS]]/Table2[[#This Row],[TN T]]=0, "--", Table2[[#This Row],[TN HS]]/Table2[[#This Row],[TN T]]))</f>
        <v>--</v>
      </c>
      <c r="DN72" s="18" t="str">
        <f>IF(Table2[[#This Row],[TN T]]=0,"--", IF(Table2[[#This Row],[TN FE]]/Table2[[#This Row],[TN T]]=0, "--", Table2[[#This Row],[TN FE]]/Table2[[#This Row],[TN T]]))</f>
        <v>--</v>
      </c>
      <c r="DO72" s="2">
        <v>0</v>
      </c>
      <c r="DP72" s="2">
        <v>0</v>
      </c>
      <c r="DQ72" s="2">
        <v>0</v>
      </c>
      <c r="DR72" s="2">
        <v>0</v>
      </c>
      <c r="DS72" s="6">
        <f>SUM(Table2[[#This Row],[BND B]:[BND FE]])</f>
        <v>0</v>
      </c>
      <c r="DT72" s="11" t="str">
        <f>IF((Table2[[#This Row],[BND T]]/Table2[[#This Row],[Admission]]) = 0, "--", (Table2[[#This Row],[BND T]]/Table2[[#This Row],[Admission]]))</f>
        <v>--</v>
      </c>
      <c r="DU72" s="11" t="str">
        <f>IF(Table2[[#This Row],[BND T]]=0,"--", IF(Table2[[#This Row],[BND HS]]/Table2[[#This Row],[BND T]]=0, "--", Table2[[#This Row],[BND HS]]/Table2[[#This Row],[BND T]]))</f>
        <v>--</v>
      </c>
      <c r="DV72" s="18" t="str">
        <f>IF(Table2[[#This Row],[BND T]]=0,"--", IF(Table2[[#This Row],[BND FE]]/Table2[[#This Row],[BND T]]=0, "--", Table2[[#This Row],[BND FE]]/Table2[[#This Row],[BND T]]))</f>
        <v>--</v>
      </c>
      <c r="DW72" s="2">
        <v>0</v>
      </c>
      <c r="DX72" s="2">
        <v>0</v>
      </c>
      <c r="DY72" s="2">
        <v>0</v>
      </c>
      <c r="DZ72" s="2">
        <v>0</v>
      </c>
      <c r="EA72" s="6">
        <f>SUM(Table2[[#This Row],[SPE B]:[SPE FE]])</f>
        <v>0</v>
      </c>
      <c r="EB72" s="11" t="str">
        <f>IF((Table2[[#This Row],[SPE T]]/Table2[[#This Row],[Admission]]) = 0, "--", (Table2[[#This Row],[SPE T]]/Table2[[#This Row],[Admission]]))</f>
        <v>--</v>
      </c>
      <c r="EC72" s="11" t="str">
        <f>IF(Table2[[#This Row],[SPE T]]=0,"--", IF(Table2[[#This Row],[SPE HS]]/Table2[[#This Row],[SPE T]]=0, "--", Table2[[#This Row],[SPE HS]]/Table2[[#This Row],[SPE T]]))</f>
        <v>--</v>
      </c>
      <c r="ED72" s="18" t="str">
        <f>IF(Table2[[#This Row],[SPE T]]=0,"--", IF(Table2[[#This Row],[SPE FE]]/Table2[[#This Row],[SPE T]]=0, "--", Table2[[#This Row],[SPE FE]]/Table2[[#This Row],[SPE T]]))</f>
        <v>--</v>
      </c>
      <c r="EE72" s="2">
        <v>0</v>
      </c>
      <c r="EF72" s="2">
        <v>0</v>
      </c>
      <c r="EG72" s="2">
        <v>0</v>
      </c>
      <c r="EH72" s="2">
        <v>0</v>
      </c>
      <c r="EI72" s="6">
        <f>SUM(Table2[[#This Row],[ORC B]:[ORC FE]])</f>
        <v>0</v>
      </c>
      <c r="EJ72" s="11" t="str">
        <f>IF((Table2[[#This Row],[ORC T]]/Table2[[#This Row],[Admission]]) = 0, "--", (Table2[[#This Row],[ORC T]]/Table2[[#This Row],[Admission]]))</f>
        <v>--</v>
      </c>
      <c r="EK72" s="11" t="str">
        <f>IF(Table2[[#This Row],[ORC T]]=0,"--", IF(Table2[[#This Row],[ORC HS]]/Table2[[#This Row],[ORC T]]=0, "--", Table2[[#This Row],[ORC HS]]/Table2[[#This Row],[ORC T]]))</f>
        <v>--</v>
      </c>
      <c r="EL72" s="18" t="str">
        <f>IF(Table2[[#This Row],[ORC T]]=0,"--", IF(Table2[[#This Row],[ORC FE]]/Table2[[#This Row],[ORC T]]=0, "--", Table2[[#This Row],[ORC FE]]/Table2[[#This Row],[ORC T]]))</f>
        <v>--</v>
      </c>
      <c r="EM72" s="2">
        <v>0</v>
      </c>
      <c r="EN72" s="2">
        <v>0</v>
      </c>
      <c r="EO72" s="2">
        <v>0</v>
      </c>
      <c r="EP72" s="2">
        <v>0</v>
      </c>
      <c r="EQ72" s="6">
        <f>SUM(Table2[[#This Row],[SOL B]:[SOL FE]])</f>
        <v>0</v>
      </c>
      <c r="ER72" s="11" t="str">
        <f>IF((Table2[[#This Row],[SOL T]]/Table2[[#This Row],[Admission]]) = 0, "--", (Table2[[#This Row],[SOL T]]/Table2[[#This Row],[Admission]]))</f>
        <v>--</v>
      </c>
      <c r="ES72" s="11" t="str">
        <f>IF(Table2[[#This Row],[SOL T]]=0,"--", IF(Table2[[#This Row],[SOL HS]]/Table2[[#This Row],[SOL T]]=0, "--", Table2[[#This Row],[SOL HS]]/Table2[[#This Row],[SOL T]]))</f>
        <v>--</v>
      </c>
      <c r="ET72" s="18" t="str">
        <f>IF(Table2[[#This Row],[SOL T]]=0,"--", IF(Table2[[#This Row],[SOL FE]]/Table2[[#This Row],[SOL T]]=0, "--", Table2[[#This Row],[SOL FE]]/Table2[[#This Row],[SOL T]]))</f>
        <v>--</v>
      </c>
      <c r="EU72" s="2">
        <v>0</v>
      </c>
      <c r="EV72" s="2">
        <v>0</v>
      </c>
      <c r="EW72" s="2">
        <v>0</v>
      </c>
      <c r="EX72" s="2">
        <v>0</v>
      </c>
      <c r="EY72" s="6">
        <f>SUM(Table2[[#This Row],[CHO B]:[CHO FE]])</f>
        <v>0</v>
      </c>
      <c r="EZ72" s="11" t="str">
        <f>IF((Table2[[#This Row],[CHO T]]/Table2[[#This Row],[Admission]]) = 0, "--", (Table2[[#This Row],[CHO T]]/Table2[[#This Row],[Admission]]))</f>
        <v>--</v>
      </c>
      <c r="FA72" s="11" t="str">
        <f>IF(Table2[[#This Row],[CHO T]]=0,"--", IF(Table2[[#This Row],[CHO HS]]/Table2[[#This Row],[CHO T]]=0, "--", Table2[[#This Row],[CHO HS]]/Table2[[#This Row],[CHO T]]))</f>
        <v>--</v>
      </c>
      <c r="FB72" s="18" t="str">
        <f>IF(Table2[[#This Row],[CHO T]]=0,"--", IF(Table2[[#This Row],[CHO FE]]/Table2[[#This Row],[CHO T]]=0, "--", Table2[[#This Row],[CHO FE]]/Table2[[#This Row],[CHO T]]))</f>
        <v>--</v>
      </c>
      <c r="FC7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</v>
      </c>
      <c r="FD72">
        <v>0</v>
      </c>
      <c r="FE72">
        <v>0</v>
      </c>
      <c r="FF72" s="1" t="s">
        <v>390</v>
      </c>
      <c r="FG72" s="1" t="s">
        <v>390</v>
      </c>
      <c r="FH72">
        <v>0</v>
      </c>
      <c r="FI72">
        <v>1</v>
      </c>
      <c r="FJ72" s="1" t="s">
        <v>390</v>
      </c>
      <c r="FK72" s="1" t="s">
        <v>390</v>
      </c>
      <c r="FL72">
        <v>0</v>
      </c>
      <c r="FM72">
        <v>0</v>
      </c>
      <c r="FN72" s="1" t="s">
        <v>390</v>
      </c>
      <c r="FO72" s="1" t="s">
        <v>390</v>
      </c>
    </row>
    <row r="73" spans="1:171">
      <c r="A73">
        <v>1135</v>
      </c>
      <c r="B73">
        <v>19</v>
      </c>
      <c r="C73" t="s">
        <v>112</v>
      </c>
      <c r="D73" t="s">
        <v>169</v>
      </c>
      <c r="E73" s="20">
        <v>132</v>
      </c>
      <c r="F73" s="2">
        <v>20</v>
      </c>
      <c r="G73" s="2">
        <v>0</v>
      </c>
      <c r="H73" s="2">
        <v>0</v>
      </c>
      <c r="I73" s="2">
        <v>0</v>
      </c>
      <c r="J73" s="6">
        <f>SUM(Table2[[#This Row],[FB B]:[FB FE]])</f>
        <v>20</v>
      </c>
      <c r="K73" s="11">
        <f>IF((Table2[[#This Row],[FB T]]/Table2[[#This Row],[Admission]]) = 0, "--", (Table2[[#This Row],[FB T]]/Table2[[#This Row],[Admission]]))</f>
        <v>0.15151515151515152</v>
      </c>
      <c r="L73" s="11" t="str">
        <f>IF(Table2[[#This Row],[FB T]]=0,"--", IF(Table2[[#This Row],[FB HS]]/Table2[[#This Row],[FB T]]=0, "--", Table2[[#This Row],[FB HS]]/Table2[[#This Row],[FB T]]))</f>
        <v>--</v>
      </c>
      <c r="M73" s="18" t="str">
        <f>IF(Table2[[#This Row],[FB T]]=0,"--", IF(Table2[[#This Row],[FB FE]]/Table2[[#This Row],[FB T]]=0, "--", Table2[[#This Row],[FB FE]]/Table2[[#This Row],[FB T]]))</f>
        <v>--</v>
      </c>
      <c r="N73" s="2">
        <v>10</v>
      </c>
      <c r="O73" s="2">
        <v>3</v>
      </c>
      <c r="P73" s="2">
        <v>4</v>
      </c>
      <c r="Q73" s="2">
        <v>0</v>
      </c>
      <c r="R73" s="6">
        <f>SUM(Table2[[#This Row],[XC B]:[XC FE]])</f>
        <v>17</v>
      </c>
      <c r="S73" s="11">
        <f>IF((Table2[[#This Row],[XC T]]/Table2[[#This Row],[Admission]]) = 0, "--", (Table2[[#This Row],[XC T]]/Table2[[#This Row],[Admission]]))</f>
        <v>0.12878787878787878</v>
      </c>
      <c r="T73" s="11">
        <f>IF(Table2[[#This Row],[XC T]]=0,"--", IF(Table2[[#This Row],[XC HS]]/Table2[[#This Row],[XC T]]=0, "--", Table2[[#This Row],[XC HS]]/Table2[[#This Row],[XC T]]))</f>
        <v>0.23529411764705882</v>
      </c>
      <c r="U73" s="18" t="str">
        <f>IF(Table2[[#This Row],[XC T]]=0,"--", IF(Table2[[#This Row],[XC FE]]/Table2[[#This Row],[XC T]]=0, "--", Table2[[#This Row],[XC FE]]/Table2[[#This Row],[XC T]]))</f>
        <v>--</v>
      </c>
      <c r="V73" s="2">
        <v>20</v>
      </c>
      <c r="W73" s="2">
        <v>0</v>
      </c>
      <c r="X73" s="2">
        <v>0</v>
      </c>
      <c r="Y73" s="6">
        <f>SUM(Table2[[#This Row],[VB G]:[VB FE]])</f>
        <v>20</v>
      </c>
      <c r="Z73" s="11">
        <f>IF((Table2[[#This Row],[VB T]]/Table2[[#This Row],[Admission]]) = 0, "--", (Table2[[#This Row],[VB T]]/Table2[[#This Row],[Admission]]))</f>
        <v>0.15151515151515152</v>
      </c>
      <c r="AA73" s="11" t="str">
        <f>IF(Table2[[#This Row],[VB T]]=0,"--", IF(Table2[[#This Row],[VB HS]]/Table2[[#This Row],[VB T]]=0, "--", Table2[[#This Row],[VB HS]]/Table2[[#This Row],[VB T]]))</f>
        <v>--</v>
      </c>
      <c r="AB73" s="18" t="str">
        <f>IF(Table2[[#This Row],[VB T]]=0,"--", IF(Table2[[#This Row],[VB FE]]/Table2[[#This Row],[VB T]]=0, "--", Table2[[#This Row],[VB FE]]/Table2[[#This Row],[VB T]]))</f>
        <v>--</v>
      </c>
      <c r="AC73" s="2">
        <v>0</v>
      </c>
      <c r="AD73" s="2">
        <v>0</v>
      </c>
      <c r="AE73" s="2">
        <v>0</v>
      </c>
      <c r="AF73" s="2">
        <v>0</v>
      </c>
      <c r="AG73" s="6">
        <f>SUM(Table2[[#This Row],[SC B]:[SC FE]])</f>
        <v>0</v>
      </c>
      <c r="AH73" s="11" t="str">
        <f>IF((Table2[[#This Row],[SC T]]/Table2[[#This Row],[Admission]]) = 0, "--", (Table2[[#This Row],[SC T]]/Table2[[#This Row],[Admission]]))</f>
        <v>--</v>
      </c>
      <c r="AI73" s="11" t="str">
        <f>IF(Table2[[#This Row],[SC T]]=0,"--", IF(Table2[[#This Row],[SC HS]]/Table2[[#This Row],[SC T]]=0, "--", Table2[[#This Row],[SC HS]]/Table2[[#This Row],[SC T]]))</f>
        <v>--</v>
      </c>
      <c r="AJ73" s="18" t="str">
        <f>IF(Table2[[#This Row],[SC T]]=0,"--", IF(Table2[[#This Row],[SC FE]]/Table2[[#This Row],[SC T]]=0, "--", Table2[[#This Row],[SC FE]]/Table2[[#This Row],[SC T]]))</f>
        <v>--</v>
      </c>
      <c r="AK73" s="15">
        <f>SUM(Table2[[#This Row],[FB T]],Table2[[#This Row],[XC T]],Table2[[#This Row],[VB T]],Table2[[#This Row],[SC T]])</f>
        <v>57</v>
      </c>
      <c r="AL73" s="2">
        <v>17</v>
      </c>
      <c r="AM73" s="2">
        <v>19</v>
      </c>
      <c r="AN73" s="2">
        <v>1</v>
      </c>
      <c r="AO73" s="2">
        <v>0</v>
      </c>
      <c r="AP73" s="6">
        <f>SUM(Table2[[#This Row],[BX B]:[BX FE]])</f>
        <v>37</v>
      </c>
      <c r="AQ73" s="11">
        <f>IF((Table2[[#This Row],[BX T]]/Table2[[#This Row],[Admission]]) = 0, "--", (Table2[[#This Row],[BX T]]/Table2[[#This Row],[Admission]]))</f>
        <v>0.28030303030303028</v>
      </c>
      <c r="AR73" s="11">
        <f>IF(Table2[[#This Row],[BX T]]=0,"--", IF(Table2[[#This Row],[BX HS]]/Table2[[#This Row],[BX T]]=0, "--", Table2[[#This Row],[BX HS]]/Table2[[#This Row],[BX T]]))</f>
        <v>2.7027027027027029E-2</v>
      </c>
      <c r="AS73" s="18" t="str">
        <f>IF(Table2[[#This Row],[BX T]]=0,"--", IF(Table2[[#This Row],[BX FE]]/Table2[[#This Row],[BX T]]=0, "--", Table2[[#This Row],[BX FE]]/Table2[[#This Row],[BX T]]))</f>
        <v>--</v>
      </c>
      <c r="AT73" s="2">
        <v>0</v>
      </c>
      <c r="AU73" s="2">
        <v>0</v>
      </c>
      <c r="AV73" s="2">
        <v>0</v>
      </c>
      <c r="AW73" s="2">
        <v>0</v>
      </c>
      <c r="AX73" s="6">
        <f>SUM(Table2[[#This Row],[SW B]:[SW FE]])</f>
        <v>0</v>
      </c>
      <c r="AY73" s="11" t="str">
        <f>IF((Table2[[#This Row],[SW T]]/Table2[[#This Row],[Admission]]) = 0, "--", (Table2[[#This Row],[SW T]]/Table2[[#This Row],[Admission]]))</f>
        <v>--</v>
      </c>
      <c r="AZ73" s="11" t="str">
        <f>IF(Table2[[#This Row],[SW T]]=0,"--", IF(Table2[[#This Row],[SW HS]]/Table2[[#This Row],[SW T]]=0, "--", Table2[[#This Row],[SW HS]]/Table2[[#This Row],[SW T]]))</f>
        <v>--</v>
      </c>
      <c r="BA73" s="18" t="str">
        <f>IF(Table2[[#This Row],[SW T]]=0,"--", IF(Table2[[#This Row],[SW FE]]/Table2[[#This Row],[SW T]]=0, "--", Table2[[#This Row],[SW FE]]/Table2[[#This Row],[SW T]]))</f>
        <v>--</v>
      </c>
      <c r="BB73" s="2">
        <v>0</v>
      </c>
      <c r="BC73" s="2">
        <v>6</v>
      </c>
      <c r="BD73" s="2">
        <v>0</v>
      </c>
      <c r="BE73" s="2">
        <v>0</v>
      </c>
      <c r="BF73" s="6">
        <f>SUM(Table2[[#This Row],[CHE B]:[CHE FE]])</f>
        <v>6</v>
      </c>
      <c r="BG73" s="11">
        <f>IF((Table2[[#This Row],[CHE T]]/Table2[[#This Row],[Admission]]) = 0, "--", (Table2[[#This Row],[CHE T]]/Table2[[#This Row],[Admission]]))</f>
        <v>4.5454545454545456E-2</v>
      </c>
      <c r="BH73" s="11" t="str">
        <f>IF(Table2[[#This Row],[CHE T]]=0,"--", IF(Table2[[#This Row],[CHE HS]]/Table2[[#This Row],[CHE T]]=0, "--", Table2[[#This Row],[CHE HS]]/Table2[[#This Row],[CHE T]]))</f>
        <v>--</v>
      </c>
      <c r="BI73" s="22" t="str">
        <f>IF(Table2[[#This Row],[CHE T]]=0,"--", IF(Table2[[#This Row],[CHE FE]]/Table2[[#This Row],[CHE T]]=0, "--", Table2[[#This Row],[CHE FE]]/Table2[[#This Row],[CHE T]]))</f>
        <v>--</v>
      </c>
      <c r="BJ73" s="2">
        <v>11</v>
      </c>
      <c r="BK73" s="2">
        <v>0</v>
      </c>
      <c r="BL73" s="2">
        <v>2</v>
      </c>
      <c r="BM73" s="2">
        <v>0</v>
      </c>
      <c r="BN73" s="6">
        <f>SUM(Table2[[#This Row],[WR B]:[WR FE]])</f>
        <v>13</v>
      </c>
      <c r="BO73" s="11">
        <f>IF((Table2[[#This Row],[WR T]]/Table2[[#This Row],[Admission]]) = 0, "--", (Table2[[#This Row],[WR T]]/Table2[[#This Row],[Admission]]))</f>
        <v>9.8484848484848481E-2</v>
      </c>
      <c r="BP73" s="11">
        <f>IF(Table2[[#This Row],[WR T]]=0,"--", IF(Table2[[#This Row],[WR HS]]/Table2[[#This Row],[WR T]]=0, "--", Table2[[#This Row],[WR HS]]/Table2[[#This Row],[WR T]]))</f>
        <v>0.15384615384615385</v>
      </c>
      <c r="BQ73" s="18" t="str">
        <f>IF(Table2[[#This Row],[WR T]]=0,"--", IF(Table2[[#This Row],[WR FE]]/Table2[[#This Row],[WR T]]=0, "--", Table2[[#This Row],[WR FE]]/Table2[[#This Row],[WR T]]))</f>
        <v>--</v>
      </c>
      <c r="BR73" s="2">
        <v>0</v>
      </c>
      <c r="BS73" s="2">
        <v>0</v>
      </c>
      <c r="BT73" s="2">
        <v>0</v>
      </c>
      <c r="BU73" s="2">
        <v>0</v>
      </c>
      <c r="BV73" s="6">
        <f>SUM(Table2[[#This Row],[DNC B]:[DNC FE]])</f>
        <v>0</v>
      </c>
      <c r="BW73" s="11" t="str">
        <f>IF((Table2[[#This Row],[DNC T]]/Table2[[#This Row],[Admission]]) = 0, "--", (Table2[[#This Row],[DNC T]]/Table2[[#This Row],[Admission]]))</f>
        <v>--</v>
      </c>
      <c r="BX73" s="11" t="str">
        <f>IF(Table2[[#This Row],[DNC T]]=0,"--", IF(Table2[[#This Row],[DNC HS]]/Table2[[#This Row],[DNC T]]=0, "--", Table2[[#This Row],[DNC HS]]/Table2[[#This Row],[DNC T]]))</f>
        <v>--</v>
      </c>
      <c r="BY73" s="18" t="str">
        <f>IF(Table2[[#This Row],[DNC T]]=0,"--", IF(Table2[[#This Row],[DNC FE]]/Table2[[#This Row],[DNC T]]=0, "--", Table2[[#This Row],[DNC FE]]/Table2[[#This Row],[DNC T]]))</f>
        <v>--</v>
      </c>
      <c r="BZ73" s="24">
        <f>SUM(Table2[[#This Row],[BX T]],Table2[[#This Row],[SW T]],Table2[[#This Row],[CHE T]],Table2[[#This Row],[WR T]],Table2[[#This Row],[DNC T]])</f>
        <v>56</v>
      </c>
      <c r="CA73" s="2">
        <v>8</v>
      </c>
      <c r="CB73" s="2">
        <v>14</v>
      </c>
      <c r="CC73" s="2">
        <v>2</v>
      </c>
      <c r="CD73" s="2">
        <v>0</v>
      </c>
      <c r="CE73" s="6">
        <f>SUM(Table2[[#This Row],[TF B]:[TF FE]])</f>
        <v>24</v>
      </c>
      <c r="CF73" s="11">
        <f>IF((Table2[[#This Row],[TF T]]/Table2[[#This Row],[Admission]]) = 0, "--", (Table2[[#This Row],[TF T]]/Table2[[#This Row],[Admission]]))</f>
        <v>0.18181818181818182</v>
      </c>
      <c r="CG73" s="11">
        <f>IF(Table2[[#This Row],[TF T]]=0,"--", IF(Table2[[#This Row],[TF HS]]/Table2[[#This Row],[TF T]]=0, "--", Table2[[#This Row],[TF HS]]/Table2[[#This Row],[TF T]]))</f>
        <v>8.3333333333333329E-2</v>
      </c>
      <c r="CH73" s="18" t="str">
        <f>IF(Table2[[#This Row],[TF T]]=0,"--", IF(Table2[[#This Row],[TF FE]]/Table2[[#This Row],[TF T]]=0, "--", Table2[[#This Row],[TF FE]]/Table2[[#This Row],[TF T]]))</f>
        <v>--</v>
      </c>
      <c r="CI73" s="2">
        <v>22</v>
      </c>
      <c r="CJ73" s="2">
        <v>0</v>
      </c>
      <c r="CK73" s="2">
        <v>0</v>
      </c>
      <c r="CL73" s="2">
        <v>1</v>
      </c>
      <c r="CM73" s="6">
        <f>SUM(Table2[[#This Row],[BB B]:[BB FE]])</f>
        <v>23</v>
      </c>
      <c r="CN73" s="11">
        <f>IF((Table2[[#This Row],[BB T]]/Table2[[#This Row],[Admission]]) = 0, "--", (Table2[[#This Row],[BB T]]/Table2[[#This Row],[Admission]]))</f>
        <v>0.17424242424242425</v>
      </c>
      <c r="CO73" s="11" t="str">
        <f>IF(Table2[[#This Row],[BB T]]=0,"--", IF(Table2[[#This Row],[BB HS]]/Table2[[#This Row],[BB T]]=0, "--", Table2[[#This Row],[BB HS]]/Table2[[#This Row],[BB T]]))</f>
        <v>--</v>
      </c>
      <c r="CP73" s="18">
        <f>IF(Table2[[#This Row],[BB T]]=0,"--", IF(Table2[[#This Row],[BB FE]]/Table2[[#This Row],[BB T]]=0, "--", Table2[[#This Row],[BB FE]]/Table2[[#This Row],[BB T]]))</f>
        <v>4.3478260869565216E-2</v>
      </c>
      <c r="CQ73" s="2">
        <v>0</v>
      </c>
      <c r="CR73" s="2">
        <v>25</v>
      </c>
      <c r="CS73" s="2">
        <v>0</v>
      </c>
      <c r="CT73" s="2">
        <v>0</v>
      </c>
      <c r="CU73" s="6">
        <f>SUM(Table2[[#This Row],[SB B]:[SB FE]])</f>
        <v>25</v>
      </c>
      <c r="CV73" s="11">
        <f>IF((Table2[[#This Row],[SB T]]/Table2[[#This Row],[Admission]]) = 0, "--", (Table2[[#This Row],[SB T]]/Table2[[#This Row],[Admission]]))</f>
        <v>0.18939393939393939</v>
      </c>
      <c r="CW73" s="11" t="str">
        <f>IF(Table2[[#This Row],[SB T]]=0,"--", IF(Table2[[#This Row],[SB HS]]/Table2[[#This Row],[SB T]]=0, "--", Table2[[#This Row],[SB HS]]/Table2[[#This Row],[SB T]]))</f>
        <v>--</v>
      </c>
      <c r="CX73" s="18" t="str">
        <f>IF(Table2[[#This Row],[SB T]]=0,"--", IF(Table2[[#This Row],[SB FE]]/Table2[[#This Row],[SB T]]=0, "--", Table2[[#This Row],[SB FE]]/Table2[[#This Row],[SB T]]))</f>
        <v>--</v>
      </c>
      <c r="CY73" s="2">
        <v>0</v>
      </c>
      <c r="CZ73" s="2">
        <v>0</v>
      </c>
      <c r="DA73" s="2">
        <v>0</v>
      </c>
      <c r="DB73" s="2">
        <v>0</v>
      </c>
      <c r="DC73" s="6">
        <f>SUM(Table2[[#This Row],[GF B]:[GF FE]])</f>
        <v>0</v>
      </c>
      <c r="DD73" s="11" t="str">
        <f>IF((Table2[[#This Row],[GF T]]/Table2[[#This Row],[Admission]]) = 0, "--", (Table2[[#This Row],[GF T]]/Table2[[#This Row],[Admission]]))</f>
        <v>--</v>
      </c>
      <c r="DE73" s="11" t="str">
        <f>IF(Table2[[#This Row],[GF T]]=0,"--", IF(Table2[[#This Row],[GF HS]]/Table2[[#This Row],[GF T]]=0, "--", Table2[[#This Row],[GF HS]]/Table2[[#This Row],[GF T]]))</f>
        <v>--</v>
      </c>
      <c r="DF73" s="18" t="str">
        <f>IF(Table2[[#This Row],[GF T]]=0,"--", IF(Table2[[#This Row],[GF FE]]/Table2[[#This Row],[GF T]]=0, "--", Table2[[#This Row],[GF FE]]/Table2[[#This Row],[GF T]]))</f>
        <v>--</v>
      </c>
      <c r="DG73" s="2">
        <v>0</v>
      </c>
      <c r="DH73" s="2">
        <v>0</v>
      </c>
      <c r="DI73" s="2">
        <v>0</v>
      </c>
      <c r="DJ73" s="2">
        <v>0</v>
      </c>
      <c r="DK73" s="6">
        <f>SUM(Table2[[#This Row],[TN B]:[TN FE]])</f>
        <v>0</v>
      </c>
      <c r="DL73" s="11" t="str">
        <f>IF((Table2[[#This Row],[TN T]]/Table2[[#This Row],[Admission]]) = 0, "--", (Table2[[#This Row],[TN T]]/Table2[[#This Row],[Admission]]))</f>
        <v>--</v>
      </c>
      <c r="DM73" s="11" t="str">
        <f>IF(Table2[[#This Row],[TN T]]=0,"--", IF(Table2[[#This Row],[TN HS]]/Table2[[#This Row],[TN T]]=0, "--", Table2[[#This Row],[TN HS]]/Table2[[#This Row],[TN T]]))</f>
        <v>--</v>
      </c>
      <c r="DN73" s="18" t="str">
        <f>IF(Table2[[#This Row],[TN T]]=0,"--", IF(Table2[[#This Row],[TN FE]]/Table2[[#This Row],[TN T]]=0, "--", Table2[[#This Row],[TN FE]]/Table2[[#This Row],[TN T]]))</f>
        <v>--</v>
      </c>
      <c r="DO73" s="2">
        <v>0</v>
      </c>
      <c r="DP73" s="2">
        <v>0</v>
      </c>
      <c r="DQ73" s="2">
        <v>0</v>
      </c>
      <c r="DR73" s="2">
        <v>0</v>
      </c>
      <c r="DS73" s="6">
        <f>SUM(Table2[[#This Row],[BND B]:[BND FE]])</f>
        <v>0</v>
      </c>
      <c r="DT73" s="11" t="str">
        <f>IF((Table2[[#This Row],[BND T]]/Table2[[#This Row],[Admission]]) = 0, "--", (Table2[[#This Row],[BND T]]/Table2[[#This Row],[Admission]]))</f>
        <v>--</v>
      </c>
      <c r="DU73" s="11" t="str">
        <f>IF(Table2[[#This Row],[BND T]]=0,"--", IF(Table2[[#This Row],[BND HS]]/Table2[[#This Row],[BND T]]=0, "--", Table2[[#This Row],[BND HS]]/Table2[[#This Row],[BND T]]))</f>
        <v>--</v>
      </c>
      <c r="DV73" s="18" t="str">
        <f>IF(Table2[[#This Row],[BND T]]=0,"--", IF(Table2[[#This Row],[BND FE]]/Table2[[#This Row],[BND T]]=0, "--", Table2[[#This Row],[BND FE]]/Table2[[#This Row],[BND T]]))</f>
        <v>--</v>
      </c>
      <c r="DW73" s="2">
        <v>0</v>
      </c>
      <c r="DX73" s="2">
        <v>0</v>
      </c>
      <c r="DY73" s="2">
        <v>0</v>
      </c>
      <c r="DZ73" s="2">
        <v>0</v>
      </c>
      <c r="EA73" s="6">
        <f>SUM(Table2[[#This Row],[SPE B]:[SPE FE]])</f>
        <v>0</v>
      </c>
      <c r="EB73" s="11" t="str">
        <f>IF((Table2[[#This Row],[SPE T]]/Table2[[#This Row],[Admission]]) = 0, "--", (Table2[[#This Row],[SPE T]]/Table2[[#This Row],[Admission]]))</f>
        <v>--</v>
      </c>
      <c r="EC73" s="11" t="str">
        <f>IF(Table2[[#This Row],[SPE T]]=0,"--", IF(Table2[[#This Row],[SPE HS]]/Table2[[#This Row],[SPE T]]=0, "--", Table2[[#This Row],[SPE HS]]/Table2[[#This Row],[SPE T]]))</f>
        <v>--</v>
      </c>
      <c r="ED73" s="18" t="str">
        <f>IF(Table2[[#This Row],[SPE T]]=0,"--", IF(Table2[[#This Row],[SPE FE]]/Table2[[#This Row],[SPE T]]=0, "--", Table2[[#This Row],[SPE FE]]/Table2[[#This Row],[SPE T]]))</f>
        <v>--</v>
      </c>
      <c r="EE73" s="2">
        <v>0</v>
      </c>
      <c r="EF73" s="2">
        <v>0</v>
      </c>
      <c r="EG73" s="2">
        <v>0</v>
      </c>
      <c r="EH73" s="2">
        <v>0</v>
      </c>
      <c r="EI73" s="6">
        <f>SUM(Table2[[#This Row],[ORC B]:[ORC FE]])</f>
        <v>0</v>
      </c>
      <c r="EJ73" s="11" t="str">
        <f>IF((Table2[[#This Row],[ORC T]]/Table2[[#This Row],[Admission]]) = 0, "--", (Table2[[#This Row],[ORC T]]/Table2[[#This Row],[Admission]]))</f>
        <v>--</v>
      </c>
      <c r="EK73" s="11" t="str">
        <f>IF(Table2[[#This Row],[ORC T]]=0,"--", IF(Table2[[#This Row],[ORC HS]]/Table2[[#This Row],[ORC T]]=0, "--", Table2[[#This Row],[ORC HS]]/Table2[[#This Row],[ORC T]]))</f>
        <v>--</v>
      </c>
      <c r="EL73" s="18" t="str">
        <f>IF(Table2[[#This Row],[ORC T]]=0,"--", IF(Table2[[#This Row],[ORC FE]]/Table2[[#This Row],[ORC T]]=0, "--", Table2[[#This Row],[ORC FE]]/Table2[[#This Row],[ORC T]]))</f>
        <v>--</v>
      </c>
      <c r="EM73" s="2">
        <v>0</v>
      </c>
      <c r="EN73" s="2">
        <v>0</v>
      </c>
      <c r="EO73" s="2">
        <v>0</v>
      </c>
      <c r="EP73" s="2">
        <v>0</v>
      </c>
      <c r="EQ73" s="6">
        <f>SUM(Table2[[#This Row],[SOL B]:[SOL FE]])</f>
        <v>0</v>
      </c>
      <c r="ER73" s="11" t="str">
        <f>IF((Table2[[#This Row],[SOL T]]/Table2[[#This Row],[Admission]]) = 0, "--", (Table2[[#This Row],[SOL T]]/Table2[[#This Row],[Admission]]))</f>
        <v>--</v>
      </c>
      <c r="ES73" s="11" t="str">
        <f>IF(Table2[[#This Row],[SOL T]]=0,"--", IF(Table2[[#This Row],[SOL HS]]/Table2[[#This Row],[SOL T]]=0, "--", Table2[[#This Row],[SOL HS]]/Table2[[#This Row],[SOL T]]))</f>
        <v>--</v>
      </c>
      <c r="ET73" s="18" t="str">
        <f>IF(Table2[[#This Row],[SOL T]]=0,"--", IF(Table2[[#This Row],[SOL FE]]/Table2[[#This Row],[SOL T]]=0, "--", Table2[[#This Row],[SOL FE]]/Table2[[#This Row],[SOL T]]))</f>
        <v>--</v>
      </c>
      <c r="EU73" s="2">
        <v>0</v>
      </c>
      <c r="EV73" s="2">
        <v>0</v>
      </c>
      <c r="EW73" s="2">
        <v>0</v>
      </c>
      <c r="EX73" s="2">
        <v>0</v>
      </c>
      <c r="EY73" s="6">
        <f>SUM(Table2[[#This Row],[CHO B]:[CHO FE]])</f>
        <v>0</v>
      </c>
      <c r="EZ73" s="11" t="str">
        <f>IF((Table2[[#This Row],[CHO T]]/Table2[[#This Row],[Admission]]) = 0, "--", (Table2[[#This Row],[CHO T]]/Table2[[#This Row],[Admission]]))</f>
        <v>--</v>
      </c>
      <c r="FA73" s="11" t="str">
        <f>IF(Table2[[#This Row],[CHO T]]=0,"--", IF(Table2[[#This Row],[CHO HS]]/Table2[[#This Row],[CHO T]]=0, "--", Table2[[#This Row],[CHO HS]]/Table2[[#This Row],[CHO T]]))</f>
        <v>--</v>
      </c>
      <c r="FB73" s="18" t="str">
        <f>IF(Table2[[#This Row],[CHO T]]=0,"--", IF(Table2[[#This Row],[CHO FE]]/Table2[[#This Row],[CHO T]]=0, "--", Table2[[#This Row],[CHO FE]]/Table2[[#This Row],[CHO T]]))</f>
        <v>--</v>
      </c>
      <c r="FC7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72</v>
      </c>
      <c r="FD73">
        <v>0</v>
      </c>
      <c r="FE73">
        <v>0</v>
      </c>
      <c r="FF73" s="1" t="s">
        <v>390</v>
      </c>
      <c r="FG73" s="1" t="s">
        <v>390</v>
      </c>
      <c r="FH73">
        <v>0</v>
      </c>
      <c r="FI73">
        <v>0</v>
      </c>
      <c r="FJ73" s="1" t="s">
        <v>390</v>
      </c>
      <c r="FK73" s="1" t="s">
        <v>390</v>
      </c>
      <c r="FL73">
        <v>0</v>
      </c>
      <c r="FM73">
        <v>0</v>
      </c>
      <c r="FN73" s="1" t="s">
        <v>390</v>
      </c>
      <c r="FO73" s="1" t="s">
        <v>390</v>
      </c>
    </row>
    <row r="74" spans="1:171">
      <c r="A74">
        <v>965</v>
      </c>
      <c r="B74">
        <v>28</v>
      </c>
      <c r="C74" t="s">
        <v>92</v>
      </c>
      <c r="D74" t="s">
        <v>170</v>
      </c>
      <c r="E74" s="20">
        <v>69</v>
      </c>
      <c r="F74" s="2">
        <v>17</v>
      </c>
      <c r="G74" s="2">
        <v>0</v>
      </c>
      <c r="H74" s="2">
        <v>0</v>
      </c>
      <c r="I74" s="2">
        <v>0</v>
      </c>
      <c r="J74" s="6">
        <f>SUM(Table2[[#This Row],[FB B]:[FB FE]])</f>
        <v>17</v>
      </c>
      <c r="K74" s="11">
        <f>IF((Table2[[#This Row],[FB T]]/Table2[[#This Row],[Admission]]) = 0, "--", (Table2[[#This Row],[FB T]]/Table2[[#This Row],[Admission]]))</f>
        <v>0.24637681159420291</v>
      </c>
      <c r="L74" s="11" t="str">
        <f>IF(Table2[[#This Row],[FB T]]=0,"--", IF(Table2[[#This Row],[FB HS]]/Table2[[#This Row],[FB T]]=0, "--", Table2[[#This Row],[FB HS]]/Table2[[#This Row],[FB T]]))</f>
        <v>--</v>
      </c>
      <c r="M74" s="18" t="str">
        <f>IF(Table2[[#This Row],[FB T]]=0,"--", IF(Table2[[#This Row],[FB FE]]/Table2[[#This Row],[FB T]]=0, "--", Table2[[#This Row],[FB FE]]/Table2[[#This Row],[FB T]]))</f>
        <v>--</v>
      </c>
      <c r="N74" s="2">
        <v>2</v>
      </c>
      <c r="O74" s="2">
        <v>0</v>
      </c>
      <c r="P74" s="2">
        <v>0</v>
      </c>
      <c r="Q74" s="2">
        <v>1</v>
      </c>
      <c r="R74" s="6">
        <f>SUM(Table2[[#This Row],[XC B]:[XC FE]])</f>
        <v>3</v>
      </c>
      <c r="S74" s="11">
        <f>IF((Table2[[#This Row],[XC T]]/Table2[[#This Row],[Admission]]) = 0, "--", (Table2[[#This Row],[XC T]]/Table2[[#This Row],[Admission]]))</f>
        <v>4.3478260869565216E-2</v>
      </c>
      <c r="T74" s="11" t="str">
        <f>IF(Table2[[#This Row],[XC T]]=0,"--", IF(Table2[[#This Row],[XC HS]]/Table2[[#This Row],[XC T]]=0, "--", Table2[[#This Row],[XC HS]]/Table2[[#This Row],[XC T]]))</f>
        <v>--</v>
      </c>
      <c r="U74" s="18">
        <f>IF(Table2[[#This Row],[XC T]]=0,"--", IF(Table2[[#This Row],[XC FE]]/Table2[[#This Row],[XC T]]=0, "--", Table2[[#This Row],[XC FE]]/Table2[[#This Row],[XC T]]))</f>
        <v>0.33333333333333331</v>
      </c>
      <c r="V74" s="2">
        <v>19</v>
      </c>
      <c r="W74" s="2">
        <v>1</v>
      </c>
      <c r="X74" s="2">
        <v>1</v>
      </c>
      <c r="Y74" s="6">
        <f>SUM(Table2[[#This Row],[VB G]:[VB FE]])</f>
        <v>21</v>
      </c>
      <c r="Z74" s="11">
        <f>IF((Table2[[#This Row],[VB T]]/Table2[[#This Row],[Admission]]) = 0, "--", (Table2[[#This Row],[VB T]]/Table2[[#This Row],[Admission]]))</f>
        <v>0.30434782608695654</v>
      </c>
      <c r="AA74" s="11">
        <f>IF(Table2[[#This Row],[VB T]]=0,"--", IF(Table2[[#This Row],[VB HS]]/Table2[[#This Row],[VB T]]=0, "--", Table2[[#This Row],[VB HS]]/Table2[[#This Row],[VB T]]))</f>
        <v>4.7619047619047616E-2</v>
      </c>
      <c r="AB74" s="18">
        <f>IF(Table2[[#This Row],[VB T]]=0,"--", IF(Table2[[#This Row],[VB FE]]/Table2[[#This Row],[VB T]]=0, "--", Table2[[#This Row],[VB FE]]/Table2[[#This Row],[VB T]]))</f>
        <v>4.7619047619047616E-2</v>
      </c>
      <c r="AC74" s="2">
        <v>0</v>
      </c>
      <c r="AD74" s="2">
        <v>0</v>
      </c>
      <c r="AE74" s="2">
        <v>0</v>
      </c>
      <c r="AF74" s="2">
        <v>0</v>
      </c>
      <c r="AG74" s="6">
        <f>SUM(Table2[[#This Row],[SC B]:[SC FE]])</f>
        <v>0</v>
      </c>
      <c r="AH74" s="11" t="str">
        <f>IF((Table2[[#This Row],[SC T]]/Table2[[#This Row],[Admission]]) = 0, "--", (Table2[[#This Row],[SC T]]/Table2[[#This Row],[Admission]]))</f>
        <v>--</v>
      </c>
      <c r="AI74" s="11" t="str">
        <f>IF(Table2[[#This Row],[SC T]]=0,"--", IF(Table2[[#This Row],[SC HS]]/Table2[[#This Row],[SC T]]=0, "--", Table2[[#This Row],[SC HS]]/Table2[[#This Row],[SC T]]))</f>
        <v>--</v>
      </c>
      <c r="AJ74" s="18" t="str">
        <f>IF(Table2[[#This Row],[SC T]]=0,"--", IF(Table2[[#This Row],[SC FE]]/Table2[[#This Row],[SC T]]=0, "--", Table2[[#This Row],[SC FE]]/Table2[[#This Row],[SC T]]))</f>
        <v>--</v>
      </c>
      <c r="AK74" s="15">
        <f>SUM(Table2[[#This Row],[FB T]],Table2[[#This Row],[XC T]],Table2[[#This Row],[VB T]],Table2[[#This Row],[SC T]])</f>
        <v>41</v>
      </c>
      <c r="AL74" s="2">
        <v>19</v>
      </c>
      <c r="AM74" s="2">
        <v>19</v>
      </c>
      <c r="AN74" s="2">
        <v>2</v>
      </c>
      <c r="AO74" s="2">
        <v>3</v>
      </c>
      <c r="AP74" s="6">
        <f>SUM(Table2[[#This Row],[BX B]:[BX FE]])</f>
        <v>43</v>
      </c>
      <c r="AQ74" s="11">
        <f>IF((Table2[[#This Row],[BX T]]/Table2[[#This Row],[Admission]]) = 0, "--", (Table2[[#This Row],[BX T]]/Table2[[#This Row],[Admission]]))</f>
        <v>0.62318840579710144</v>
      </c>
      <c r="AR74" s="11">
        <f>IF(Table2[[#This Row],[BX T]]=0,"--", IF(Table2[[#This Row],[BX HS]]/Table2[[#This Row],[BX T]]=0, "--", Table2[[#This Row],[BX HS]]/Table2[[#This Row],[BX T]]))</f>
        <v>4.6511627906976744E-2</v>
      </c>
      <c r="AS74" s="18">
        <f>IF(Table2[[#This Row],[BX T]]=0,"--", IF(Table2[[#This Row],[BX FE]]/Table2[[#This Row],[BX T]]=0, "--", Table2[[#This Row],[BX FE]]/Table2[[#This Row],[BX T]]))</f>
        <v>6.9767441860465115E-2</v>
      </c>
      <c r="AT74" s="2">
        <v>0</v>
      </c>
      <c r="AU74" s="2">
        <v>0</v>
      </c>
      <c r="AV74" s="2">
        <v>0</v>
      </c>
      <c r="AW74" s="2">
        <v>0</v>
      </c>
      <c r="AX74" s="6">
        <f>SUM(Table2[[#This Row],[SW B]:[SW FE]])</f>
        <v>0</v>
      </c>
      <c r="AY74" s="11" t="str">
        <f>IF((Table2[[#This Row],[SW T]]/Table2[[#This Row],[Admission]]) = 0, "--", (Table2[[#This Row],[SW T]]/Table2[[#This Row],[Admission]]))</f>
        <v>--</v>
      </c>
      <c r="AZ74" s="11" t="str">
        <f>IF(Table2[[#This Row],[SW T]]=0,"--", IF(Table2[[#This Row],[SW HS]]/Table2[[#This Row],[SW T]]=0, "--", Table2[[#This Row],[SW HS]]/Table2[[#This Row],[SW T]]))</f>
        <v>--</v>
      </c>
      <c r="BA74" s="18" t="str">
        <f>IF(Table2[[#This Row],[SW T]]=0,"--", IF(Table2[[#This Row],[SW FE]]/Table2[[#This Row],[SW T]]=0, "--", Table2[[#This Row],[SW FE]]/Table2[[#This Row],[SW T]]))</f>
        <v>--</v>
      </c>
      <c r="BB74" s="2">
        <v>0</v>
      </c>
      <c r="BC74" s="2">
        <v>0</v>
      </c>
      <c r="BD74" s="2">
        <v>0</v>
      </c>
      <c r="BE74" s="2">
        <v>0</v>
      </c>
      <c r="BF74" s="6">
        <f>SUM(Table2[[#This Row],[CHE B]:[CHE FE]])</f>
        <v>0</v>
      </c>
      <c r="BG74" s="11" t="str">
        <f>IF((Table2[[#This Row],[CHE T]]/Table2[[#This Row],[Admission]]) = 0, "--", (Table2[[#This Row],[CHE T]]/Table2[[#This Row],[Admission]]))</f>
        <v>--</v>
      </c>
      <c r="BH74" s="11" t="str">
        <f>IF(Table2[[#This Row],[CHE T]]=0,"--", IF(Table2[[#This Row],[CHE HS]]/Table2[[#This Row],[CHE T]]=0, "--", Table2[[#This Row],[CHE HS]]/Table2[[#This Row],[CHE T]]))</f>
        <v>--</v>
      </c>
      <c r="BI74" s="22" t="str">
        <f>IF(Table2[[#This Row],[CHE T]]=0,"--", IF(Table2[[#This Row],[CHE FE]]/Table2[[#This Row],[CHE T]]=0, "--", Table2[[#This Row],[CHE FE]]/Table2[[#This Row],[CHE T]]))</f>
        <v>--</v>
      </c>
      <c r="BJ74" s="2">
        <v>0</v>
      </c>
      <c r="BK74" s="2">
        <v>0</v>
      </c>
      <c r="BL74" s="2">
        <v>0</v>
      </c>
      <c r="BM74" s="2">
        <v>0</v>
      </c>
      <c r="BN74" s="6">
        <f>SUM(Table2[[#This Row],[WR B]:[WR FE]])</f>
        <v>0</v>
      </c>
      <c r="BO74" s="11" t="str">
        <f>IF((Table2[[#This Row],[WR T]]/Table2[[#This Row],[Admission]]) = 0, "--", (Table2[[#This Row],[WR T]]/Table2[[#This Row],[Admission]]))</f>
        <v>--</v>
      </c>
      <c r="BP74" s="11" t="str">
        <f>IF(Table2[[#This Row],[WR T]]=0,"--", IF(Table2[[#This Row],[WR HS]]/Table2[[#This Row],[WR T]]=0, "--", Table2[[#This Row],[WR HS]]/Table2[[#This Row],[WR T]]))</f>
        <v>--</v>
      </c>
      <c r="BQ74" s="18" t="str">
        <f>IF(Table2[[#This Row],[WR T]]=0,"--", IF(Table2[[#This Row],[WR FE]]/Table2[[#This Row],[WR T]]=0, "--", Table2[[#This Row],[WR FE]]/Table2[[#This Row],[WR T]]))</f>
        <v>--</v>
      </c>
      <c r="BR74" s="2">
        <v>0</v>
      </c>
      <c r="BS74" s="2">
        <v>0</v>
      </c>
      <c r="BT74" s="2">
        <v>0</v>
      </c>
      <c r="BU74" s="2">
        <v>0</v>
      </c>
      <c r="BV74" s="6">
        <f>SUM(Table2[[#This Row],[DNC B]:[DNC FE]])</f>
        <v>0</v>
      </c>
      <c r="BW74" s="11" t="str">
        <f>IF((Table2[[#This Row],[DNC T]]/Table2[[#This Row],[Admission]]) = 0, "--", (Table2[[#This Row],[DNC T]]/Table2[[#This Row],[Admission]]))</f>
        <v>--</v>
      </c>
      <c r="BX74" s="11" t="str">
        <f>IF(Table2[[#This Row],[DNC T]]=0,"--", IF(Table2[[#This Row],[DNC HS]]/Table2[[#This Row],[DNC T]]=0, "--", Table2[[#This Row],[DNC HS]]/Table2[[#This Row],[DNC T]]))</f>
        <v>--</v>
      </c>
      <c r="BY74" s="18" t="str">
        <f>IF(Table2[[#This Row],[DNC T]]=0,"--", IF(Table2[[#This Row],[DNC FE]]/Table2[[#This Row],[DNC T]]=0, "--", Table2[[#This Row],[DNC FE]]/Table2[[#This Row],[DNC T]]))</f>
        <v>--</v>
      </c>
      <c r="BZ74" s="24">
        <f>SUM(Table2[[#This Row],[BX T]],Table2[[#This Row],[SW T]],Table2[[#This Row],[CHE T]],Table2[[#This Row],[WR T]],Table2[[#This Row],[DNC T]])</f>
        <v>43</v>
      </c>
      <c r="CA74" s="2">
        <v>7</v>
      </c>
      <c r="CB74" s="2">
        <v>2</v>
      </c>
      <c r="CC74" s="2">
        <v>0</v>
      </c>
      <c r="CD74" s="2">
        <v>0</v>
      </c>
      <c r="CE74" s="6">
        <f>SUM(Table2[[#This Row],[TF B]:[TF FE]])</f>
        <v>9</v>
      </c>
      <c r="CF74" s="11">
        <f>IF((Table2[[#This Row],[TF T]]/Table2[[#This Row],[Admission]]) = 0, "--", (Table2[[#This Row],[TF T]]/Table2[[#This Row],[Admission]]))</f>
        <v>0.13043478260869565</v>
      </c>
      <c r="CG74" s="11" t="str">
        <f>IF(Table2[[#This Row],[TF T]]=0,"--", IF(Table2[[#This Row],[TF HS]]/Table2[[#This Row],[TF T]]=0, "--", Table2[[#This Row],[TF HS]]/Table2[[#This Row],[TF T]]))</f>
        <v>--</v>
      </c>
      <c r="CH74" s="18" t="str">
        <f>IF(Table2[[#This Row],[TF T]]=0,"--", IF(Table2[[#This Row],[TF FE]]/Table2[[#This Row],[TF T]]=0, "--", Table2[[#This Row],[TF FE]]/Table2[[#This Row],[TF T]]))</f>
        <v>--</v>
      </c>
      <c r="CI74" s="2">
        <v>2</v>
      </c>
      <c r="CJ74" s="2">
        <v>0</v>
      </c>
      <c r="CK74" s="2">
        <v>0</v>
      </c>
      <c r="CL74" s="2">
        <v>0</v>
      </c>
      <c r="CM74" s="6">
        <f>SUM(Table2[[#This Row],[BB B]:[BB FE]])</f>
        <v>2</v>
      </c>
      <c r="CN74" s="11">
        <f>IF((Table2[[#This Row],[BB T]]/Table2[[#This Row],[Admission]]) = 0, "--", (Table2[[#This Row],[BB T]]/Table2[[#This Row],[Admission]]))</f>
        <v>2.8985507246376812E-2</v>
      </c>
      <c r="CO74" s="11" t="str">
        <f>IF(Table2[[#This Row],[BB T]]=0,"--", IF(Table2[[#This Row],[BB HS]]/Table2[[#This Row],[BB T]]=0, "--", Table2[[#This Row],[BB HS]]/Table2[[#This Row],[BB T]]))</f>
        <v>--</v>
      </c>
      <c r="CP74" s="18" t="str">
        <f>IF(Table2[[#This Row],[BB T]]=0,"--", IF(Table2[[#This Row],[BB FE]]/Table2[[#This Row],[BB T]]=0, "--", Table2[[#This Row],[BB FE]]/Table2[[#This Row],[BB T]]))</f>
        <v>--</v>
      </c>
      <c r="CQ74" s="2">
        <v>0</v>
      </c>
      <c r="CR74" s="2">
        <v>1</v>
      </c>
      <c r="CS74" s="2">
        <v>0</v>
      </c>
      <c r="CT74" s="2">
        <v>0</v>
      </c>
      <c r="CU74" s="6">
        <f>SUM(Table2[[#This Row],[SB B]:[SB FE]])</f>
        <v>1</v>
      </c>
      <c r="CV74" s="11">
        <f>IF((Table2[[#This Row],[SB T]]/Table2[[#This Row],[Admission]]) = 0, "--", (Table2[[#This Row],[SB T]]/Table2[[#This Row],[Admission]]))</f>
        <v>1.4492753623188406E-2</v>
      </c>
      <c r="CW74" s="11" t="str">
        <f>IF(Table2[[#This Row],[SB T]]=0,"--", IF(Table2[[#This Row],[SB HS]]/Table2[[#This Row],[SB T]]=0, "--", Table2[[#This Row],[SB HS]]/Table2[[#This Row],[SB T]]))</f>
        <v>--</v>
      </c>
      <c r="CX74" s="18" t="str">
        <f>IF(Table2[[#This Row],[SB T]]=0,"--", IF(Table2[[#This Row],[SB FE]]/Table2[[#This Row],[SB T]]=0, "--", Table2[[#This Row],[SB FE]]/Table2[[#This Row],[SB T]]))</f>
        <v>--</v>
      </c>
      <c r="CY74" s="2">
        <v>0</v>
      </c>
      <c r="CZ74" s="2">
        <v>0</v>
      </c>
      <c r="DA74" s="2">
        <v>0</v>
      </c>
      <c r="DB74" s="2">
        <v>0</v>
      </c>
      <c r="DC74" s="6">
        <f>SUM(Table2[[#This Row],[GF B]:[GF FE]])</f>
        <v>0</v>
      </c>
      <c r="DD74" s="11" t="str">
        <f>IF((Table2[[#This Row],[GF T]]/Table2[[#This Row],[Admission]]) = 0, "--", (Table2[[#This Row],[GF T]]/Table2[[#This Row],[Admission]]))</f>
        <v>--</v>
      </c>
      <c r="DE74" s="11" t="str">
        <f>IF(Table2[[#This Row],[GF T]]=0,"--", IF(Table2[[#This Row],[GF HS]]/Table2[[#This Row],[GF T]]=0, "--", Table2[[#This Row],[GF HS]]/Table2[[#This Row],[GF T]]))</f>
        <v>--</v>
      </c>
      <c r="DF74" s="18" t="str">
        <f>IF(Table2[[#This Row],[GF T]]=0,"--", IF(Table2[[#This Row],[GF FE]]/Table2[[#This Row],[GF T]]=0, "--", Table2[[#This Row],[GF FE]]/Table2[[#This Row],[GF T]]))</f>
        <v>--</v>
      </c>
      <c r="DG74" s="2">
        <v>0</v>
      </c>
      <c r="DH74" s="2">
        <v>0</v>
      </c>
      <c r="DI74" s="2">
        <v>0</v>
      </c>
      <c r="DJ74" s="2">
        <v>0</v>
      </c>
      <c r="DK74" s="6">
        <f>SUM(Table2[[#This Row],[TN B]:[TN FE]])</f>
        <v>0</v>
      </c>
      <c r="DL74" s="11" t="str">
        <f>IF((Table2[[#This Row],[TN T]]/Table2[[#This Row],[Admission]]) = 0, "--", (Table2[[#This Row],[TN T]]/Table2[[#This Row],[Admission]]))</f>
        <v>--</v>
      </c>
      <c r="DM74" s="11" t="str">
        <f>IF(Table2[[#This Row],[TN T]]=0,"--", IF(Table2[[#This Row],[TN HS]]/Table2[[#This Row],[TN T]]=0, "--", Table2[[#This Row],[TN HS]]/Table2[[#This Row],[TN T]]))</f>
        <v>--</v>
      </c>
      <c r="DN74" s="18" t="str">
        <f>IF(Table2[[#This Row],[TN T]]=0,"--", IF(Table2[[#This Row],[TN FE]]/Table2[[#This Row],[TN T]]=0, "--", Table2[[#This Row],[TN FE]]/Table2[[#This Row],[TN T]]))</f>
        <v>--</v>
      </c>
      <c r="DO74" s="2">
        <v>0</v>
      </c>
      <c r="DP74" s="2">
        <v>0</v>
      </c>
      <c r="DQ74" s="2">
        <v>0</v>
      </c>
      <c r="DR74" s="2">
        <v>0</v>
      </c>
      <c r="DS74" s="6">
        <f>SUM(Table2[[#This Row],[BND B]:[BND FE]])</f>
        <v>0</v>
      </c>
      <c r="DT74" s="11" t="str">
        <f>IF((Table2[[#This Row],[BND T]]/Table2[[#This Row],[Admission]]) = 0, "--", (Table2[[#This Row],[BND T]]/Table2[[#This Row],[Admission]]))</f>
        <v>--</v>
      </c>
      <c r="DU74" s="11" t="str">
        <f>IF(Table2[[#This Row],[BND T]]=0,"--", IF(Table2[[#This Row],[BND HS]]/Table2[[#This Row],[BND T]]=0, "--", Table2[[#This Row],[BND HS]]/Table2[[#This Row],[BND T]]))</f>
        <v>--</v>
      </c>
      <c r="DV74" s="18" t="str">
        <f>IF(Table2[[#This Row],[BND T]]=0,"--", IF(Table2[[#This Row],[BND FE]]/Table2[[#This Row],[BND T]]=0, "--", Table2[[#This Row],[BND FE]]/Table2[[#This Row],[BND T]]))</f>
        <v>--</v>
      </c>
      <c r="DW74" s="2">
        <v>0</v>
      </c>
      <c r="DX74" s="2">
        <v>0</v>
      </c>
      <c r="DY74" s="2">
        <v>0</v>
      </c>
      <c r="DZ74" s="2">
        <v>0</v>
      </c>
      <c r="EA74" s="6">
        <f>SUM(Table2[[#This Row],[SPE B]:[SPE FE]])</f>
        <v>0</v>
      </c>
      <c r="EB74" s="11" t="str">
        <f>IF((Table2[[#This Row],[SPE T]]/Table2[[#This Row],[Admission]]) = 0, "--", (Table2[[#This Row],[SPE T]]/Table2[[#This Row],[Admission]]))</f>
        <v>--</v>
      </c>
      <c r="EC74" s="11" t="str">
        <f>IF(Table2[[#This Row],[SPE T]]=0,"--", IF(Table2[[#This Row],[SPE HS]]/Table2[[#This Row],[SPE T]]=0, "--", Table2[[#This Row],[SPE HS]]/Table2[[#This Row],[SPE T]]))</f>
        <v>--</v>
      </c>
      <c r="ED74" s="18" t="str">
        <f>IF(Table2[[#This Row],[SPE T]]=0,"--", IF(Table2[[#This Row],[SPE FE]]/Table2[[#This Row],[SPE T]]=0, "--", Table2[[#This Row],[SPE FE]]/Table2[[#This Row],[SPE T]]))</f>
        <v>--</v>
      </c>
      <c r="EE74" s="2">
        <v>0</v>
      </c>
      <c r="EF74" s="2">
        <v>0</v>
      </c>
      <c r="EG74" s="2">
        <v>0</v>
      </c>
      <c r="EH74" s="2">
        <v>0</v>
      </c>
      <c r="EI74" s="6">
        <f>SUM(Table2[[#This Row],[ORC B]:[ORC FE]])</f>
        <v>0</v>
      </c>
      <c r="EJ74" s="11" t="str">
        <f>IF((Table2[[#This Row],[ORC T]]/Table2[[#This Row],[Admission]]) = 0, "--", (Table2[[#This Row],[ORC T]]/Table2[[#This Row],[Admission]]))</f>
        <v>--</v>
      </c>
      <c r="EK74" s="11" t="str">
        <f>IF(Table2[[#This Row],[ORC T]]=0,"--", IF(Table2[[#This Row],[ORC HS]]/Table2[[#This Row],[ORC T]]=0, "--", Table2[[#This Row],[ORC HS]]/Table2[[#This Row],[ORC T]]))</f>
        <v>--</v>
      </c>
      <c r="EL74" s="18" t="str">
        <f>IF(Table2[[#This Row],[ORC T]]=0,"--", IF(Table2[[#This Row],[ORC FE]]/Table2[[#This Row],[ORC T]]=0, "--", Table2[[#This Row],[ORC FE]]/Table2[[#This Row],[ORC T]]))</f>
        <v>--</v>
      </c>
      <c r="EM74" s="2">
        <v>0</v>
      </c>
      <c r="EN74" s="2">
        <v>0</v>
      </c>
      <c r="EO74" s="2">
        <v>0</v>
      </c>
      <c r="EP74" s="2">
        <v>0</v>
      </c>
      <c r="EQ74" s="6">
        <f>SUM(Table2[[#This Row],[SOL B]:[SOL FE]])</f>
        <v>0</v>
      </c>
      <c r="ER74" s="11" t="str">
        <f>IF((Table2[[#This Row],[SOL T]]/Table2[[#This Row],[Admission]]) = 0, "--", (Table2[[#This Row],[SOL T]]/Table2[[#This Row],[Admission]]))</f>
        <v>--</v>
      </c>
      <c r="ES74" s="11" t="str">
        <f>IF(Table2[[#This Row],[SOL T]]=0,"--", IF(Table2[[#This Row],[SOL HS]]/Table2[[#This Row],[SOL T]]=0, "--", Table2[[#This Row],[SOL HS]]/Table2[[#This Row],[SOL T]]))</f>
        <v>--</v>
      </c>
      <c r="ET74" s="18" t="str">
        <f>IF(Table2[[#This Row],[SOL T]]=0,"--", IF(Table2[[#This Row],[SOL FE]]/Table2[[#This Row],[SOL T]]=0, "--", Table2[[#This Row],[SOL FE]]/Table2[[#This Row],[SOL T]]))</f>
        <v>--</v>
      </c>
      <c r="EU74" s="2">
        <v>0</v>
      </c>
      <c r="EV74" s="2">
        <v>0</v>
      </c>
      <c r="EW74" s="2">
        <v>0</v>
      </c>
      <c r="EX74" s="2">
        <v>0</v>
      </c>
      <c r="EY74" s="6">
        <f>SUM(Table2[[#This Row],[CHO B]:[CHO FE]])</f>
        <v>0</v>
      </c>
      <c r="EZ74" s="11" t="str">
        <f>IF((Table2[[#This Row],[CHO T]]/Table2[[#This Row],[Admission]]) = 0, "--", (Table2[[#This Row],[CHO T]]/Table2[[#This Row],[Admission]]))</f>
        <v>--</v>
      </c>
      <c r="FA74" s="11" t="str">
        <f>IF(Table2[[#This Row],[CHO T]]=0,"--", IF(Table2[[#This Row],[CHO HS]]/Table2[[#This Row],[CHO T]]=0, "--", Table2[[#This Row],[CHO HS]]/Table2[[#This Row],[CHO T]]))</f>
        <v>--</v>
      </c>
      <c r="FB74" s="18" t="str">
        <f>IF(Table2[[#This Row],[CHO T]]=0,"--", IF(Table2[[#This Row],[CHO FE]]/Table2[[#This Row],[CHO T]]=0, "--", Table2[[#This Row],[CHO FE]]/Table2[[#This Row],[CHO T]]))</f>
        <v>--</v>
      </c>
      <c r="FC7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12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 s="1" t="s">
        <v>390</v>
      </c>
      <c r="FK74" s="1" t="s">
        <v>390</v>
      </c>
      <c r="FL74">
        <v>0</v>
      </c>
      <c r="FM74">
        <v>0</v>
      </c>
      <c r="FN74" s="1" t="s">
        <v>390</v>
      </c>
      <c r="FO74" s="1" t="s">
        <v>390</v>
      </c>
    </row>
    <row r="75" spans="1:171">
      <c r="A75">
        <v>900</v>
      </c>
      <c r="B75">
        <v>113</v>
      </c>
      <c r="C75" t="s">
        <v>102</v>
      </c>
      <c r="D75" t="s">
        <v>171</v>
      </c>
      <c r="E75" s="20">
        <v>438</v>
      </c>
      <c r="F75" s="2">
        <v>57</v>
      </c>
      <c r="G75" s="2">
        <v>0</v>
      </c>
      <c r="H75" s="2">
        <v>0</v>
      </c>
      <c r="I75" s="2">
        <v>1</v>
      </c>
      <c r="J75" s="6">
        <f>SUM(Table2[[#This Row],[FB B]:[FB FE]])</f>
        <v>58</v>
      </c>
      <c r="K75" s="11">
        <f>IF((Table2[[#This Row],[FB T]]/Table2[[#This Row],[Admission]]) = 0, "--", (Table2[[#This Row],[FB T]]/Table2[[#This Row],[Admission]]))</f>
        <v>0.13242009132420091</v>
      </c>
      <c r="L75" s="11" t="str">
        <f>IF(Table2[[#This Row],[FB T]]=0,"--", IF(Table2[[#This Row],[FB HS]]/Table2[[#This Row],[FB T]]=0, "--", Table2[[#This Row],[FB HS]]/Table2[[#This Row],[FB T]]))</f>
        <v>--</v>
      </c>
      <c r="M75" s="18">
        <f>IF(Table2[[#This Row],[FB T]]=0,"--", IF(Table2[[#This Row],[FB FE]]/Table2[[#This Row],[FB T]]=0, "--", Table2[[#This Row],[FB FE]]/Table2[[#This Row],[FB T]]))</f>
        <v>1.7241379310344827E-2</v>
      </c>
      <c r="N75" s="2">
        <v>9</v>
      </c>
      <c r="O75" s="2">
        <v>9</v>
      </c>
      <c r="P75" s="2">
        <v>1</v>
      </c>
      <c r="Q75" s="2">
        <v>0</v>
      </c>
      <c r="R75" s="6">
        <f>SUM(Table2[[#This Row],[XC B]:[XC FE]])</f>
        <v>19</v>
      </c>
      <c r="S75" s="11">
        <f>IF((Table2[[#This Row],[XC T]]/Table2[[#This Row],[Admission]]) = 0, "--", (Table2[[#This Row],[XC T]]/Table2[[#This Row],[Admission]]))</f>
        <v>4.3378995433789952E-2</v>
      </c>
      <c r="T75" s="11">
        <f>IF(Table2[[#This Row],[XC T]]=0,"--", IF(Table2[[#This Row],[XC HS]]/Table2[[#This Row],[XC T]]=0, "--", Table2[[#This Row],[XC HS]]/Table2[[#This Row],[XC T]]))</f>
        <v>5.2631578947368418E-2</v>
      </c>
      <c r="U75" s="18" t="str">
        <f>IF(Table2[[#This Row],[XC T]]=0,"--", IF(Table2[[#This Row],[XC FE]]/Table2[[#This Row],[XC T]]=0, "--", Table2[[#This Row],[XC FE]]/Table2[[#This Row],[XC T]]))</f>
        <v>--</v>
      </c>
      <c r="V75" s="2">
        <v>24</v>
      </c>
      <c r="W75" s="2">
        <v>0</v>
      </c>
      <c r="X75" s="2">
        <v>0</v>
      </c>
      <c r="Y75" s="6">
        <f>SUM(Table2[[#This Row],[VB G]:[VB FE]])</f>
        <v>24</v>
      </c>
      <c r="Z75" s="11">
        <f>IF((Table2[[#This Row],[VB T]]/Table2[[#This Row],[Admission]]) = 0, "--", (Table2[[#This Row],[VB T]]/Table2[[#This Row],[Admission]]))</f>
        <v>5.4794520547945202E-2</v>
      </c>
      <c r="AA75" s="11" t="str">
        <f>IF(Table2[[#This Row],[VB T]]=0,"--", IF(Table2[[#This Row],[VB HS]]/Table2[[#This Row],[VB T]]=0, "--", Table2[[#This Row],[VB HS]]/Table2[[#This Row],[VB T]]))</f>
        <v>--</v>
      </c>
      <c r="AB75" s="18" t="str">
        <f>IF(Table2[[#This Row],[VB T]]=0,"--", IF(Table2[[#This Row],[VB FE]]/Table2[[#This Row],[VB T]]=0, "--", Table2[[#This Row],[VB FE]]/Table2[[#This Row],[VB T]]))</f>
        <v>--</v>
      </c>
      <c r="AC75" s="2">
        <v>27</v>
      </c>
      <c r="AD75" s="2">
        <v>18</v>
      </c>
      <c r="AE75" s="2">
        <v>0</v>
      </c>
      <c r="AF75" s="2">
        <v>1</v>
      </c>
      <c r="AG75" s="6">
        <f>SUM(Table2[[#This Row],[SC B]:[SC FE]])</f>
        <v>46</v>
      </c>
      <c r="AH75" s="11">
        <f>IF((Table2[[#This Row],[SC T]]/Table2[[#This Row],[Admission]]) = 0, "--", (Table2[[#This Row],[SC T]]/Table2[[#This Row],[Admission]]))</f>
        <v>0.1050228310502283</v>
      </c>
      <c r="AI75" s="11" t="str">
        <f>IF(Table2[[#This Row],[SC T]]=0,"--", IF(Table2[[#This Row],[SC HS]]/Table2[[#This Row],[SC T]]=0, "--", Table2[[#This Row],[SC HS]]/Table2[[#This Row],[SC T]]))</f>
        <v>--</v>
      </c>
      <c r="AJ75" s="18">
        <f>IF(Table2[[#This Row],[SC T]]=0,"--", IF(Table2[[#This Row],[SC FE]]/Table2[[#This Row],[SC T]]=0, "--", Table2[[#This Row],[SC FE]]/Table2[[#This Row],[SC T]]))</f>
        <v>2.1739130434782608E-2</v>
      </c>
      <c r="AK75" s="15">
        <f>SUM(Table2[[#This Row],[FB T]],Table2[[#This Row],[XC T]],Table2[[#This Row],[VB T]],Table2[[#This Row],[SC T]])</f>
        <v>147</v>
      </c>
      <c r="AL75" s="2">
        <v>36</v>
      </c>
      <c r="AM75" s="2">
        <v>28</v>
      </c>
      <c r="AN75" s="2">
        <v>0</v>
      </c>
      <c r="AO75" s="2">
        <v>0</v>
      </c>
      <c r="AP75" s="6">
        <f>SUM(Table2[[#This Row],[BX B]:[BX FE]])</f>
        <v>64</v>
      </c>
      <c r="AQ75" s="11">
        <f>IF((Table2[[#This Row],[BX T]]/Table2[[#This Row],[Admission]]) = 0, "--", (Table2[[#This Row],[BX T]]/Table2[[#This Row],[Admission]]))</f>
        <v>0.14611872146118721</v>
      </c>
      <c r="AR75" s="11" t="str">
        <f>IF(Table2[[#This Row],[BX T]]=0,"--", IF(Table2[[#This Row],[BX HS]]/Table2[[#This Row],[BX T]]=0, "--", Table2[[#This Row],[BX HS]]/Table2[[#This Row],[BX T]]))</f>
        <v>--</v>
      </c>
      <c r="AS75" s="18" t="str">
        <f>IF(Table2[[#This Row],[BX T]]=0,"--", IF(Table2[[#This Row],[BX FE]]/Table2[[#This Row],[BX T]]=0, "--", Table2[[#This Row],[BX FE]]/Table2[[#This Row],[BX T]]))</f>
        <v>--</v>
      </c>
      <c r="AT75" s="2">
        <v>0</v>
      </c>
      <c r="AU75" s="2">
        <v>0</v>
      </c>
      <c r="AV75" s="2">
        <v>0</v>
      </c>
      <c r="AW75" s="2">
        <v>0</v>
      </c>
      <c r="AX75" s="6">
        <f>SUM(Table2[[#This Row],[SW B]:[SW FE]])</f>
        <v>0</v>
      </c>
      <c r="AY75" s="11" t="str">
        <f>IF((Table2[[#This Row],[SW T]]/Table2[[#This Row],[Admission]]) = 0, "--", (Table2[[#This Row],[SW T]]/Table2[[#This Row],[Admission]]))</f>
        <v>--</v>
      </c>
      <c r="AZ75" s="11" t="str">
        <f>IF(Table2[[#This Row],[SW T]]=0,"--", IF(Table2[[#This Row],[SW HS]]/Table2[[#This Row],[SW T]]=0, "--", Table2[[#This Row],[SW HS]]/Table2[[#This Row],[SW T]]))</f>
        <v>--</v>
      </c>
      <c r="BA75" s="18" t="str">
        <f>IF(Table2[[#This Row],[SW T]]=0,"--", IF(Table2[[#This Row],[SW FE]]/Table2[[#This Row],[SW T]]=0, "--", Table2[[#This Row],[SW FE]]/Table2[[#This Row],[SW T]]))</f>
        <v>--</v>
      </c>
      <c r="BB75" s="2">
        <v>3</v>
      </c>
      <c r="BC75" s="2">
        <v>9</v>
      </c>
      <c r="BD75" s="2">
        <v>0</v>
      </c>
      <c r="BE75" s="2">
        <v>1</v>
      </c>
      <c r="BF75" s="6">
        <f>SUM(Table2[[#This Row],[CHE B]:[CHE FE]])</f>
        <v>13</v>
      </c>
      <c r="BG75" s="11">
        <f>IF((Table2[[#This Row],[CHE T]]/Table2[[#This Row],[Admission]]) = 0, "--", (Table2[[#This Row],[CHE T]]/Table2[[#This Row],[Admission]]))</f>
        <v>2.9680365296803651E-2</v>
      </c>
      <c r="BH75" s="11" t="str">
        <f>IF(Table2[[#This Row],[CHE T]]=0,"--", IF(Table2[[#This Row],[CHE HS]]/Table2[[#This Row],[CHE T]]=0, "--", Table2[[#This Row],[CHE HS]]/Table2[[#This Row],[CHE T]]))</f>
        <v>--</v>
      </c>
      <c r="BI75" s="22">
        <f>IF(Table2[[#This Row],[CHE T]]=0,"--", IF(Table2[[#This Row],[CHE FE]]/Table2[[#This Row],[CHE T]]=0, "--", Table2[[#This Row],[CHE FE]]/Table2[[#This Row],[CHE T]]))</f>
        <v>7.6923076923076927E-2</v>
      </c>
      <c r="BJ75" s="2">
        <v>31</v>
      </c>
      <c r="BK75" s="2">
        <v>3</v>
      </c>
      <c r="BL75" s="2">
        <v>0</v>
      </c>
      <c r="BM75" s="2">
        <v>2</v>
      </c>
      <c r="BN75" s="6">
        <f>SUM(Table2[[#This Row],[WR B]:[WR FE]])</f>
        <v>36</v>
      </c>
      <c r="BO75" s="11">
        <f>IF((Table2[[#This Row],[WR T]]/Table2[[#This Row],[Admission]]) = 0, "--", (Table2[[#This Row],[WR T]]/Table2[[#This Row],[Admission]]))</f>
        <v>8.2191780821917804E-2</v>
      </c>
      <c r="BP75" s="11" t="str">
        <f>IF(Table2[[#This Row],[WR T]]=0,"--", IF(Table2[[#This Row],[WR HS]]/Table2[[#This Row],[WR T]]=0, "--", Table2[[#This Row],[WR HS]]/Table2[[#This Row],[WR T]]))</f>
        <v>--</v>
      </c>
      <c r="BQ75" s="18">
        <f>IF(Table2[[#This Row],[WR T]]=0,"--", IF(Table2[[#This Row],[WR FE]]/Table2[[#This Row],[WR T]]=0, "--", Table2[[#This Row],[WR FE]]/Table2[[#This Row],[WR T]]))</f>
        <v>5.5555555555555552E-2</v>
      </c>
      <c r="BR75" s="2">
        <v>0</v>
      </c>
      <c r="BS75" s="2">
        <v>0</v>
      </c>
      <c r="BT75" s="2">
        <v>0</v>
      </c>
      <c r="BU75" s="2">
        <v>0</v>
      </c>
      <c r="BV75" s="6">
        <f>SUM(Table2[[#This Row],[DNC B]:[DNC FE]])</f>
        <v>0</v>
      </c>
      <c r="BW75" s="11" t="str">
        <f>IF((Table2[[#This Row],[DNC T]]/Table2[[#This Row],[Admission]]) = 0, "--", (Table2[[#This Row],[DNC T]]/Table2[[#This Row],[Admission]]))</f>
        <v>--</v>
      </c>
      <c r="BX75" s="11" t="str">
        <f>IF(Table2[[#This Row],[DNC T]]=0,"--", IF(Table2[[#This Row],[DNC HS]]/Table2[[#This Row],[DNC T]]=0, "--", Table2[[#This Row],[DNC HS]]/Table2[[#This Row],[DNC T]]))</f>
        <v>--</v>
      </c>
      <c r="BY75" s="18" t="str">
        <f>IF(Table2[[#This Row],[DNC T]]=0,"--", IF(Table2[[#This Row],[DNC FE]]/Table2[[#This Row],[DNC T]]=0, "--", Table2[[#This Row],[DNC FE]]/Table2[[#This Row],[DNC T]]))</f>
        <v>--</v>
      </c>
      <c r="BZ75" s="24">
        <f>SUM(Table2[[#This Row],[BX T]],Table2[[#This Row],[SW T]],Table2[[#This Row],[CHE T]],Table2[[#This Row],[WR T]],Table2[[#This Row],[DNC T]])</f>
        <v>113</v>
      </c>
      <c r="CA75" s="2">
        <v>35</v>
      </c>
      <c r="CB75" s="2">
        <v>34</v>
      </c>
      <c r="CC75" s="2">
        <v>0</v>
      </c>
      <c r="CD75" s="2">
        <v>0</v>
      </c>
      <c r="CE75" s="6">
        <f>SUM(Table2[[#This Row],[TF B]:[TF FE]])</f>
        <v>69</v>
      </c>
      <c r="CF75" s="11">
        <f>IF((Table2[[#This Row],[TF T]]/Table2[[#This Row],[Admission]]) = 0, "--", (Table2[[#This Row],[TF T]]/Table2[[#This Row],[Admission]]))</f>
        <v>0.15753424657534246</v>
      </c>
      <c r="CG75" s="11" t="str">
        <f>IF(Table2[[#This Row],[TF T]]=0,"--", IF(Table2[[#This Row],[TF HS]]/Table2[[#This Row],[TF T]]=0, "--", Table2[[#This Row],[TF HS]]/Table2[[#This Row],[TF T]]))</f>
        <v>--</v>
      </c>
      <c r="CH75" s="18" t="str">
        <f>IF(Table2[[#This Row],[TF T]]=0,"--", IF(Table2[[#This Row],[TF FE]]/Table2[[#This Row],[TF T]]=0, "--", Table2[[#This Row],[TF FE]]/Table2[[#This Row],[TF T]]))</f>
        <v>--</v>
      </c>
      <c r="CI75" s="2">
        <v>32</v>
      </c>
      <c r="CJ75" s="2">
        <v>0</v>
      </c>
      <c r="CK75" s="2">
        <v>0</v>
      </c>
      <c r="CL75" s="2">
        <v>0</v>
      </c>
      <c r="CM75" s="6">
        <f>SUM(Table2[[#This Row],[BB B]:[BB FE]])</f>
        <v>32</v>
      </c>
      <c r="CN75" s="11">
        <f>IF((Table2[[#This Row],[BB T]]/Table2[[#This Row],[Admission]]) = 0, "--", (Table2[[#This Row],[BB T]]/Table2[[#This Row],[Admission]]))</f>
        <v>7.3059360730593603E-2</v>
      </c>
      <c r="CO75" s="11" t="str">
        <f>IF(Table2[[#This Row],[BB T]]=0,"--", IF(Table2[[#This Row],[BB HS]]/Table2[[#This Row],[BB T]]=0, "--", Table2[[#This Row],[BB HS]]/Table2[[#This Row],[BB T]]))</f>
        <v>--</v>
      </c>
      <c r="CP75" s="18" t="str">
        <f>IF(Table2[[#This Row],[BB T]]=0,"--", IF(Table2[[#This Row],[BB FE]]/Table2[[#This Row],[BB T]]=0, "--", Table2[[#This Row],[BB FE]]/Table2[[#This Row],[BB T]]))</f>
        <v>--</v>
      </c>
      <c r="CQ75" s="2">
        <v>0</v>
      </c>
      <c r="CR75" s="2">
        <v>23</v>
      </c>
      <c r="CS75" s="2">
        <v>0</v>
      </c>
      <c r="CT75" s="2">
        <v>0</v>
      </c>
      <c r="CU75" s="6">
        <f>SUM(Table2[[#This Row],[SB B]:[SB FE]])</f>
        <v>23</v>
      </c>
      <c r="CV75" s="11">
        <f>IF((Table2[[#This Row],[SB T]]/Table2[[#This Row],[Admission]]) = 0, "--", (Table2[[#This Row],[SB T]]/Table2[[#This Row],[Admission]]))</f>
        <v>5.2511415525114152E-2</v>
      </c>
      <c r="CW75" s="11" t="str">
        <f>IF(Table2[[#This Row],[SB T]]=0,"--", IF(Table2[[#This Row],[SB HS]]/Table2[[#This Row],[SB T]]=0, "--", Table2[[#This Row],[SB HS]]/Table2[[#This Row],[SB T]]))</f>
        <v>--</v>
      </c>
      <c r="CX75" s="18" t="str">
        <f>IF(Table2[[#This Row],[SB T]]=0,"--", IF(Table2[[#This Row],[SB FE]]/Table2[[#This Row],[SB T]]=0, "--", Table2[[#This Row],[SB FE]]/Table2[[#This Row],[SB T]]))</f>
        <v>--</v>
      </c>
      <c r="CY75" s="2">
        <v>0</v>
      </c>
      <c r="CZ75" s="2">
        <v>0</v>
      </c>
      <c r="DA75" s="2">
        <v>0</v>
      </c>
      <c r="DB75" s="2">
        <v>0</v>
      </c>
      <c r="DC75" s="6">
        <f>SUM(Table2[[#This Row],[GF B]:[GF FE]])</f>
        <v>0</v>
      </c>
      <c r="DD75" s="11" t="str">
        <f>IF((Table2[[#This Row],[GF T]]/Table2[[#This Row],[Admission]]) = 0, "--", (Table2[[#This Row],[GF T]]/Table2[[#This Row],[Admission]]))</f>
        <v>--</v>
      </c>
      <c r="DE75" s="11" t="str">
        <f>IF(Table2[[#This Row],[GF T]]=0,"--", IF(Table2[[#This Row],[GF HS]]/Table2[[#This Row],[GF T]]=0, "--", Table2[[#This Row],[GF HS]]/Table2[[#This Row],[GF T]]))</f>
        <v>--</v>
      </c>
      <c r="DF75" s="18" t="str">
        <f>IF(Table2[[#This Row],[GF T]]=0,"--", IF(Table2[[#This Row],[GF FE]]/Table2[[#This Row],[GF T]]=0, "--", Table2[[#This Row],[GF FE]]/Table2[[#This Row],[GF T]]))</f>
        <v>--</v>
      </c>
      <c r="DG75" s="2">
        <v>0</v>
      </c>
      <c r="DH75" s="2">
        <v>0</v>
      </c>
      <c r="DI75" s="2">
        <v>0</v>
      </c>
      <c r="DJ75" s="2">
        <v>0</v>
      </c>
      <c r="DK75" s="6">
        <f>SUM(Table2[[#This Row],[TN B]:[TN FE]])</f>
        <v>0</v>
      </c>
      <c r="DL75" s="11" t="str">
        <f>IF((Table2[[#This Row],[TN T]]/Table2[[#This Row],[Admission]]) = 0, "--", (Table2[[#This Row],[TN T]]/Table2[[#This Row],[Admission]]))</f>
        <v>--</v>
      </c>
      <c r="DM75" s="11" t="str">
        <f>IF(Table2[[#This Row],[TN T]]=0,"--", IF(Table2[[#This Row],[TN HS]]/Table2[[#This Row],[TN T]]=0, "--", Table2[[#This Row],[TN HS]]/Table2[[#This Row],[TN T]]))</f>
        <v>--</v>
      </c>
      <c r="DN75" s="18" t="str">
        <f>IF(Table2[[#This Row],[TN T]]=0,"--", IF(Table2[[#This Row],[TN FE]]/Table2[[#This Row],[TN T]]=0, "--", Table2[[#This Row],[TN FE]]/Table2[[#This Row],[TN T]]))</f>
        <v>--</v>
      </c>
      <c r="DO75" s="2">
        <v>0</v>
      </c>
      <c r="DP75" s="2">
        <v>0</v>
      </c>
      <c r="DQ75" s="2">
        <v>0</v>
      </c>
      <c r="DR75" s="2">
        <v>0</v>
      </c>
      <c r="DS75" s="6">
        <f>SUM(Table2[[#This Row],[BND B]:[BND FE]])</f>
        <v>0</v>
      </c>
      <c r="DT75" s="11" t="str">
        <f>IF((Table2[[#This Row],[BND T]]/Table2[[#This Row],[Admission]]) = 0, "--", (Table2[[#This Row],[BND T]]/Table2[[#This Row],[Admission]]))</f>
        <v>--</v>
      </c>
      <c r="DU75" s="11" t="str">
        <f>IF(Table2[[#This Row],[BND T]]=0,"--", IF(Table2[[#This Row],[BND HS]]/Table2[[#This Row],[BND T]]=0, "--", Table2[[#This Row],[BND HS]]/Table2[[#This Row],[BND T]]))</f>
        <v>--</v>
      </c>
      <c r="DV75" s="18" t="str">
        <f>IF(Table2[[#This Row],[BND T]]=0,"--", IF(Table2[[#This Row],[BND FE]]/Table2[[#This Row],[BND T]]=0, "--", Table2[[#This Row],[BND FE]]/Table2[[#This Row],[BND T]]))</f>
        <v>--</v>
      </c>
      <c r="DW75" s="2">
        <v>0</v>
      </c>
      <c r="DX75" s="2">
        <v>0</v>
      </c>
      <c r="DY75" s="2">
        <v>0</v>
      </c>
      <c r="DZ75" s="2">
        <v>0</v>
      </c>
      <c r="EA75" s="6">
        <f>SUM(Table2[[#This Row],[SPE B]:[SPE FE]])</f>
        <v>0</v>
      </c>
      <c r="EB75" s="11" t="str">
        <f>IF((Table2[[#This Row],[SPE T]]/Table2[[#This Row],[Admission]]) = 0, "--", (Table2[[#This Row],[SPE T]]/Table2[[#This Row],[Admission]]))</f>
        <v>--</v>
      </c>
      <c r="EC75" s="11" t="str">
        <f>IF(Table2[[#This Row],[SPE T]]=0,"--", IF(Table2[[#This Row],[SPE HS]]/Table2[[#This Row],[SPE T]]=0, "--", Table2[[#This Row],[SPE HS]]/Table2[[#This Row],[SPE T]]))</f>
        <v>--</v>
      </c>
      <c r="ED75" s="18" t="str">
        <f>IF(Table2[[#This Row],[SPE T]]=0,"--", IF(Table2[[#This Row],[SPE FE]]/Table2[[#This Row],[SPE T]]=0, "--", Table2[[#This Row],[SPE FE]]/Table2[[#This Row],[SPE T]]))</f>
        <v>--</v>
      </c>
      <c r="EE75" s="2">
        <v>0</v>
      </c>
      <c r="EF75" s="2">
        <v>0</v>
      </c>
      <c r="EG75" s="2">
        <v>0</v>
      </c>
      <c r="EH75" s="2">
        <v>0</v>
      </c>
      <c r="EI75" s="6">
        <f>SUM(Table2[[#This Row],[ORC B]:[ORC FE]])</f>
        <v>0</v>
      </c>
      <c r="EJ75" s="11" t="str">
        <f>IF((Table2[[#This Row],[ORC T]]/Table2[[#This Row],[Admission]]) = 0, "--", (Table2[[#This Row],[ORC T]]/Table2[[#This Row],[Admission]]))</f>
        <v>--</v>
      </c>
      <c r="EK75" s="11" t="str">
        <f>IF(Table2[[#This Row],[ORC T]]=0,"--", IF(Table2[[#This Row],[ORC HS]]/Table2[[#This Row],[ORC T]]=0, "--", Table2[[#This Row],[ORC HS]]/Table2[[#This Row],[ORC T]]))</f>
        <v>--</v>
      </c>
      <c r="EL75" s="18" t="str">
        <f>IF(Table2[[#This Row],[ORC T]]=0,"--", IF(Table2[[#This Row],[ORC FE]]/Table2[[#This Row],[ORC T]]=0, "--", Table2[[#This Row],[ORC FE]]/Table2[[#This Row],[ORC T]]))</f>
        <v>--</v>
      </c>
      <c r="EM75" s="2">
        <v>0</v>
      </c>
      <c r="EN75" s="2">
        <v>0</v>
      </c>
      <c r="EO75" s="2">
        <v>0</v>
      </c>
      <c r="EP75" s="2">
        <v>0</v>
      </c>
      <c r="EQ75" s="6">
        <f>SUM(Table2[[#This Row],[SOL B]:[SOL FE]])</f>
        <v>0</v>
      </c>
      <c r="ER75" s="11" t="str">
        <f>IF((Table2[[#This Row],[SOL T]]/Table2[[#This Row],[Admission]]) = 0, "--", (Table2[[#This Row],[SOL T]]/Table2[[#This Row],[Admission]]))</f>
        <v>--</v>
      </c>
      <c r="ES75" s="11" t="str">
        <f>IF(Table2[[#This Row],[SOL T]]=0,"--", IF(Table2[[#This Row],[SOL HS]]/Table2[[#This Row],[SOL T]]=0, "--", Table2[[#This Row],[SOL HS]]/Table2[[#This Row],[SOL T]]))</f>
        <v>--</v>
      </c>
      <c r="ET75" s="18" t="str">
        <f>IF(Table2[[#This Row],[SOL T]]=0,"--", IF(Table2[[#This Row],[SOL FE]]/Table2[[#This Row],[SOL T]]=0, "--", Table2[[#This Row],[SOL FE]]/Table2[[#This Row],[SOL T]]))</f>
        <v>--</v>
      </c>
      <c r="EU75" s="2">
        <v>0</v>
      </c>
      <c r="EV75" s="2">
        <v>0</v>
      </c>
      <c r="EW75" s="2">
        <v>0</v>
      </c>
      <c r="EX75" s="2">
        <v>0</v>
      </c>
      <c r="EY75" s="6">
        <f>SUM(Table2[[#This Row],[CHO B]:[CHO FE]])</f>
        <v>0</v>
      </c>
      <c r="EZ75" s="11" t="str">
        <f>IF((Table2[[#This Row],[CHO T]]/Table2[[#This Row],[Admission]]) = 0, "--", (Table2[[#This Row],[CHO T]]/Table2[[#This Row],[Admission]]))</f>
        <v>--</v>
      </c>
      <c r="FA75" s="11" t="str">
        <f>IF(Table2[[#This Row],[CHO T]]=0,"--", IF(Table2[[#This Row],[CHO HS]]/Table2[[#This Row],[CHO T]]=0, "--", Table2[[#This Row],[CHO HS]]/Table2[[#This Row],[CHO T]]))</f>
        <v>--</v>
      </c>
      <c r="FB75" s="18" t="str">
        <f>IF(Table2[[#This Row],[CHO T]]=0,"--", IF(Table2[[#This Row],[CHO FE]]/Table2[[#This Row],[CHO T]]=0, "--", Table2[[#This Row],[CHO FE]]/Table2[[#This Row],[CHO T]]))</f>
        <v>--</v>
      </c>
      <c r="FC7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124</v>
      </c>
      <c r="FD75">
        <v>0</v>
      </c>
      <c r="FE75">
        <v>3</v>
      </c>
      <c r="FF75" s="1" t="s">
        <v>390</v>
      </c>
      <c r="FG75" s="1" t="s">
        <v>390</v>
      </c>
      <c r="FH75">
        <v>0</v>
      </c>
      <c r="FI75">
        <v>1</v>
      </c>
      <c r="FJ75" s="1" t="s">
        <v>390</v>
      </c>
      <c r="FK75" s="1" t="s">
        <v>390</v>
      </c>
      <c r="FL75">
        <v>0</v>
      </c>
      <c r="FM75">
        <v>4</v>
      </c>
      <c r="FN75" s="1" t="s">
        <v>390</v>
      </c>
      <c r="FO75" s="1" t="s">
        <v>390</v>
      </c>
    </row>
    <row r="76" spans="1:171">
      <c r="A76">
        <v>964</v>
      </c>
      <c r="B76">
        <v>236</v>
      </c>
      <c r="C76" t="s">
        <v>112</v>
      </c>
      <c r="D76" t="s">
        <v>172</v>
      </c>
      <c r="E76" s="20">
        <v>133</v>
      </c>
      <c r="F76" s="2">
        <v>27</v>
      </c>
      <c r="G76" s="2">
        <v>0</v>
      </c>
      <c r="H76" s="2">
        <v>0</v>
      </c>
      <c r="I76" s="2">
        <v>2</v>
      </c>
      <c r="J76" s="6">
        <f>SUM(Table2[[#This Row],[FB B]:[FB FE]])</f>
        <v>29</v>
      </c>
      <c r="K76" s="11">
        <f>IF((Table2[[#This Row],[FB T]]/Table2[[#This Row],[Admission]]) = 0, "--", (Table2[[#This Row],[FB T]]/Table2[[#This Row],[Admission]]))</f>
        <v>0.21804511278195488</v>
      </c>
      <c r="L76" s="11" t="str">
        <f>IF(Table2[[#This Row],[FB T]]=0,"--", IF(Table2[[#This Row],[FB HS]]/Table2[[#This Row],[FB T]]=0, "--", Table2[[#This Row],[FB HS]]/Table2[[#This Row],[FB T]]))</f>
        <v>--</v>
      </c>
      <c r="M76" s="18">
        <f>IF(Table2[[#This Row],[FB T]]=0,"--", IF(Table2[[#This Row],[FB FE]]/Table2[[#This Row],[FB T]]=0, "--", Table2[[#This Row],[FB FE]]/Table2[[#This Row],[FB T]]))</f>
        <v>6.8965517241379309E-2</v>
      </c>
      <c r="N76" s="2">
        <v>9</v>
      </c>
      <c r="O76" s="2">
        <v>7</v>
      </c>
      <c r="P76" s="2">
        <v>0</v>
      </c>
      <c r="Q76" s="2">
        <v>1</v>
      </c>
      <c r="R76" s="6">
        <f>SUM(Table2[[#This Row],[XC B]:[XC FE]])</f>
        <v>17</v>
      </c>
      <c r="S76" s="11">
        <f>IF((Table2[[#This Row],[XC T]]/Table2[[#This Row],[Admission]]) = 0, "--", (Table2[[#This Row],[XC T]]/Table2[[#This Row],[Admission]]))</f>
        <v>0.12781954887218044</v>
      </c>
      <c r="T76" s="11" t="str">
        <f>IF(Table2[[#This Row],[XC T]]=0,"--", IF(Table2[[#This Row],[XC HS]]/Table2[[#This Row],[XC T]]=0, "--", Table2[[#This Row],[XC HS]]/Table2[[#This Row],[XC T]]))</f>
        <v>--</v>
      </c>
      <c r="U76" s="18">
        <f>IF(Table2[[#This Row],[XC T]]=0,"--", IF(Table2[[#This Row],[XC FE]]/Table2[[#This Row],[XC T]]=0, "--", Table2[[#This Row],[XC FE]]/Table2[[#This Row],[XC T]]))</f>
        <v>5.8823529411764705E-2</v>
      </c>
      <c r="V76" s="2">
        <v>27</v>
      </c>
      <c r="W76" s="2">
        <v>0</v>
      </c>
      <c r="X76" s="2">
        <v>1</v>
      </c>
      <c r="Y76" s="6">
        <f>SUM(Table2[[#This Row],[VB G]:[VB FE]])</f>
        <v>28</v>
      </c>
      <c r="Z76" s="11">
        <f>IF((Table2[[#This Row],[VB T]]/Table2[[#This Row],[Admission]]) = 0, "--", (Table2[[#This Row],[VB T]]/Table2[[#This Row],[Admission]]))</f>
        <v>0.21052631578947367</v>
      </c>
      <c r="AA76" s="11" t="str">
        <f>IF(Table2[[#This Row],[VB T]]=0,"--", IF(Table2[[#This Row],[VB HS]]/Table2[[#This Row],[VB T]]=0, "--", Table2[[#This Row],[VB HS]]/Table2[[#This Row],[VB T]]))</f>
        <v>--</v>
      </c>
      <c r="AB76" s="18">
        <f>IF(Table2[[#This Row],[VB T]]=0,"--", IF(Table2[[#This Row],[VB FE]]/Table2[[#This Row],[VB T]]=0, "--", Table2[[#This Row],[VB FE]]/Table2[[#This Row],[VB T]]))</f>
        <v>3.5714285714285712E-2</v>
      </c>
      <c r="AC76" s="2">
        <v>0</v>
      </c>
      <c r="AD76" s="2">
        <v>0</v>
      </c>
      <c r="AE76" s="2">
        <v>0</v>
      </c>
      <c r="AF76" s="2">
        <v>0</v>
      </c>
      <c r="AG76" s="6">
        <f>SUM(Table2[[#This Row],[SC B]:[SC FE]])</f>
        <v>0</v>
      </c>
      <c r="AH76" s="11" t="str">
        <f>IF((Table2[[#This Row],[SC T]]/Table2[[#This Row],[Admission]]) = 0, "--", (Table2[[#This Row],[SC T]]/Table2[[#This Row],[Admission]]))</f>
        <v>--</v>
      </c>
      <c r="AI76" s="11" t="str">
        <f>IF(Table2[[#This Row],[SC T]]=0,"--", IF(Table2[[#This Row],[SC HS]]/Table2[[#This Row],[SC T]]=0, "--", Table2[[#This Row],[SC HS]]/Table2[[#This Row],[SC T]]))</f>
        <v>--</v>
      </c>
      <c r="AJ76" s="18" t="str">
        <f>IF(Table2[[#This Row],[SC T]]=0,"--", IF(Table2[[#This Row],[SC FE]]/Table2[[#This Row],[SC T]]=0, "--", Table2[[#This Row],[SC FE]]/Table2[[#This Row],[SC T]]))</f>
        <v>--</v>
      </c>
      <c r="AK76" s="15">
        <f>SUM(Table2[[#This Row],[FB T]],Table2[[#This Row],[XC T]],Table2[[#This Row],[VB T]],Table2[[#This Row],[SC T]])</f>
        <v>74</v>
      </c>
      <c r="AL76" s="2">
        <v>17</v>
      </c>
      <c r="AM76" s="2">
        <v>24</v>
      </c>
      <c r="AN76" s="2">
        <v>0</v>
      </c>
      <c r="AO76" s="2">
        <v>2</v>
      </c>
      <c r="AP76" s="6">
        <f>SUM(Table2[[#This Row],[BX B]:[BX FE]])</f>
        <v>43</v>
      </c>
      <c r="AQ76" s="11">
        <f>IF((Table2[[#This Row],[BX T]]/Table2[[#This Row],[Admission]]) = 0, "--", (Table2[[#This Row],[BX T]]/Table2[[#This Row],[Admission]]))</f>
        <v>0.32330827067669171</v>
      </c>
      <c r="AR76" s="11" t="str">
        <f>IF(Table2[[#This Row],[BX T]]=0,"--", IF(Table2[[#This Row],[BX HS]]/Table2[[#This Row],[BX T]]=0, "--", Table2[[#This Row],[BX HS]]/Table2[[#This Row],[BX T]]))</f>
        <v>--</v>
      </c>
      <c r="AS76" s="18">
        <f>IF(Table2[[#This Row],[BX T]]=0,"--", IF(Table2[[#This Row],[BX FE]]/Table2[[#This Row],[BX T]]=0, "--", Table2[[#This Row],[BX FE]]/Table2[[#This Row],[BX T]]))</f>
        <v>4.6511627906976744E-2</v>
      </c>
      <c r="AT76" s="2">
        <v>0</v>
      </c>
      <c r="AU76" s="2">
        <v>0</v>
      </c>
      <c r="AV76" s="2">
        <v>0</v>
      </c>
      <c r="AW76" s="2">
        <v>0</v>
      </c>
      <c r="AX76" s="6">
        <f>SUM(Table2[[#This Row],[SW B]:[SW FE]])</f>
        <v>0</v>
      </c>
      <c r="AY76" s="11" t="str">
        <f>IF((Table2[[#This Row],[SW T]]/Table2[[#This Row],[Admission]]) = 0, "--", (Table2[[#This Row],[SW T]]/Table2[[#This Row],[Admission]]))</f>
        <v>--</v>
      </c>
      <c r="AZ76" s="11" t="str">
        <f>IF(Table2[[#This Row],[SW T]]=0,"--", IF(Table2[[#This Row],[SW HS]]/Table2[[#This Row],[SW T]]=0, "--", Table2[[#This Row],[SW HS]]/Table2[[#This Row],[SW T]]))</f>
        <v>--</v>
      </c>
      <c r="BA76" s="18" t="str">
        <f>IF(Table2[[#This Row],[SW T]]=0,"--", IF(Table2[[#This Row],[SW FE]]/Table2[[#This Row],[SW T]]=0, "--", Table2[[#This Row],[SW FE]]/Table2[[#This Row],[SW T]]))</f>
        <v>--</v>
      </c>
      <c r="BB76" s="2">
        <v>0</v>
      </c>
      <c r="BC76" s="2">
        <v>12</v>
      </c>
      <c r="BD76" s="2">
        <v>0</v>
      </c>
      <c r="BE76" s="2">
        <v>2</v>
      </c>
      <c r="BF76" s="6">
        <f>SUM(Table2[[#This Row],[CHE B]:[CHE FE]])</f>
        <v>14</v>
      </c>
      <c r="BG76" s="11">
        <f>IF((Table2[[#This Row],[CHE T]]/Table2[[#This Row],[Admission]]) = 0, "--", (Table2[[#This Row],[CHE T]]/Table2[[#This Row],[Admission]]))</f>
        <v>0.10526315789473684</v>
      </c>
      <c r="BH76" s="11" t="str">
        <f>IF(Table2[[#This Row],[CHE T]]=0,"--", IF(Table2[[#This Row],[CHE HS]]/Table2[[#This Row],[CHE T]]=0, "--", Table2[[#This Row],[CHE HS]]/Table2[[#This Row],[CHE T]]))</f>
        <v>--</v>
      </c>
      <c r="BI76" s="22">
        <f>IF(Table2[[#This Row],[CHE T]]=0,"--", IF(Table2[[#This Row],[CHE FE]]/Table2[[#This Row],[CHE T]]=0, "--", Table2[[#This Row],[CHE FE]]/Table2[[#This Row],[CHE T]]))</f>
        <v>0.14285714285714285</v>
      </c>
      <c r="BJ76" s="2">
        <v>18</v>
      </c>
      <c r="BK76" s="2">
        <v>0</v>
      </c>
      <c r="BL76" s="2">
        <v>0</v>
      </c>
      <c r="BM76" s="2">
        <v>1</v>
      </c>
      <c r="BN76" s="6">
        <f>SUM(Table2[[#This Row],[WR B]:[WR FE]])</f>
        <v>19</v>
      </c>
      <c r="BO76" s="11">
        <f>IF((Table2[[#This Row],[WR T]]/Table2[[#This Row],[Admission]]) = 0, "--", (Table2[[#This Row],[WR T]]/Table2[[#This Row],[Admission]]))</f>
        <v>0.14285714285714285</v>
      </c>
      <c r="BP76" s="11" t="str">
        <f>IF(Table2[[#This Row],[WR T]]=0,"--", IF(Table2[[#This Row],[WR HS]]/Table2[[#This Row],[WR T]]=0, "--", Table2[[#This Row],[WR HS]]/Table2[[#This Row],[WR T]]))</f>
        <v>--</v>
      </c>
      <c r="BQ76" s="18">
        <f>IF(Table2[[#This Row],[WR T]]=0,"--", IF(Table2[[#This Row],[WR FE]]/Table2[[#This Row],[WR T]]=0, "--", Table2[[#This Row],[WR FE]]/Table2[[#This Row],[WR T]]))</f>
        <v>5.2631578947368418E-2</v>
      </c>
      <c r="BR76" s="2">
        <v>0</v>
      </c>
      <c r="BS76" s="2">
        <v>0</v>
      </c>
      <c r="BT76" s="2">
        <v>0</v>
      </c>
      <c r="BU76" s="2">
        <v>0</v>
      </c>
      <c r="BV76" s="6">
        <f>SUM(Table2[[#This Row],[DNC B]:[DNC FE]])</f>
        <v>0</v>
      </c>
      <c r="BW76" s="11" t="str">
        <f>IF((Table2[[#This Row],[DNC T]]/Table2[[#This Row],[Admission]]) = 0, "--", (Table2[[#This Row],[DNC T]]/Table2[[#This Row],[Admission]]))</f>
        <v>--</v>
      </c>
      <c r="BX76" s="11" t="str">
        <f>IF(Table2[[#This Row],[DNC T]]=0,"--", IF(Table2[[#This Row],[DNC HS]]/Table2[[#This Row],[DNC T]]=0, "--", Table2[[#This Row],[DNC HS]]/Table2[[#This Row],[DNC T]]))</f>
        <v>--</v>
      </c>
      <c r="BY76" s="18" t="str">
        <f>IF(Table2[[#This Row],[DNC T]]=0,"--", IF(Table2[[#This Row],[DNC FE]]/Table2[[#This Row],[DNC T]]=0, "--", Table2[[#This Row],[DNC FE]]/Table2[[#This Row],[DNC T]]))</f>
        <v>--</v>
      </c>
      <c r="BZ76" s="24">
        <f>SUM(Table2[[#This Row],[BX T]],Table2[[#This Row],[SW T]],Table2[[#This Row],[CHE T]],Table2[[#This Row],[WR T]],Table2[[#This Row],[DNC T]])</f>
        <v>76</v>
      </c>
      <c r="CA76" s="2">
        <v>18</v>
      </c>
      <c r="CB76" s="2">
        <v>19</v>
      </c>
      <c r="CC76" s="2">
        <v>1</v>
      </c>
      <c r="CD76" s="2">
        <v>2</v>
      </c>
      <c r="CE76" s="6">
        <f>SUM(Table2[[#This Row],[TF B]:[TF FE]])</f>
        <v>40</v>
      </c>
      <c r="CF76" s="11">
        <f>IF((Table2[[#This Row],[TF T]]/Table2[[#This Row],[Admission]]) = 0, "--", (Table2[[#This Row],[TF T]]/Table2[[#This Row],[Admission]]))</f>
        <v>0.3007518796992481</v>
      </c>
      <c r="CG76" s="11">
        <f>IF(Table2[[#This Row],[TF T]]=0,"--", IF(Table2[[#This Row],[TF HS]]/Table2[[#This Row],[TF T]]=0, "--", Table2[[#This Row],[TF HS]]/Table2[[#This Row],[TF T]]))</f>
        <v>2.5000000000000001E-2</v>
      </c>
      <c r="CH76" s="18">
        <f>IF(Table2[[#This Row],[TF T]]=0,"--", IF(Table2[[#This Row],[TF FE]]/Table2[[#This Row],[TF T]]=0, "--", Table2[[#This Row],[TF FE]]/Table2[[#This Row],[TF T]]))</f>
        <v>0.05</v>
      </c>
      <c r="CI76" s="2">
        <v>0</v>
      </c>
      <c r="CJ76" s="2">
        <v>0</v>
      </c>
      <c r="CK76" s="2">
        <v>0</v>
      </c>
      <c r="CL76" s="2">
        <v>0</v>
      </c>
      <c r="CM76" s="6">
        <f>SUM(Table2[[#This Row],[BB B]:[BB FE]])</f>
        <v>0</v>
      </c>
      <c r="CN76" s="11" t="str">
        <f>IF((Table2[[#This Row],[BB T]]/Table2[[#This Row],[Admission]]) = 0, "--", (Table2[[#This Row],[BB T]]/Table2[[#This Row],[Admission]]))</f>
        <v>--</v>
      </c>
      <c r="CO76" s="11" t="str">
        <f>IF(Table2[[#This Row],[BB T]]=0,"--", IF(Table2[[#This Row],[BB HS]]/Table2[[#This Row],[BB T]]=0, "--", Table2[[#This Row],[BB HS]]/Table2[[#This Row],[BB T]]))</f>
        <v>--</v>
      </c>
      <c r="CP76" s="18" t="str">
        <f>IF(Table2[[#This Row],[BB T]]=0,"--", IF(Table2[[#This Row],[BB FE]]/Table2[[#This Row],[BB T]]=0, "--", Table2[[#This Row],[BB FE]]/Table2[[#This Row],[BB T]]))</f>
        <v>--</v>
      </c>
      <c r="CQ76" s="2">
        <v>0</v>
      </c>
      <c r="CR76" s="2">
        <v>14</v>
      </c>
      <c r="CS76" s="2">
        <v>0</v>
      </c>
      <c r="CT76" s="2">
        <v>0</v>
      </c>
      <c r="CU76" s="6">
        <f>SUM(Table2[[#This Row],[SB B]:[SB FE]])</f>
        <v>14</v>
      </c>
      <c r="CV76" s="11">
        <f>IF((Table2[[#This Row],[SB T]]/Table2[[#This Row],[Admission]]) = 0, "--", (Table2[[#This Row],[SB T]]/Table2[[#This Row],[Admission]]))</f>
        <v>0.10526315789473684</v>
      </c>
      <c r="CW76" s="11" t="str">
        <f>IF(Table2[[#This Row],[SB T]]=0,"--", IF(Table2[[#This Row],[SB HS]]/Table2[[#This Row],[SB T]]=0, "--", Table2[[#This Row],[SB HS]]/Table2[[#This Row],[SB T]]))</f>
        <v>--</v>
      </c>
      <c r="CX76" s="18" t="str">
        <f>IF(Table2[[#This Row],[SB T]]=0,"--", IF(Table2[[#This Row],[SB FE]]/Table2[[#This Row],[SB T]]=0, "--", Table2[[#This Row],[SB FE]]/Table2[[#This Row],[SB T]]))</f>
        <v>--</v>
      </c>
      <c r="CY76" s="2">
        <v>13</v>
      </c>
      <c r="CZ76" s="2">
        <v>6</v>
      </c>
      <c r="DA76" s="2">
        <v>0</v>
      </c>
      <c r="DB76" s="2">
        <v>2</v>
      </c>
      <c r="DC76" s="6">
        <f>SUM(Table2[[#This Row],[GF B]:[GF FE]])</f>
        <v>21</v>
      </c>
      <c r="DD76" s="11">
        <f>IF((Table2[[#This Row],[GF T]]/Table2[[#This Row],[Admission]]) = 0, "--", (Table2[[#This Row],[GF T]]/Table2[[#This Row],[Admission]]))</f>
        <v>0.15789473684210525</v>
      </c>
      <c r="DE76" s="11" t="str">
        <f>IF(Table2[[#This Row],[GF T]]=0,"--", IF(Table2[[#This Row],[GF HS]]/Table2[[#This Row],[GF T]]=0, "--", Table2[[#This Row],[GF HS]]/Table2[[#This Row],[GF T]]))</f>
        <v>--</v>
      </c>
      <c r="DF76" s="18">
        <f>IF(Table2[[#This Row],[GF T]]=0,"--", IF(Table2[[#This Row],[GF FE]]/Table2[[#This Row],[GF T]]=0, "--", Table2[[#This Row],[GF FE]]/Table2[[#This Row],[GF T]]))</f>
        <v>9.5238095238095233E-2</v>
      </c>
      <c r="DG76" s="2">
        <v>0</v>
      </c>
      <c r="DH76" s="2">
        <v>0</v>
      </c>
      <c r="DI76" s="2">
        <v>0</v>
      </c>
      <c r="DJ76" s="2">
        <v>0</v>
      </c>
      <c r="DK76" s="6">
        <f>SUM(Table2[[#This Row],[TN B]:[TN FE]])</f>
        <v>0</v>
      </c>
      <c r="DL76" s="11" t="str">
        <f>IF((Table2[[#This Row],[TN T]]/Table2[[#This Row],[Admission]]) = 0, "--", (Table2[[#This Row],[TN T]]/Table2[[#This Row],[Admission]]))</f>
        <v>--</v>
      </c>
      <c r="DM76" s="11" t="str">
        <f>IF(Table2[[#This Row],[TN T]]=0,"--", IF(Table2[[#This Row],[TN HS]]/Table2[[#This Row],[TN T]]=0, "--", Table2[[#This Row],[TN HS]]/Table2[[#This Row],[TN T]]))</f>
        <v>--</v>
      </c>
      <c r="DN76" s="18" t="str">
        <f>IF(Table2[[#This Row],[TN T]]=0,"--", IF(Table2[[#This Row],[TN FE]]/Table2[[#This Row],[TN T]]=0, "--", Table2[[#This Row],[TN FE]]/Table2[[#This Row],[TN T]]))</f>
        <v>--</v>
      </c>
      <c r="DO76" s="2">
        <v>6</v>
      </c>
      <c r="DP76" s="2">
        <v>5</v>
      </c>
      <c r="DQ76" s="2">
        <v>0</v>
      </c>
      <c r="DR76" s="2">
        <v>0</v>
      </c>
      <c r="DS76" s="6">
        <f>SUM(Table2[[#This Row],[BND B]:[BND FE]])</f>
        <v>11</v>
      </c>
      <c r="DT76" s="11">
        <f>IF((Table2[[#This Row],[BND T]]/Table2[[#This Row],[Admission]]) = 0, "--", (Table2[[#This Row],[BND T]]/Table2[[#This Row],[Admission]]))</f>
        <v>8.2706766917293228E-2</v>
      </c>
      <c r="DU76" s="11" t="str">
        <f>IF(Table2[[#This Row],[BND T]]=0,"--", IF(Table2[[#This Row],[BND HS]]/Table2[[#This Row],[BND T]]=0, "--", Table2[[#This Row],[BND HS]]/Table2[[#This Row],[BND T]]))</f>
        <v>--</v>
      </c>
      <c r="DV76" s="18" t="str">
        <f>IF(Table2[[#This Row],[BND T]]=0,"--", IF(Table2[[#This Row],[BND FE]]/Table2[[#This Row],[BND T]]=0, "--", Table2[[#This Row],[BND FE]]/Table2[[#This Row],[BND T]]))</f>
        <v>--</v>
      </c>
      <c r="DW76" s="2">
        <v>0</v>
      </c>
      <c r="DX76" s="2">
        <v>0</v>
      </c>
      <c r="DY76" s="2">
        <v>0</v>
      </c>
      <c r="DZ76" s="2">
        <v>0</v>
      </c>
      <c r="EA76" s="6">
        <f>SUM(Table2[[#This Row],[SPE B]:[SPE FE]])</f>
        <v>0</v>
      </c>
      <c r="EB76" s="11" t="str">
        <f>IF((Table2[[#This Row],[SPE T]]/Table2[[#This Row],[Admission]]) = 0, "--", (Table2[[#This Row],[SPE T]]/Table2[[#This Row],[Admission]]))</f>
        <v>--</v>
      </c>
      <c r="EC76" s="11" t="str">
        <f>IF(Table2[[#This Row],[SPE T]]=0,"--", IF(Table2[[#This Row],[SPE HS]]/Table2[[#This Row],[SPE T]]=0, "--", Table2[[#This Row],[SPE HS]]/Table2[[#This Row],[SPE T]]))</f>
        <v>--</v>
      </c>
      <c r="ED76" s="18" t="str">
        <f>IF(Table2[[#This Row],[SPE T]]=0,"--", IF(Table2[[#This Row],[SPE FE]]/Table2[[#This Row],[SPE T]]=0, "--", Table2[[#This Row],[SPE FE]]/Table2[[#This Row],[SPE T]]))</f>
        <v>--</v>
      </c>
      <c r="EE76" s="2">
        <v>0</v>
      </c>
      <c r="EF76" s="2">
        <v>0</v>
      </c>
      <c r="EG76" s="2">
        <v>0</v>
      </c>
      <c r="EH76" s="2">
        <v>0</v>
      </c>
      <c r="EI76" s="6">
        <f>SUM(Table2[[#This Row],[ORC B]:[ORC FE]])</f>
        <v>0</v>
      </c>
      <c r="EJ76" s="11" t="str">
        <f>IF((Table2[[#This Row],[ORC T]]/Table2[[#This Row],[Admission]]) = 0, "--", (Table2[[#This Row],[ORC T]]/Table2[[#This Row],[Admission]]))</f>
        <v>--</v>
      </c>
      <c r="EK76" s="11" t="str">
        <f>IF(Table2[[#This Row],[ORC T]]=0,"--", IF(Table2[[#This Row],[ORC HS]]/Table2[[#This Row],[ORC T]]=0, "--", Table2[[#This Row],[ORC HS]]/Table2[[#This Row],[ORC T]]))</f>
        <v>--</v>
      </c>
      <c r="EL76" s="18" t="str">
        <f>IF(Table2[[#This Row],[ORC T]]=0,"--", IF(Table2[[#This Row],[ORC FE]]/Table2[[#This Row],[ORC T]]=0, "--", Table2[[#This Row],[ORC FE]]/Table2[[#This Row],[ORC T]]))</f>
        <v>--</v>
      </c>
      <c r="EM76" s="2">
        <v>0</v>
      </c>
      <c r="EN76" s="2">
        <v>0</v>
      </c>
      <c r="EO76" s="2">
        <v>0</v>
      </c>
      <c r="EP76" s="2">
        <v>0</v>
      </c>
      <c r="EQ76" s="6">
        <f>SUM(Table2[[#This Row],[SOL B]:[SOL FE]])</f>
        <v>0</v>
      </c>
      <c r="ER76" s="11" t="str">
        <f>IF((Table2[[#This Row],[SOL T]]/Table2[[#This Row],[Admission]]) = 0, "--", (Table2[[#This Row],[SOL T]]/Table2[[#This Row],[Admission]]))</f>
        <v>--</v>
      </c>
      <c r="ES76" s="11" t="str">
        <f>IF(Table2[[#This Row],[SOL T]]=0,"--", IF(Table2[[#This Row],[SOL HS]]/Table2[[#This Row],[SOL T]]=0, "--", Table2[[#This Row],[SOL HS]]/Table2[[#This Row],[SOL T]]))</f>
        <v>--</v>
      </c>
      <c r="ET76" s="18" t="str">
        <f>IF(Table2[[#This Row],[SOL T]]=0,"--", IF(Table2[[#This Row],[SOL FE]]/Table2[[#This Row],[SOL T]]=0, "--", Table2[[#This Row],[SOL FE]]/Table2[[#This Row],[SOL T]]))</f>
        <v>--</v>
      </c>
      <c r="EU76" s="2">
        <v>6</v>
      </c>
      <c r="EV76" s="2">
        <v>6</v>
      </c>
      <c r="EW76" s="2">
        <v>0</v>
      </c>
      <c r="EX76" s="2">
        <v>0</v>
      </c>
      <c r="EY76" s="6">
        <f>SUM(Table2[[#This Row],[CHO B]:[CHO FE]])</f>
        <v>12</v>
      </c>
      <c r="EZ76" s="11">
        <f>IF((Table2[[#This Row],[CHO T]]/Table2[[#This Row],[Admission]]) = 0, "--", (Table2[[#This Row],[CHO T]]/Table2[[#This Row],[Admission]]))</f>
        <v>9.0225563909774431E-2</v>
      </c>
      <c r="FA76" s="11" t="str">
        <f>IF(Table2[[#This Row],[CHO T]]=0,"--", IF(Table2[[#This Row],[CHO HS]]/Table2[[#This Row],[CHO T]]=0, "--", Table2[[#This Row],[CHO HS]]/Table2[[#This Row],[CHO T]]))</f>
        <v>--</v>
      </c>
      <c r="FB76" s="18" t="str">
        <f>IF(Table2[[#This Row],[CHO T]]=0,"--", IF(Table2[[#This Row],[CHO FE]]/Table2[[#This Row],[CHO T]]=0, "--", Table2[[#This Row],[CHO FE]]/Table2[[#This Row],[CHO T]]))</f>
        <v>--</v>
      </c>
      <c r="FC7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98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 s="1" t="s">
        <v>390</v>
      </c>
      <c r="FK76" s="1" t="s">
        <v>390</v>
      </c>
      <c r="FL76">
        <v>0</v>
      </c>
      <c r="FM76">
        <v>0</v>
      </c>
      <c r="FN76" s="1" t="s">
        <v>390</v>
      </c>
      <c r="FO76" s="1" t="s">
        <v>390</v>
      </c>
    </row>
    <row r="77" spans="1:171">
      <c r="A77">
        <v>1139</v>
      </c>
      <c r="B77">
        <v>26</v>
      </c>
      <c r="C77" t="s">
        <v>102</v>
      </c>
      <c r="D77" t="s">
        <v>173</v>
      </c>
      <c r="E77" s="20">
        <v>656</v>
      </c>
      <c r="F77" s="2">
        <v>52</v>
      </c>
      <c r="G77" s="2">
        <v>1</v>
      </c>
      <c r="H77" s="2">
        <v>3</v>
      </c>
      <c r="I77" s="2">
        <v>1</v>
      </c>
      <c r="J77" s="6">
        <f>SUM(Table2[[#This Row],[FB B]:[FB FE]])</f>
        <v>57</v>
      </c>
      <c r="K77" s="11">
        <f>IF((Table2[[#This Row],[FB T]]/Table2[[#This Row],[Admission]]) = 0, "--", (Table2[[#This Row],[FB T]]/Table2[[#This Row],[Admission]]))</f>
        <v>8.6890243902439018E-2</v>
      </c>
      <c r="L77" s="11">
        <f>IF(Table2[[#This Row],[FB T]]=0,"--", IF(Table2[[#This Row],[FB HS]]/Table2[[#This Row],[FB T]]=0, "--", Table2[[#This Row],[FB HS]]/Table2[[#This Row],[FB T]]))</f>
        <v>5.2631578947368418E-2</v>
      </c>
      <c r="M77" s="18">
        <f>IF(Table2[[#This Row],[FB T]]=0,"--", IF(Table2[[#This Row],[FB FE]]/Table2[[#This Row],[FB T]]=0, "--", Table2[[#This Row],[FB FE]]/Table2[[#This Row],[FB T]]))</f>
        <v>1.7543859649122806E-2</v>
      </c>
      <c r="N77" s="2">
        <v>9</v>
      </c>
      <c r="O77" s="2">
        <v>10</v>
      </c>
      <c r="P77" s="2">
        <v>0</v>
      </c>
      <c r="Q77" s="2">
        <v>0</v>
      </c>
      <c r="R77" s="6">
        <f>SUM(Table2[[#This Row],[XC B]:[XC FE]])</f>
        <v>19</v>
      </c>
      <c r="S77" s="11">
        <f>IF((Table2[[#This Row],[XC T]]/Table2[[#This Row],[Admission]]) = 0, "--", (Table2[[#This Row],[XC T]]/Table2[[#This Row],[Admission]]))</f>
        <v>2.8963414634146343E-2</v>
      </c>
      <c r="T77" s="11" t="str">
        <f>IF(Table2[[#This Row],[XC T]]=0,"--", IF(Table2[[#This Row],[XC HS]]/Table2[[#This Row],[XC T]]=0, "--", Table2[[#This Row],[XC HS]]/Table2[[#This Row],[XC T]]))</f>
        <v>--</v>
      </c>
      <c r="U77" s="18" t="str">
        <f>IF(Table2[[#This Row],[XC T]]=0,"--", IF(Table2[[#This Row],[XC FE]]/Table2[[#This Row],[XC T]]=0, "--", Table2[[#This Row],[XC FE]]/Table2[[#This Row],[XC T]]))</f>
        <v>--</v>
      </c>
      <c r="V77" s="2">
        <v>33</v>
      </c>
      <c r="W77" s="2">
        <v>0</v>
      </c>
      <c r="X77" s="2">
        <v>2</v>
      </c>
      <c r="Y77" s="6">
        <f>SUM(Table2[[#This Row],[VB G]:[VB FE]])</f>
        <v>35</v>
      </c>
      <c r="Z77" s="11">
        <f>IF((Table2[[#This Row],[VB T]]/Table2[[#This Row],[Admission]]) = 0, "--", (Table2[[#This Row],[VB T]]/Table2[[#This Row],[Admission]]))</f>
        <v>5.3353658536585365E-2</v>
      </c>
      <c r="AA77" s="11" t="str">
        <f>IF(Table2[[#This Row],[VB T]]=0,"--", IF(Table2[[#This Row],[VB HS]]/Table2[[#This Row],[VB T]]=0, "--", Table2[[#This Row],[VB HS]]/Table2[[#This Row],[VB T]]))</f>
        <v>--</v>
      </c>
      <c r="AB77" s="18">
        <f>IF(Table2[[#This Row],[VB T]]=0,"--", IF(Table2[[#This Row],[VB FE]]/Table2[[#This Row],[VB T]]=0, "--", Table2[[#This Row],[VB FE]]/Table2[[#This Row],[VB T]]))</f>
        <v>5.7142857142857141E-2</v>
      </c>
      <c r="AC77" s="2">
        <v>34</v>
      </c>
      <c r="AD77" s="2">
        <v>33</v>
      </c>
      <c r="AE77" s="2">
        <v>2</v>
      </c>
      <c r="AF77" s="2">
        <v>4</v>
      </c>
      <c r="AG77" s="6">
        <f>SUM(Table2[[#This Row],[SC B]:[SC FE]])</f>
        <v>73</v>
      </c>
      <c r="AH77" s="11">
        <f>IF((Table2[[#This Row],[SC T]]/Table2[[#This Row],[Admission]]) = 0, "--", (Table2[[#This Row],[SC T]]/Table2[[#This Row],[Admission]]))</f>
        <v>0.11128048780487805</v>
      </c>
      <c r="AI77" s="11">
        <f>IF(Table2[[#This Row],[SC T]]=0,"--", IF(Table2[[#This Row],[SC HS]]/Table2[[#This Row],[SC T]]=0, "--", Table2[[#This Row],[SC HS]]/Table2[[#This Row],[SC T]]))</f>
        <v>2.7397260273972601E-2</v>
      </c>
      <c r="AJ77" s="18">
        <f>IF(Table2[[#This Row],[SC T]]=0,"--", IF(Table2[[#This Row],[SC FE]]/Table2[[#This Row],[SC T]]=0, "--", Table2[[#This Row],[SC FE]]/Table2[[#This Row],[SC T]]))</f>
        <v>5.4794520547945202E-2</v>
      </c>
      <c r="AK77" s="15">
        <f>SUM(Table2[[#This Row],[FB T]],Table2[[#This Row],[XC T]],Table2[[#This Row],[VB T]],Table2[[#This Row],[SC T]])</f>
        <v>184</v>
      </c>
      <c r="AL77" s="2">
        <v>29</v>
      </c>
      <c r="AM77" s="2">
        <v>34</v>
      </c>
      <c r="AN77" s="2">
        <v>0</v>
      </c>
      <c r="AO77" s="2">
        <v>1</v>
      </c>
      <c r="AP77" s="6">
        <f>SUM(Table2[[#This Row],[BX B]:[BX FE]])</f>
        <v>64</v>
      </c>
      <c r="AQ77" s="11">
        <f>IF((Table2[[#This Row],[BX T]]/Table2[[#This Row],[Admission]]) = 0, "--", (Table2[[#This Row],[BX T]]/Table2[[#This Row],[Admission]]))</f>
        <v>9.7560975609756101E-2</v>
      </c>
      <c r="AR77" s="11" t="str">
        <f>IF(Table2[[#This Row],[BX T]]=0,"--", IF(Table2[[#This Row],[BX HS]]/Table2[[#This Row],[BX T]]=0, "--", Table2[[#This Row],[BX HS]]/Table2[[#This Row],[BX T]]))</f>
        <v>--</v>
      </c>
      <c r="AS77" s="18">
        <f>IF(Table2[[#This Row],[BX T]]=0,"--", IF(Table2[[#This Row],[BX FE]]/Table2[[#This Row],[BX T]]=0, "--", Table2[[#This Row],[BX FE]]/Table2[[#This Row],[BX T]]))</f>
        <v>1.5625E-2</v>
      </c>
      <c r="AT77" s="2">
        <v>0</v>
      </c>
      <c r="AU77" s="2">
        <v>0</v>
      </c>
      <c r="AV77" s="2">
        <v>0</v>
      </c>
      <c r="AW77" s="2">
        <v>0</v>
      </c>
      <c r="AX77" s="6">
        <f>SUM(Table2[[#This Row],[SW B]:[SW FE]])</f>
        <v>0</v>
      </c>
      <c r="AY77" s="11" t="str">
        <f>IF((Table2[[#This Row],[SW T]]/Table2[[#This Row],[Admission]]) = 0, "--", (Table2[[#This Row],[SW T]]/Table2[[#This Row],[Admission]]))</f>
        <v>--</v>
      </c>
      <c r="AZ77" s="11" t="str">
        <f>IF(Table2[[#This Row],[SW T]]=0,"--", IF(Table2[[#This Row],[SW HS]]/Table2[[#This Row],[SW T]]=0, "--", Table2[[#This Row],[SW HS]]/Table2[[#This Row],[SW T]]))</f>
        <v>--</v>
      </c>
      <c r="BA77" s="18" t="str">
        <f>IF(Table2[[#This Row],[SW T]]=0,"--", IF(Table2[[#This Row],[SW FE]]/Table2[[#This Row],[SW T]]=0, "--", Table2[[#This Row],[SW FE]]/Table2[[#This Row],[SW T]]))</f>
        <v>--</v>
      </c>
      <c r="BB77" s="2">
        <v>0</v>
      </c>
      <c r="BC77" s="2">
        <v>15</v>
      </c>
      <c r="BD77" s="2">
        <v>0</v>
      </c>
      <c r="BE77" s="2">
        <v>1</v>
      </c>
      <c r="BF77" s="6">
        <f>SUM(Table2[[#This Row],[CHE B]:[CHE FE]])</f>
        <v>16</v>
      </c>
      <c r="BG77" s="11">
        <f>IF((Table2[[#This Row],[CHE T]]/Table2[[#This Row],[Admission]]) = 0, "--", (Table2[[#This Row],[CHE T]]/Table2[[#This Row],[Admission]]))</f>
        <v>2.4390243902439025E-2</v>
      </c>
      <c r="BH77" s="11" t="str">
        <f>IF(Table2[[#This Row],[CHE T]]=0,"--", IF(Table2[[#This Row],[CHE HS]]/Table2[[#This Row],[CHE T]]=0, "--", Table2[[#This Row],[CHE HS]]/Table2[[#This Row],[CHE T]]))</f>
        <v>--</v>
      </c>
      <c r="BI77" s="22">
        <f>IF(Table2[[#This Row],[CHE T]]=0,"--", IF(Table2[[#This Row],[CHE FE]]/Table2[[#This Row],[CHE T]]=0, "--", Table2[[#This Row],[CHE FE]]/Table2[[#This Row],[CHE T]]))</f>
        <v>6.25E-2</v>
      </c>
      <c r="BJ77" s="2">
        <v>25</v>
      </c>
      <c r="BK77" s="2">
        <v>0</v>
      </c>
      <c r="BL77" s="2">
        <v>0</v>
      </c>
      <c r="BM77" s="2">
        <v>0</v>
      </c>
      <c r="BN77" s="6">
        <f>SUM(Table2[[#This Row],[WR B]:[WR FE]])</f>
        <v>25</v>
      </c>
      <c r="BO77" s="11">
        <f>IF((Table2[[#This Row],[WR T]]/Table2[[#This Row],[Admission]]) = 0, "--", (Table2[[#This Row],[WR T]]/Table2[[#This Row],[Admission]]))</f>
        <v>3.8109756097560975E-2</v>
      </c>
      <c r="BP77" s="11" t="str">
        <f>IF(Table2[[#This Row],[WR T]]=0,"--", IF(Table2[[#This Row],[WR HS]]/Table2[[#This Row],[WR T]]=0, "--", Table2[[#This Row],[WR HS]]/Table2[[#This Row],[WR T]]))</f>
        <v>--</v>
      </c>
      <c r="BQ77" s="18" t="str">
        <f>IF(Table2[[#This Row],[WR T]]=0,"--", IF(Table2[[#This Row],[WR FE]]/Table2[[#This Row],[WR T]]=0, "--", Table2[[#This Row],[WR FE]]/Table2[[#This Row],[WR T]]))</f>
        <v>--</v>
      </c>
      <c r="BR77" s="2">
        <v>1</v>
      </c>
      <c r="BS77" s="2">
        <v>12</v>
      </c>
      <c r="BT77" s="2">
        <v>0</v>
      </c>
      <c r="BU77" s="2">
        <v>1</v>
      </c>
      <c r="BV77" s="6">
        <f>SUM(Table2[[#This Row],[DNC B]:[DNC FE]])</f>
        <v>14</v>
      </c>
      <c r="BW77" s="11">
        <f>IF((Table2[[#This Row],[DNC T]]/Table2[[#This Row],[Admission]]) = 0, "--", (Table2[[#This Row],[DNC T]]/Table2[[#This Row],[Admission]]))</f>
        <v>2.1341463414634148E-2</v>
      </c>
      <c r="BX77" s="11" t="str">
        <f>IF(Table2[[#This Row],[DNC T]]=0,"--", IF(Table2[[#This Row],[DNC HS]]/Table2[[#This Row],[DNC T]]=0, "--", Table2[[#This Row],[DNC HS]]/Table2[[#This Row],[DNC T]]))</f>
        <v>--</v>
      </c>
      <c r="BY77" s="18">
        <f>IF(Table2[[#This Row],[DNC T]]=0,"--", IF(Table2[[#This Row],[DNC FE]]/Table2[[#This Row],[DNC T]]=0, "--", Table2[[#This Row],[DNC FE]]/Table2[[#This Row],[DNC T]]))</f>
        <v>7.1428571428571425E-2</v>
      </c>
      <c r="BZ77" s="24">
        <f>SUM(Table2[[#This Row],[BX T]],Table2[[#This Row],[SW T]],Table2[[#This Row],[CHE T]],Table2[[#This Row],[WR T]],Table2[[#This Row],[DNC T]])</f>
        <v>119</v>
      </c>
      <c r="CA77" s="2">
        <v>19</v>
      </c>
      <c r="CB77" s="2">
        <v>24</v>
      </c>
      <c r="CC77" s="2">
        <v>4</v>
      </c>
      <c r="CD77" s="2">
        <v>2</v>
      </c>
      <c r="CE77" s="6">
        <f>SUM(Table2[[#This Row],[TF B]:[TF FE]])</f>
        <v>49</v>
      </c>
      <c r="CF77" s="11">
        <f>IF((Table2[[#This Row],[TF T]]/Table2[[#This Row],[Admission]]) = 0, "--", (Table2[[#This Row],[TF T]]/Table2[[#This Row],[Admission]]))</f>
        <v>7.4695121951219509E-2</v>
      </c>
      <c r="CG77" s="11">
        <f>IF(Table2[[#This Row],[TF T]]=0,"--", IF(Table2[[#This Row],[TF HS]]/Table2[[#This Row],[TF T]]=0, "--", Table2[[#This Row],[TF HS]]/Table2[[#This Row],[TF T]]))</f>
        <v>8.1632653061224483E-2</v>
      </c>
      <c r="CH77" s="18">
        <f>IF(Table2[[#This Row],[TF T]]=0,"--", IF(Table2[[#This Row],[TF FE]]/Table2[[#This Row],[TF T]]=0, "--", Table2[[#This Row],[TF FE]]/Table2[[#This Row],[TF T]]))</f>
        <v>4.0816326530612242E-2</v>
      </c>
      <c r="CI77" s="2">
        <v>29</v>
      </c>
      <c r="CJ77" s="2">
        <v>0</v>
      </c>
      <c r="CK77" s="2">
        <v>0</v>
      </c>
      <c r="CL77" s="2">
        <v>0</v>
      </c>
      <c r="CM77" s="6">
        <f>SUM(Table2[[#This Row],[BB B]:[BB FE]])</f>
        <v>29</v>
      </c>
      <c r="CN77" s="11">
        <f>IF((Table2[[#This Row],[BB T]]/Table2[[#This Row],[Admission]]) = 0, "--", (Table2[[#This Row],[BB T]]/Table2[[#This Row],[Admission]]))</f>
        <v>4.4207317073170729E-2</v>
      </c>
      <c r="CO77" s="11" t="str">
        <f>IF(Table2[[#This Row],[BB T]]=0,"--", IF(Table2[[#This Row],[BB HS]]/Table2[[#This Row],[BB T]]=0, "--", Table2[[#This Row],[BB HS]]/Table2[[#This Row],[BB T]]))</f>
        <v>--</v>
      </c>
      <c r="CP77" s="18" t="str">
        <f>IF(Table2[[#This Row],[BB T]]=0,"--", IF(Table2[[#This Row],[BB FE]]/Table2[[#This Row],[BB T]]=0, "--", Table2[[#This Row],[BB FE]]/Table2[[#This Row],[BB T]]))</f>
        <v>--</v>
      </c>
      <c r="CQ77" s="2">
        <v>0</v>
      </c>
      <c r="CR77" s="2">
        <v>20</v>
      </c>
      <c r="CS77" s="2">
        <v>0</v>
      </c>
      <c r="CT77" s="2">
        <v>0</v>
      </c>
      <c r="CU77" s="6">
        <f>SUM(Table2[[#This Row],[SB B]:[SB FE]])</f>
        <v>20</v>
      </c>
      <c r="CV77" s="11">
        <f>IF((Table2[[#This Row],[SB T]]/Table2[[#This Row],[Admission]]) = 0, "--", (Table2[[#This Row],[SB T]]/Table2[[#This Row],[Admission]]))</f>
        <v>3.048780487804878E-2</v>
      </c>
      <c r="CW77" s="11" t="str">
        <f>IF(Table2[[#This Row],[SB T]]=0,"--", IF(Table2[[#This Row],[SB HS]]/Table2[[#This Row],[SB T]]=0, "--", Table2[[#This Row],[SB HS]]/Table2[[#This Row],[SB T]]))</f>
        <v>--</v>
      </c>
      <c r="CX77" s="18" t="str">
        <f>IF(Table2[[#This Row],[SB T]]=0,"--", IF(Table2[[#This Row],[SB FE]]/Table2[[#This Row],[SB T]]=0, "--", Table2[[#This Row],[SB FE]]/Table2[[#This Row],[SB T]]))</f>
        <v>--</v>
      </c>
      <c r="CY77" s="2">
        <v>15</v>
      </c>
      <c r="CZ77" s="2">
        <v>4</v>
      </c>
      <c r="DA77" s="2">
        <v>0</v>
      </c>
      <c r="DB77" s="2">
        <v>1</v>
      </c>
      <c r="DC77" s="6">
        <f>SUM(Table2[[#This Row],[GF B]:[GF FE]])</f>
        <v>20</v>
      </c>
      <c r="DD77" s="11">
        <f>IF((Table2[[#This Row],[GF T]]/Table2[[#This Row],[Admission]]) = 0, "--", (Table2[[#This Row],[GF T]]/Table2[[#This Row],[Admission]]))</f>
        <v>3.048780487804878E-2</v>
      </c>
      <c r="DE77" s="11" t="str">
        <f>IF(Table2[[#This Row],[GF T]]=0,"--", IF(Table2[[#This Row],[GF HS]]/Table2[[#This Row],[GF T]]=0, "--", Table2[[#This Row],[GF HS]]/Table2[[#This Row],[GF T]]))</f>
        <v>--</v>
      </c>
      <c r="DF77" s="18">
        <f>IF(Table2[[#This Row],[GF T]]=0,"--", IF(Table2[[#This Row],[GF FE]]/Table2[[#This Row],[GF T]]=0, "--", Table2[[#This Row],[GF FE]]/Table2[[#This Row],[GF T]]))</f>
        <v>0.05</v>
      </c>
      <c r="DG77" s="2">
        <v>18</v>
      </c>
      <c r="DH77" s="2">
        <v>18</v>
      </c>
      <c r="DI77" s="2">
        <v>1</v>
      </c>
      <c r="DJ77" s="2">
        <v>5</v>
      </c>
      <c r="DK77" s="6">
        <f>SUM(Table2[[#This Row],[TN B]:[TN FE]])</f>
        <v>42</v>
      </c>
      <c r="DL77" s="11">
        <f>IF((Table2[[#This Row],[TN T]]/Table2[[#This Row],[Admission]]) = 0, "--", (Table2[[#This Row],[TN T]]/Table2[[#This Row],[Admission]]))</f>
        <v>6.402439024390244E-2</v>
      </c>
      <c r="DM77" s="11">
        <f>IF(Table2[[#This Row],[TN T]]=0,"--", IF(Table2[[#This Row],[TN HS]]/Table2[[#This Row],[TN T]]=0, "--", Table2[[#This Row],[TN HS]]/Table2[[#This Row],[TN T]]))</f>
        <v>2.3809523809523808E-2</v>
      </c>
      <c r="DN77" s="18">
        <f>IF(Table2[[#This Row],[TN T]]=0,"--", IF(Table2[[#This Row],[TN FE]]/Table2[[#This Row],[TN T]]=0, "--", Table2[[#This Row],[TN FE]]/Table2[[#This Row],[TN T]]))</f>
        <v>0.11904761904761904</v>
      </c>
      <c r="DO77" s="2">
        <v>18</v>
      </c>
      <c r="DP77" s="2">
        <v>24</v>
      </c>
      <c r="DQ77" s="2">
        <v>0</v>
      </c>
      <c r="DR77" s="2">
        <v>0</v>
      </c>
      <c r="DS77" s="6">
        <f>SUM(Table2[[#This Row],[BND B]:[BND FE]])</f>
        <v>42</v>
      </c>
      <c r="DT77" s="11">
        <f>IF((Table2[[#This Row],[BND T]]/Table2[[#This Row],[Admission]]) = 0, "--", (Table2[[#This Row],[BND T]]/Table2[[#This Row],[Admission]]))</f>
        <v>6.402439024390244E-2</v>
      </c>
      <c r="DU77" s="11" t="str">
        <f>IF(Table2[[#This Row],[BND T]]=0,"--", IF(Table2[[#This Row],[BND HS]]/Table2[[#This Row],[BND T]]=0, "--", Table2[[#This Row],[BND HS]]/Table2[[#This Row],[BND T]]))</f>
        <v>--</v>
      </c>
      <c r="DV77" s="18" t="str">
        <f>IF(Table2[[#This Row],[BND T]]=0,"--", IF(Table2[[#This Row],[BND FE]]/Table2[[#This Row],[BND T]]=0, "--", Table2[[#This Row],[BND FE]]/Table2[[#This Row],[BND T]]))</f>
        <v>--</v>
      </c>
      <c r="DW77" s="2">
        <v>0</v>
      </c>
      <c r="DX77" s="2">
        <v>0</v>
      </c>
      <c r="DY77" s="2">
        <v>0</v>
      </c>
      <c r="DZ77" s="2">
        <v>0</v>
      </c>
      <c r="EA77" s="6">
        <f>SUM(Table2[[#This Row],[SPE B]:[SPE FE]])</f>
        <v>0</v>
      </c>
      <c r="EB77" s="11" t="str">
        <f>IF((Table2[[#This Row],[SPE T]]/Table2[[#This Row],[Admission]]) = 0, "--", (Table2[[#This Row],[SPE T]]/Table2[[#This Row],[Admission]]))</f>
        <v>--</v>
      </c>
      <c r="EC77" s="11" t="str">
        <f>IF(Table2[[#This Row],[SPE T]]=0,"--", IF(Table2[[#This Row],[SPE HS]]/Table2[[#This Row],[SPE T]]=0, "--", Table2[[#This Row],[SPE HS]]/Table2[[#This Row],[SPE T]]))</f>
        <v>--</v>
      </c>
      <c r="ED77" s="18" t="str">
        <f>IF(Table2[[#This Row],[SPE T]]=0,"--", IF(Table2[[#This Row],[SPE FE]]/Table2[[#This Row],[SPE T]]=0, "--", Table2[[#This Row],[SPE FE]]/Table2[[#This Row],[SPE T]]))</f>
        <v>--</v>
      </c>
      <c r="EE77" s="2">
        <v>0</v>
      </c>
      <c r="EF77" s="2">
        <v>0</v>
      </c>
      <c r="EG77" s="2">
        <v>0</v>
      </c>
      <c r="EH77" s="2">
        <v>0</v>
      </c>
      <c r="EI77" s="6">
        <f>SUM(Table2[[#This Row],[ORC B]:[ORC FE]])</f>
        <v>0</v>
      </c>
      <c r="EJ77" s="11" t="str">
        <f>IF((Table2[[#This Row],[ORC T]]/Table2[[#This Row],[Admission]]) = 0, "--", (Table2[[#This Row],[ORC T]]/Table2[[#This Row],[Admission]]))</f>
        <v>--</v>
      </c>
      <c r="EK77" s="11" t="str">
        <f>IF(Table2[[#This Row],[ORC T]]=0,"--", IF(Table2[[#This Row],[ORC HS]]/Table2[[#This Row],[ORC T]]=0, "--", Table2[[#This Row],[ORC HS]]/Table2[[#This Row],[ORC T]]))</f>
        <v>--</v>
      </c>
      <c r="EL77" s="18" t="str">
        <f>IF(Table2[[#This Row],[ORC T]]=0,"--", IF(Table2[[#This Row],[ORC FE]]/Table2[[#This Row],[ORC T]]=0, "--", Table2[[#This Row],[ORC FE]]/Table2[[#This Row],[ORC T]]))</f>
        <v>--</v>
      </c>
      <c r="EM77" s="2">
        <v>0</v>
      </c>
      <c r="EN77" s="2">
        <v>0</v>
      </c>
      <c r="EO77" s="2">
        <v>0</v>
      </c>
      <c r="EP77" s="2">
        <v>0</v>
      </c>
      <c r="EQ77" s="6">
        <f>SUM(Table2[[#This Row],[SOL B]:[SOL FE]])</f>
        <v>0</v>
      </c>
      <c r="ER77" s="11" t="str">
        <f>IF((Table2[[#This Row],[SOL T]]/Table2[[#This Row],[Admission]]) = 0, "--", (Table2[[#This Row],[SOL T]]/Table2[[#This Row],[Admission]]))</f>
        <v>--</v>
      </c>
      <c r="ES77" s="11" t="str">
        <f>IF(Table2[[#This Row],[SOL T]]=0,"--", IF(Table2[[#This Row],[SOL HS]]/Table2[[#This Row],[SOL T]]=0, "--", Table2[[#This Row],[SOL HS]]/Table2[[#This Row],[SOL T]]))</f>
        <v>--</v>
      </c>
      <c r="ET77" s="18" t="str">
        <f>IF(Table2[[#This Row],[SOL T]]=0,"--", IF(Table2[[#This Row],[SOL FE]]/Table2[[#This Row],[SOL T]]=0, "--", Table2[[#This Row],[SOL FE]]/Table2[[#This Row],[SOL T]]))</f>
        <v>--</v>
      </c>
      <c r="EU77" s="2">
        <v>16</v>
      </c>
      <c r="EV77" s="2">
        <v>35</v>
      </c>
      <c r="EW77" s="2">
        <v>0</v>
      </c>
      <c r="EX77" s="2">
        <v>1</v>
      </c>
      <c r="EY77" s="6">
        <f>SUM(Table2[[#This Row],[CHO B]:[CHO FE]])</f>
        <v>52</v>
      </c>
      <c r="EZ77" s="11">
        <f>IF((Table2[[#This Row],[CHO T]]/Table2[[#This Row],[Admission]]) = 0, "--", (Table2[[#This Row],[CHO T]]/Table2[[#This Row],[Admission]]))</f>
        <v>7.926829268292683E-2</v>
      </c>
      <c r="FA77" s="11" t="str">
        <f>IF(Table2[[#This Row],[CHO T]]=0,"--", IF(Table2[[#This Row],[CHO HS]]/Table2[[#This Row],[CHO T]]=0, "--", Table2[[#This Row],[CHO HS]]/Table2[[#This Row],[CHO T]]))</f>
        <v>--</v>
      </c>
      <c r="FB77" s="18">
        <f>IF(Table2[[#This Row],[CHO T]]=0,"--", IF(Table2[[#This Row],[CHO FE]]/Table2[[#This Row],[CHO T]]=0, "--", Table2[[#This Row],[CHO FE]]/Table2[[#This Row],[CHO T]]))</f>
        <v>1.9230769230769232E-2</v>
      </c>
      <c r="FC7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254</v>
      </c>
      <c r="FD77">
        <v>4</v>
      </c>
      <c r="FE77">
        <v>1</v>
      </c>
      <c r="FF77" s="1" t="s">
        <v>390</v>
      </c>
      <c r="FG77" s="1" t="s">
        <v>390</v>
      </c>
      <c r="FH77">
        <v>0</v>
      </c>
      <c r="FI77">
        <v>0</v>
      </c>
      <c r="FJ77" s="1" t="s">
        <v>390</v>
      </c>
      <c r="FK77" s="1" t="s">
        <v>390</v>
      </c>
      <c r="FL77">
        <v>0</v>
      </c>
      <c r="FM77">
        <v>669</v>
      </c>
      <c r="FN77" s="1" t="s">
        <v>390</v>
      </c>
      <c r="FO77" s="1" t="s">
        <v>390</v>
      </c>
    </row>
    <row r="78" spans="1:171">
      <c r="A78">
        <v>1154</v>
      </c>
      <c r="B78">
        <v>321</v>
      </c>
      <c r="C78" t="s">
        <v>112</v>
      </c>
      <c r="D78" t="s">
        <v>174</v>
      </c>
      <c r="E78" s="20">
        <v>130</v>
      </c>
      <c r="F78" s="2">
        <v>0</v>
      </c>
      <c r="G78" s="2">
        <v>0</v>
      </c>
      <c r="H78" s="2">
        <v>0</v>
      </c>
      <c r="I78" s="2">
        <v>0</v>
      </c>
      <c r="J78" s="6">
        <f>SUM(Table2[[#This Row],[FB B]:[FB FE]])</f>
        <v>0</v>
      </c>
      <c r="K78" s="11" t="str">
        <f>IF((Table2[[#This Row],[FB T]]/Table2[[#This Row],[Admission]]) = 0, "--", (Table2[[#This Row],[FB T]]/Table2[[#This Row],[Admission]]))</f>
        <v>--</v>
      </c>
      <c r="L78" s="11" t="str">
        <f>IF(Table2[[#This Row],[FB T]]=0,"--", IF(Table2[[#This Row],[FB HS]]/Table2[[#This Row],[FB T]]=0, "--", Table2[[#This Row],[FB HS]]/Table2[[#This Row],[FB T]]))</f>
        <v>--</v>
      </c>
      <c r="M78" s="18" t="str">
        <f>IF(Table2[[#This Row],[FB T]]=0,"--", IF(Table2[[#This Row],[FB FE]]/Table2[[#This Row],[FB T]]=0, "--", Table2[[#This Row],[FB FE]]/Table2[[#This Row],[FB T]]))</f>
        <v>--</v>
      </c>
      <c r="N78" s="2">
        <v>0</v>
      </c>
      <c r="O78" s="2">
        <v>0</v>
      </c>
      <c r="P78" s="2">
        <v>0</v>
      </c>
      <c r="Q78" s="2">
        <v>0</v>
      </c>
      <c r="R78" s="6">
        <f>SUM(Table2[[#This Row],[XC B]:[XC FE]])</f>
        <v>0</v>
      </c>
      <c r="S78" s="11" t="str">
        <f>IF((Table2[[#This Row],[XC T]]/Table2[[#This Row],[Admission]]) = 0, "--", (Table2[[#This Row],[XC T]]/Table2[[#This Row],[Admission]]))</f>
        <v>--</v>
      </c>
      <c r="T78" s="11" t="str">
        <f>IF(Table2[[#This Row],[XC T]]=0,"--", IF(Table2[[#This Row],[XC HS]]/Table2[[#This Row],[XC T]]=0, "--", Table2[[#This Row],[XC HS]]/Table2[[#This Row],[XC T]]))</f>
        <v>--</v>
      </c>
      <c r="U78" s="18" t="str">
        <f>IF(Table2[[#This Row],[XC T]]=0,"--", IF(Table2[[#This Row],[XC FE]]/Table2[[#This Row],[XC T]]=0, "--", Table2[[#This Row],[XC FE]]/Table2[[#This Row],[XC T]]))</f>
        <v>--</v>
      </c>
      <c r="V78" s="2">
        <v>0</v>
      </c>
      <c r="W78" s="2">
        <v>0</v>
      </c>
      <c r="X78" s="2">
        <v>0</v>
      </c>
      <c r="Y78" s="6">
        <f>SUM(Table2[[#This Row],[VB G]:[VB FE]])</f>
        <v>0</v>
      </c>
      <c r="Z78" s="11" t="str">
        <f>IF((Table2[[#This Row],[VB T]]/Table2[[#This Row],[Admission]]) = 0, "--", (Table2[[#This Row],[VB T]]/Table2[[#This Row],[Admission]]))</f>
        <v>--</v>
      </c>
      <c r="AA78" s="11" t="str">
        <f>IF(Table2[[#This Row],[VB T]]=0,"--", IF(Table2[[#This Row],[VB HS]]/Table2[[#This Row],[VB T]]=0, "--", Table2[[#This Row],[VB HS]]/Table2[[#This Row],[VB T]]))</f>
        <v>--</v>
      </c>
      <c r="AB78" s="18" t="str">
        <f>IF(Table2[[#This Row],[VB T]]=0,"--", IF(Table2[[#This Row],[VB FE]]/Table2[[#This Row],[VB T]]=0, "--", Table2[[#This Row],[VB FE]]/Table2[[#This Row],[VB T]]))</f>
        <v>--</v>
      </c>
      <c r="AC78" s="2">
        <v>0</v>
      </c>
      <c r="AD78" s="2">
        <v>0</v>
      </c>
      <c r="AE78" s="2">
        <v>0</v>
      </c>
      <c r="AF78" s="2">
        <v>0</v>
      </c>
      <c r="AG78" s="6">
        <f>SUM(Table2[[#This Row],[SC B]:[SC FE]])</f>
        <v>0</v>
      </c>
      <c r="AH78" s="11" t="str">
        <f>IF((Table2[[#This Row],[SC T]]/Table2[[#This Row],[Admission]]) = 0, "--", (Table2[[#This Row],[SC T]]/Table2[[#This Row],[Admission]]))</f>
        <v>--</v>
      </c>
      <c r="AI78" s="11" t="str">
        <f>IF(Table2[[#This Row],[SC T]]=0,"--", IF(Table2[[#This Row],[SC HS]]/Table2[[#This Row],[SC T]]=0, "--", Table2[[#This Row],[SC HS]]/Table2[[#This Row],[SC T]]))</f>
        <v>--</v>
      </c>
      <c r="AJ78" s="18" t="str">
        <f>IF(Table2[[#This Row],[SC T]]=0,"--", IF(Table2[[#This Row],[SC FE]]/Table2[[#This Row],[SC T]]=0, "--", Table2[[#This Row],[SC FE]]/Table2[[#This Row],[SC T]]))</f>
        <v>--</v>
      </c>
      <c r="AK78" s="15">
        <f>SUM(Table2[[#This Row],[FB T]],Table2[[#This Row],[XC T]],Table2[[#This Row],[VB T]],Table2[[#This Row],[SC T]])</f>
        <v>0</v>
      </c>
      <c r="AL78" s="2">
        <v>22</v>
      </c>
      <c r="AM78" s="2">
        <v>10</v>
      </c>
      <c r="AN78" s="2">
        <v>0</v>
      </c>
      <c r="AO78" s="2">
        <v>0</v>
      </c>
      <c r="AP78" s="6">
        <f>SUM(Table2[[#This Row],[BX B]:[BX FE]])</f>
        <v>32</v>
      </c>
      <c r="AQ78" s="11">
        <f>IF((Table2[[#This Row],[BX T]]/Table2[[#This Row],[Admission]]) = 0, "--", (Table2[[#This Row],[BX T]]/Table2[[#This Row],[Admission]]))</f>
        <v>0.24615384615384617</v>
      </c>
      <c r="AR78" s="11" t="str">
        <f>IF(Table2[[#This Row],[BX T]]=0,"--", IF(Table2[[#This Row],[BX HS]]/Table2[[#This Row],[BX T]]=0, "--", Table2[[#This Row],[BX HS]]/Table2[[#This Row],[BX T]]))</f>
        <v>--</v>
      </c>
      <c r="AS78" s="18" t="str">
        <f>IF(Table2[[#This Row],[BX T]]=0,"--", IF(Table2[[#This Row],[BX FE]]/Table2[[#This Row],[BX T]]=0, "--", Table2[[#This Row],[BX FE]]/Table2[[#This Row],[BX T]]))</f>
        <v>--</v>
      </c>
      <c r="AT78" s="2">
        <v>0</v>
      </c>
      <c r="AU78" s="2">
        <v>0</v>
      </c>
      <c r="AV78" s="2">
        <v>0</v>
      </c>
      <c r="AW78" s="2">
        <v>0</v>
      </c>
      <c r="AX78" s="6">
        <f>SUM(Table2[[#This Row],[SW B]:[SW FE]])</f>
        <v>0</v>
      </c>
      <c r="AY78" s="11" t="str">
        <f>IF((Table2[[#This Row],[SW T]]/Table2[[#This Row],[Admission]]) = 0, "--", (Table2[[#This Row],[SW T]]/Table2[[#This Row],[Admission]]))</f>
        <v>--</v>
      </c>
      <c r="AZ78" s="11" t="str">
        <f>IF(Table2[[#This Row],[SW T]]=0,"--", IF(Table2[[#This Row],[SW HS]]/Table2[[#This Row],[SW T]]=0, "--", Table2[[#This Row],[SW HS]]/Table2[[#This Row],[SW T]]))</f>
        <v>--</v>
      </c>
      <c r="BA78" s="18" t="str">
        <f>IF(Table2[[#This Row],[SW T]]=0,"--", IF(Table2[[#This Row],[SW FE]]/Table2[[#This Row],[SW T]]=0, "--", Table2[[#This Row],[SW FE]]/Table2[[#This Row],[SW T]]))</f>
        <v>--</v>
      </c>
      <c r="BB78" s="2">
        <v>0</v>
      </c>
      <c r="BC78" s="2">
        <v>0</v>
      </c>
      <c r="BD78" s="2">
        <v>0</v>
      </c>
      <c r="BE78" s="2">
        <v>0</v>
      </c>
      <c r="BF78" s="6">
        <f>SUM(Table2[[#This Row],[CHE B]:[CHE FE]])</f>
        <v>0</v>
      </c>
      <c r="BG78" s="11" t="str">
        <f>IF((Table2[[#This Row],[CHE T]]/Table2[[#This Row],[Admission]]) = 0, "--", (Table2[[#This Row],[CHE T]]/Table2[[#This Row],[Admission]]))</f>
        <v>--</v>
      </c>
      <c r="BH78" s="11" t="str">
        <f>IF(Table2[[#This Row],[CHE T]]=0,"--", IF(Table2[[#This Row],[CHE HS]]/Table2[[#This Row],[CHE T]]=0, "--", Table2[[#This Row],[CHE HS]]/Table2[[#This Row],[CHE T]]))</f>
        <v>--</v>
      </c>
      <c r="BI78" s="22" t="str">
        <f>IF(Table2[[#This Row],[CHE T]]=0,"--", IF(Table2[[#This Row],[CHE FE]]/Table2[[#This Row],[CHE T]]=0, "--", Table2[[#This Row],[CHE FE]]/Table2[[#This Row],[CHE T]]))</f>
        <v>--</v>
      </c>
      <c r="BJ78" s="2">
        <v>0</v>
      </c>
      <c r="BK78" s="2">
        <v>0</v>
      </c>
      <c r="BL78" s="2">
        <v>0</v>
      </c>
      <c r="BM78" s="2">
        <v>0</v>
      </c>
      <c r="BN78" s="6">
        <f>SUM(Table2[[#This Row],[WR B]:[WR FE]])</f>
        <v>0</v>
      </c>
      <c r="BO78" s="11" t="str">
        <f>IF((Table2[[#This Row],[WR T]]/Table2[[#This Row],[Admission]]) = 0, "--", (Table2[[#This Row],[WR T]]/Table2[[#This Row],[Admission]]))</f>
        <v>--</v>
      </c>
      <c r="BP78" s="11" t="str">
        <f>IF(Table2[[#This Row],[WR T]]=0,"--", IF(Table2[[#This Row],[WR HS]]/Table2[[#This Row],[WR T]]=0, "--", Table2[[#This Row],[WR HS]]/Table2[[#This Row],[WR T]]))</f>
        <v>--</v>
      </c>
      <c r="BQ78" s="18" t="str">
        <f>IF(Table2[[#This Row],[WR T]]=0,"--", IF(Table2[[#This Row],[WR FE]]/Table2[[#This Row],[WR T]]=0, "--", Table2[[#This Row],[WR FE]]/Table2[[#This Row],[WR T]]))</f>
        <v>--</v>
      </c>
      <c r="BR78" s="2">
        <v>0</v>
      </c>
      <c r="BS78" s="2">
        <v>0</v>
      </c>
      <c r="BT78" s="2">
        <v>0</v>
      </c>
      <c r="BU78" s="2">
        <v>0</v>
      </c>
      <c r="BV78" s="6">
        <f>SUM(Table2[[#This Row],[DNC B]:[DNC FE]])</f>
        <v>0</v>
      </c>
      <c r="BW78" s="11" t="str">
        <f>IF((Table2[[#This Row],[DNC T]]/Table2[[#This Row],[Admission]]) = 0, "--", (Table2[[#This Row],[DNC T]]/Table2[[#This Row],[Admission]]))</f>
        <v>--</v>
      </c>
      <c r="BX78" s="11" t="str">
        <f>IF(Table2[[#This Row],[DNC T]]=0,"--", IF(Table2[[#This Row],[DNC HS]]/Table2[[#This Row],[DNC T]]=0, "--", Table2[[#This Row],[DNC HS]]/Table2[[#This Row],[DNC T]]))</f>
        <v>--</v>
      </c>
      <c r="BY78" s="18" t="str">
        <f>IF(Table2[[#This Row],[DNC T]]=0,"--", IF(Table2[[#This Row],[DNC FE]]/Table2[[#This Row],[DNC T]]=0, "--", Table2[[#This Row],[DNC FE]]/Table2[[#This Row],[DNC T]]))</f>
        <v>--</v>
      </c>
      <c r="BZ78" s="24">
        <f>SUM(Table2[[#This Row],[BX T]],Table2[[#This Row],[SW T]],Table2[[#This Row],[CHE T]],Table2[[#This Row],[WR T]],Table2[[#This Row],[DNC T]])</f>
        <v>32</v>
      </c>
      <c r="CA78" s="2">
        <v>20</v>
      </c>
      <c r="CB78" s="2">
        <v>14</v>
      </c>
      <c r="CC78" s="2">
        <v>0</v>
      </c>
      <c r="CD78" s="2">
        <v>1</v>
      </c>
      <c r="CE78" s="6">
        <f>SUM(Table2[[#This Row],[TF B]:[TF FE]])</f>
        <v>35</v>
      </c>
      <c r="CF78" s="11">
        <f>IF((Table2[[#This Row],[TF T]]/Table2[[#This Row],[Admission]]) = 0, "--", (Table2[[#This Row],[TF T]]/Table2[[#This Row],[Admission]]))</f>
        <v>0.26923076923076922</v>
      </c>
      <c r="CG78" s="11" t="str">
        <f>IF(Table2[[#This Row],[TF T]]=0,"--", IF(Table2[[#This Row],[TF HS]]/Table2[[#This Row],[TF T]]=0, "--", Table2[[#This Row],[TF HS]]/Table2[[#This Row],[TF T]]))</f>
        <v>--</v>
      </c>
      <c r="CH78" s="18">
        <f>IF(Table2[[#This Row],[TF T]]=0,"--", IF(Table2[[#This Row],[TF FE]]/Table2[[#This Row],[TF T]]=0, "--", Table2[[#This Row],[TF FE]]/Table2[[#This Row],[TF T]]))</f>
        <v>2.8571428571428571E-2</v>
      </c>
      <c r="CI78" s="2">
        <v>13</v>
      </c>
      <c r="CJ78" s="2">
        <v>0</v>
      </c>
      <c r="CK78" s="2">
        <v>0</v>
      </c>
      <c r="CL78" s="2">
        <v>0</v>
      </c>
      <c r="CM78" s="6">
        <f>SUM(Table2[[#This Row],[BB B]:[BB FE]])</f>
        <v>13</v>
      </c>
      <c r="CN78" s="11">
        <f>IF((Table2[[#This Row],[BB T]]/Table2[[#This Row],[Admission]]) = 0, "--", (Table2[[#This Row],[BB T]]/Table2[[#This Row],[Admission]]))</f>
        <v>0.1</v>
      </c>
      <c r="CO78" s="11" t="str">
        <f>IF(Table2[[#This Row],[BB T]]=0,"--", IF(Table2[[#This Row],[BB HS]]/Table2[[#This Row],[BB T]]=0, "--", Table2[[#This Row],[BB HS]]/Table2[[#This Row],[BB T]]))</f>
        <v>--</v>
      </c>
      <c r="CP78" s="18" t="str">
        <f>IF(Table2[[#This Row],[BB T]]=0,"--", IF(Table2[[#This Row],[BB FE]]/Table2[[#This Row],[BB T]]=0, "--", Table2[[#This Row],[BB FE]]/Table2[[#This Row],[BB T]]))</f>
        <v>--</v>
      </c>
      <c r="CQ78" s="2">
        <v>0</v>
      </c>
      <c r="CR78" s="2">
        <v>0</v>
      </c>
      <c r="CS78" s="2">
        <v>0</v>
      </c>
      <c r="CT78" s="2">
        <v>0</v>
      </c>
      <c r="CU78" s="6">
        <f>SUM(Table2[[#This Row],[SB B]:[SB FE]])</f>
        <v>0</v>
      </c>
      <c r="CV78" s="11" t="str">
        <f>IF((Table2[[#This Row],[SB T]]/Table2[[#This Row],[Admission]]) = 0, "--", (Table2[[#This Row],[SB T]]/Table2[[#This Row],[Admission]]))</f>
        <v>--</v>
      </c>
      <c r="CW78" s="11" t="str">
        <f>IF(Table2[[#This Row],[SB T]]=0,"--", IF(Table2[[#This Row],[SB HS]]/Table2[[#This Row],[SB T]]=0, "--", Table2[[#This Row],[SB HS]]/Table2[[#This Row],[SB T]]))</f>
        <v>--</v>
      </c>
      <c r="CX78" s="18" t="str">
        <f>IF(Table2[[#This Row],[SB T]]=0,"--", IF(Table2[[#This Row],[SB FE]]/Table2[[#This Row],[SB T]]=0, "--", Table2[[#This Row],[SB FE]]/Table2[[#This Row],[SB T]]))</f>
        <v>--</v>
      </c>
      <c r="CY78" s="2">
        <v>0</v>
      </c>
      <c r="CZ78" s="2">
        <v>0</v>
      </c>
      <c r="DA78" s="2">
        <v>0</v>
      </c>
      <c r="DB78" s="2">
        <v>0</v>
      </c>
      <c r="DC78" s="6">
        <f>SUM(Table2[[#This Row],[GF B]:[GF FE]])</f>
        <v>0</v>
      </c>
      <c r="DD78" s="11" t="str">
        <f>IF((Table2[[#This Row],[GF T]]/Table2[[#This Row],[Admission]]) = 0, "--", (Table2[[#This Row],[GF T]]/Table2[[#This Row],[Admission]]))</f>
        <v>--</v>
      </c>
      <c r="DE78" s="11" t="str">
        <f>IF(Table2[[#This Row],[GF T]]=0,"--", IF(Table2[[#This Row],[GF HS]]/Table2[[#This Row],[GF T]]=0, "--", Table2[[#This Row],[GF HS]]/Table2[[#This Row],[GF T]]))</f>
        <v>--</v>
      </c>
      <c r="DF78" s="18" t="str">
        <f>IF(Table2[[#This Row],[GF T]]=0,"--", IF(Table2[[#This Row],[GF FE]]/Table2[[#This Row],[GF T]]=0, "--", Table2[[#This Row],[GF FE]]/Table2[[#This Row],[GF T]]))</f>
        <v>--</v>
      </c>
      <c r="DG78" s="2">
        <v>0</v>
      </c>
      <c r="DH78" s="2">
        <v>0</v>
      </c>
      <c r="DI78" s="2">
        <v>0</v>
      </c>
      <c r="DJ78" s="2">
        <v>0</v>
      </c>
      <c r="DK78" s="6">
        <f>SUM(Table2[[#This Row],[TN B]:[TN FE]])</f>
        <v>0</v>
      </c>
      <c r="DL78" s="11" t="str">
        <f>IF((Table2[[#This Row],[TN T]]/Table2[[#This Row],[Admission]]) = 0, "--", (Table2[[#This Row],[TN T]]/Table2[[#This Row],[Admission]]))</f>
        <v>--</v>
      </c>
      <c r="DM78" s="11" t="str">
        <f>IF(Table2[[#This Row],[TN T]]=0,"--", IF(Table2[[#This Row],[TN HS]]/Table2[[#This Row],[TN T]]=0, "--", Table2[[#This Row],[TN HS]]/Table2[[#This Row],[TN T]]))</f>
        <v>--</v>
      </c>
      <c r="DN78" s="18" t="str">
        <f>IF(Table2[[#This Row],[TN T]]=0,"--", IF(Table2[[#This Row],[TN FE]]/Table2[[#This Row],[TN T]]=0, "--", Table2[[#This Row],[TN FE]]/Table2[[#This Row],[TN T]]))</f>
        <v>--</v>
      </c>
      <c r="DO78" s="2">
        <v>0</v>
      </c>
      <c r="DP78" s="2">
        <v>0</v>
      </c>
      <c r="DQ78" s="2">
        <v>0</v>
      </c>
      <c r="DR78" s="2">
        <v>0</v>
      </c>
      <c r="DS78" s="6">
        <f>SUM(Table2[[#This Row],[BND B]:[BND FE]])</f>
        <v>0</v>
      </c>
      <c r="DT78" s="11" t="str">
        <f>IF((Table2[[#This Row],[BND T]]/Table2[[#This Row],[Admission]]) = 0, "--", (Table2[[#This Row],[BND T]]/Table2[[#This Row],[Admission]]))</f>
        <v>--</v>
      </c>
      <c r="DU78" s="11" t="str">
        <f>IF(Table2[[#This Row],[BND T]]=0,"--", IF(Table2[[#This Row],[BND HS]]/Table2[[#This Row],[BND T]]=0, "--", Table2[[#This Row],[BND HS]]/Table2[[#This Row],[BND T]]))</f>
        <v>--</v>
      </c>
      <c r="DV78" s="18" t="str">
        <f>IF(Table2[[#This Row],[BND T]]=0,"--", IF(Table2[[#This Row],[BND FE]]/Table2[[#This Row],[BND T]]=0, "--", Table2[[#This Row],[BND FE]]/Table2[[#This Row],[BND T]]))</f>
        <v>--</v>
      </c>
      <c r="DW78" s="2">
        <v>0</v>
      </c>
      <c r="DX78" s="2">
        <v>0</v>
      </c>
      <c r="DY78" s="2">
        <v>0</v>
      </c>
      <c r="DZ78" s="2">
        <v>0</v>
      </c>
      <c r="EA78" s="6">
        <f>SUM(Table2[[#This Row],[SPE B]:[SPE FE]])</f>
        <v>0</v>
      </c>
      <c r="EB78" s="11" t="str">
        <f>IF((Table2[[#This Row],[SPE T]]/Table2[[#This Row],[Admission]]) = 0, "--", (Table2[[#This Row],[SPE T]]/Table2[[#This Row],[Admission]]))</f>
        <v>--</v>
      </c>
      <c r="EC78" s="11" t="str">
        <f>IF(Table2[[#This Row],[SPE T]]=0,"--", IF(Table2[[#This Row],[SPE HS]]/Table2[[#This Row],[SPE T]]=0, "--", Table2[[#This Row],[SPE HS]]/Table2[[#This Row],[SPE T]]))</f>
        <v>--</v>
      </c>
      <c r="ED78" s="18" t="str">
        <f>IF(Table2[[#This Row],[SPE T]]=0,"--", IF(Table2[[#This Row],[SPE FE]]/Table2[[#This Row],[SPE T]]=0, "--", Table2[[#This Row],[SPE FE]]/Table2[[#This Row],[SPE T]]))</f>
        <v>--</v>
      </c>
      <c r="EE78" s="2">
        <v>0</v>
      </c>
      <c r="EF78" s="2">
        <v>0</v>
      </c>
      <c r="EG78" s="2">
        <v>0</v>
      </c>
      <c r="EH78" s="2">
        <v>0</v>
      </c>
      <c r="EI78" s="6">
        <f>SUM(Table2[[#This Row],[ORC B]:[ORC FE]])</f>
        <v>0</v>
      </c>
      <c r="EJ78" s="11" t="str">
        <f>IF((Table2[[#This Row],[ORC T]]/Table2[[#This Row],[Admission]]) = 0, "--", (Table2[[#This Row],[ORC T]]/Table2[[#This Row],[Admission]]))</f>
        <v>--</v>
      </c>
      <c r="EK78" s="11" t="str">
        <f>IF(Table2[[#This Row],[ORC T]]=0,"--", IF(Table2[[#This Row],[ORC HS]]/Table2[[#This Row],[ORC T]]=0, "--", Table2[[#This Row],[ORC HS]]/Table2[[#This Row],[ORC T]]))</f>
        <v>--</v>
      </c>
      <c r="EL78" s="18" t="str">
        <f>IF(Table2[[#This Row],[ORC T]]=0,"--", IF(Table2[[#This Row],[ORC FE]]/Table2[[#This Row],[ORC T]]=0, "--", Table2[[#This Row],[ORC FE]]/Table2[[#This Row],[ORC T]]))</f>
        <v>--</v>
      </c>
      <c r="EM78" s="2">
        <v>0</v>
      </c>
      <c r="EN78" s="2">
        <v>0</v>
      </c>
      <c r="EO78" s="2">
        <v>0</v>
      </c>
      <c r="EP78" s="2">
        <v>0</v>
      </c>
      <c r="EQ78" s="6">
        <f>SUM(Table2[[#This Row],[SOL B]:[SOL FE]])</f>
        <v>0</v>
      </c>
      <c r="ER78" s="11" t="str">
        <f>IF((Table2[[#This Row],[SOL T]]/Table2[[#This Row],[Admission]]) = 0, "--", (Table2[[#This Row],[SOL T]]/Table2[[#This Row],[Admission]]))</f>
        <v>--</v>
      </c>
      <c r="ES78" s="11" t="str">
        <f>IF(Table2[[#This Row],[SOL T]]=0,"--", IF(Table2[[#This Row],[SOL HS]]/Table2[[#This Row],[SOL T]]=0, "--", Table2[[#This Row],[SOL HS]]/Table2[[#This Row],[SOL T]]))</f>
        <v>--</v>
      </c>
      <c r="ET78" s="18" t="str">
        <f>IF(Table2[[#This Row],[SOL T]]=0,"--", IF(Table2[[#This Row],[SOL FE]]/Table2[[#This Row],[SOL T]]=0, "--", Table2[[#This Row],[SOL FE]]/Table2[[#This Row],[SOL T]]))</f>
        <v>--</v>
      </c>
      <c r="EU78" s="2">
        <v>13</v>
      </c>
      <c r="EV78" s="2">
        <v>11</v>
      </c>
      <c r="EW78" s="2">
        <v>0</v>
      </c>
      <c r="EX78" s="2">
        <v>3</v>
      </c>
      <c r="EY78" s="6">
        <f>SUM(Table2[[#This Row],[CHO B]:[CHO FE]])</f>
        <v>27</v>
      </c>
      <c r="EZ78" s="11">
        <f>IF((Table2[[#This Row],[CHO T]]/Table2[[#This Row],[Admission]]) = 0, "--", (Table2[[#This Row],[CHO T]]/Table2[[#This Row],[Admission]]))</f>
        <v>0.2076923076923077</v>
      </c>
      <c r="FA78" s="11" t="str">
        <f>IF(Table2[[#This Row],[CHO T]]=0,"--", IF(Table2[[#This Row],[CHO HS]]/Table2[[#This Row],[CHO T]]=0, "--", Table2[[#This Row],[CHO HS]]/Table2[[#This Row],[CHO T]]))</f>
        <v>--</v>
      </c>
      <c r="FB78" s="18">
        <f>IF(Table2[[#This Row],[CHO T]]=0,"--", IF(Table2[[#This Row],[CHO FE]]/Table2[[#This Row],[CHO T]]=0, "--", Table2[[#This Row],[CHO FE]]/Table2[[#This Row],[CHO T]]))</f>
        <v>0.1111111111111111</v>
      </c>
      <c r="FC7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75</v>
      </c>
      <c r="FD78">
        <v>0</v>
      </c>
      <c r="FE78">
        <v>0</v>
      </c>
      <c r="FF78" s="1" t="s">
        <v>390</v>
      </c>
      <c r="FG78" s="1" t="s">
        <v>390</v>
      </c>
      <c r="FH78">
        <v>0</v>
      </c>
      <c r="FI78">
        <v>0</v>
      </c>
      <c r="FJ78" s="1" t="s">
        <v>390</v>
      </c>
      <c r="FK78" s="1" t="s">
        <v>390</v>
      </c>
      <c r="FL78">
        <v>0</v>
      </c>
      <c r="FM78">
        <v>0</v>
      </c>
      <c r="FN78" s="1" t="s">
        <v>390</v>
      </c>
      <c r="FO78" s="1" t="s">
        <v>390</v>
      </c>
    </row>
    <row r="79" spans="1:171">
      <c r="A79">
        <v>955</v>
      </c>
      <c r="B79">
        <v>80</v>
      </c>
      <c r="C79" t="s">
        <v>92</v>
      </c>
      <c r="D79" t="s">
        <v>175</v>
      </c>
      <c r="E79" s="20">
        <v>55</v>
      </c>
      <c r="F79" s="2">
        <v>9</v>
      </c>
      <c r="G79" s="2">
        <v>0</v>
      </c>
      <c r="H79" s="2">
        <v>0</v>
      </c>
      <c r="I79" s="2">
        <v>0</v>
      </c>
      <c r="J79" s="6">
        <f>SUM(Table2[[#This Row],[FB B]:[FB FE]])</f>
        <v>9</v>
      </c>
      <c r="K79" s="11">
        <f>IF((Table2[[#This Row],[FB T]]/Table2[[#This Row],[Admission]]) = 0, "--", (Table2[[#This Row],[FB T]]/Table2[[#This Row],[Admission]]))</f>
        <v>0.16363636363636364</v>
      </c>
      <c r="L79" s="11" t="str">
        <f>IF(Table2[[#This Row],[FB T]]=0,"--", IF(Table2[[#This Row],[FB HS]]/Table2[[#This Row],[FB T]]=0, "--", Table2[[#This Row],[FB HS]]/Table2[[#This Row],[FB T]]))</f>
        <v>--</v>
      </c>
      <c r="M79" s="18" t="str">
        <f>IF(Table2[[#This Row],[FB T]]=0,"--", IF(Table2[[#This Row],[FB FE]]/Table2[[#This Row],[FB T]]=0, "--", Table2[[#This Row],[FB FE]]/Table2[[#This Row],[FB T]]))</f>
        <v>--</v>
      </c>
      <c r="N79" s="2">
        <v>0</v>
      </c>
      <c r="O79" s="2">
        <v>0</v>
      </c>
      <c r="P79" s="2">
        <v>0</v>
      </c>
      <c r="Q79" s="2">
        <v>0</v>
      </c>
      <c r="R79" s="6">
        <f>SUM(Table2[[#This Row],[XC B]:[XC FE]])</f>
        <v>0</v>
      </c>
      <c r="S79" s="11" t="str">
        <f>IF((Table2[[#This Row],[XC T]]/Table2[[#This Row],[Admission]]) = 0, "--", (Table2[[#This Row],[XC T]]/Table2[[#This Row],[Admission]]))</f>
        <v>--</v>
      </c>
      <c r="T79" s="11" t="str">
        <f>IF(Table2[[#This Row],[XC T]]=0,"--", IF(Table2[[#This Row],[XC HS]]/Table2[[#This Row],[XC T]]=0, "--", Table2[[#This Row],[XC HS]]/Table2[[#This Row],[XC T]]))</f>
        <v>--</v>
      </c>
      <c r="U79" s="18" t="str">
        <f>IF(Table2[[#This Row],[XC T]]=0,"--", IF(Table2[[#This Row],[XC FE]]/Table2[[#This Row],[XC T]]=0, "--", Table2[[#This Row],[XC FE]]/Table2[[#This Row],[XC T]]))</f>
        <v>--</v>
      </c>
      <c r="V79" s="2">
        <v>9</v>
      </c>
      <c r="W79" s="2">
        <v>0</v>
      </c>
      <c r="X79" s="2">
        <v>1</v>
      </c>
      <c r="Y79" s="6">
        <f>SUM(Table2[[#This Row],[VB G]:[VB FE]])</f>
        <v>10</v>
      </c>
      <c r="Z79" s="11">
        <f>IF((Table2[[#This Row],[VB T]]/Table2[[#This Row],[Admission]]) = 0, "--", (Table2[[#This Row],[VB T]]/Table2[[#This Row],[Admission]]))</f>
        <v>0.18181818181818182</v>
      </c>
      <c r="AA79" s="11" t="str">
        <f>IF(Table2[[#This Row],[VB T]]=0,"--", IF(Table2[[#This Row],[VB HS]]/Table2[[#This Row],[VB T]]=0, "--", Table2[[#This Row],[VB HS]]/Table2[[#This Row],[VB T]]))</f>
        <v>--</v>
      </c>
      <c r="AB79" s="18">
        <f>IF(Table2[[#This Row],[VB T]]=0,"--", IF(Table2[[#This Row],[VB FE]]/Table2[[#This Row],[VB T]]=0, "--", Table2[[#This Row],[VB FE]]/Table2[[#This Row],[VB T]]))</f>
        <v>0.1</v>
      </c>
      <c r="AC79" s="2">
        <v>0</v>
      </c>
      <c r="AD79" s="2">
        <v>0</v>
      </c>
      <c r="AE79" s="2">
        <v>0</v>
      </c>
      <c r="AF79" s="2">
        <v>0</v>
      </c>
      <c r="AG79" s="6">
        <f>SUM(Table2[[#This Row],[SC B]:[SC FE]])</f>
        <v>0</v>
      </c>
      <c r="AH79" s="11" t="str">
        <f>IF((Table2[[#This Row],[SC T]]/Table2[[#This Row],[Admission]]) = 0, "--", (Table2[[#This Row],[SC T]]/Table2[[#This Row],[Admission]]))</f>
        <v>--</v>
      </c>
      <c r="AI79" s="11" t="str">
        <f>IF(Table2[[#This Row],[SC T]]=0,"--", IF(Table2[[#This Row],[SC HS]]/Table2[[#This Row],[SC T]]=0, "--", Table2[[#This Row],[SC HS]]/Table2[[#This Row],[SC T]]))</f>
        <v>--</v>
      </c>
      <c r="AJ79" s="18" t="str">
        <f>IF(Table2[[#This Row],[SC T]]=0,"--", IF(Table2[[#This Row],[SC FE]]/Table2[[#This Row],[SC T]]=0, "--", Table2[[#This Row],[SC FE]]/Table2[[#This Row],[SC T]]))</f>
        <v>--</v>
      </c>
      <c r="AK79" s="15">
        <f>SUM(Table2[[#This Row],[FB T]],Table2[[#This Row],[XC T]],Table2[[#This Row],[VB T]],Table2[[#This Row],[SC T]])</f>
        <v>19</v>
      </c>
      <c r="AL79" s="2">
        <v>1</v>
      </c>
      <c r="AM79" s="2">
        <v>2</v>
      </c>
      <c r="AN79" s="2">
        <v>3</v>
      </c>
      <c r="AO79" s="2">
        <v>2</v>
      </c>
      <c r="AP79" s="6">
        <f>SUM(Table2[[#This Row],[BX B]:[BX FE]])</f>
        <v>8</v>
      </c>
      <c r="AQ79" s="11">
        <f>IF((Table2[[#This Row],[BX T]]/Table2[[#This Row],[Admission]]) = 0, "--", (Table2[[#This Row],[BX T]]/Table2[[#This Row],[Admission]]))</f>
        <v>0.14545454545454545</v>
      </c>
      <c r="AR79" s="11">
        <f>IF(Table2[[#This Row],[BX T]]=0,"--", IF(Table2[[#This Row],[BX HS]]/Table2[[#This Row],[BX T]]=0, "--", Table2[[#This Row],[BX HS]]/Table2[[#This Row],[BX T]]))</f>
        <v>0.375</v>
      </c>
      <c r="AS79" s="18">
        <f>IF(Table2[[#This Row],[BX T]]=0,"--", IF(Table2[[#This Row],[BX FE]]/Table2[[#This Row],[BX T]]=0, "--", Table2[[#This Row],[BX FE]]/Table2[[#This Row],[BX T]]))</f>
        <v>0.25</v>
      </c>
      <c r="AT79" s="2">
        <v>0</v>
      </c>
      <c r="AU79" s="2">
        <v>0</v>
      </c>
      <c r="AV79" s="2">
        <v>0</v>
      </c>
      <c r="AW79" s="2">
        <v>0</v>
      </c>
      <c r="AX79" s="6">
        <f>SUM(Table2[[#This Row],[SW B]:[SW FE]])</f>
        <v>0</v>
      </c>
      <c r="AY79" s="11" t="str">
        <f>IF((Table2[[#This Row],[SW T]]/Table2[[#This Row],[Admission]]) = 0, "--", (Table2[[#This Row],[SW T]]/Table2[[#This Row],[Admission]]))</f>
        <v>--</v>
      </c>
      <c r="AZ79" s="11" t="str">
        <f>IF(Table2[[#This Row],[SW T]]=0,"--", IF(Table2[[#This Row],[SW HS]]/Table2[[#This Row],[SW T]]=0, "--", Table2[[#This Row],[SW HS]]/Table2[[#This Row],[SW T]]))</f>
        <v>--</v>
      </c>
      <c r="BA79" s="18" t="str">
        <f>IF(Table2[[#This Row],[SW T]]=0,"--", IF(Table2[[#This Row],[SW FE]]/Table2[[#This Row],[SW T]]=0, "--", Table2[[#This Row],[SW FE]]/Table2[[#This Row],[SW T]]))</f>
        <v>--</v>
      </c>
      <c r="BB79" s="2">
        <v>0</v>
      </c>
      <c r="BC79" s="2">
        <v>0</v>
      </c>
      <c r="BD79" s="2">
        <v>0</v>
      </c>
      <c r="BE79" s="2">
        <v>0</v>
      </c>
      <c r="BF79" s="6">
        <f>SUM(Table2[[#This Row],[CHE B]:[CHE FE]])</f>
        <v>0</v>
      </c>
      <c r="BG79" s="11" t="str">
        <f>IF((Table2[[#This Row],[CHE T]]/Table2[[#This Row],[Admission]]) = 0, "--", (Table2[[#This Row],[CHE T]]/Table2[[#This Row],[Admission]]))</f>
        <v>--</v>
      </c>
      <c r="BH79" s="11" t="str">
        <f>IF(Table2[[#This Row],[CHE T]]=0,"--", IF(Table2[[#This Row],[CHE HS]]/Table2[[#This Row],[CHE T]]=0, "--", Table2[[#This Row],[CHE HS]]/Table2[[#This Row],[CHE T]]))</f>
        <v>--</v>
      </c>
      <c r="BI79" s="22" t="str">
        <f>IF(Table2[[#This Row],[CHE T]]=0,"--", IF(Table2[[#This Row],[CHE FE]]/Table2[[#This Row],[CHE T]]=0, "--", Table2[[#This Row],[CHE FE]]/Table2[[#This Row],[CHE T]]))</f>
        <v>--</v>
      </c>
      <c r="BJ79" s="2">
        <v>0</v>
      </c>
      <c r="BK79" s="2">
        <v>0</v>
      </c>
      <c r="BL79" s="2">
        <v>0</v>
      </c>
      <c r="BM79" s="2">
        <v>0</v>
      </c>
      <c r="BN79" s="6">
        <f>SUM(Table2[[#This Row],[WR B]:[WR FE]])</f>
        <v>0</v>
      </c>
      <c r="BO79" s="11" t="str">
        <f>IF((Table2[[#This Row],[WR T]]/Table2[[#This Row],[Admission]]) = 0, "--", (Table2[[#This Row],[WR T]]/Table2[[#This Row],[Admission]]))</f>
        <v>--</v>
      </c>
      <c r="BP79" s="11" t="str">
        <f>IF(Table2[[#This Row],[WR T]]=0,"--", IF(Table2[[#This Row],[WR HS]]/Table2[[#This Row],[WR T]]=0, "--", Table2[[#This Row],[WR HS]]/Table2[[#This Row],[WR T]]))</f>
        <v>--</v>
      </c>
      <c r="BQ79" s="18" t="str">
        <f>IF(Table2[[#This Row],[WR T]]=0,"--", IF(Table2[[#This Row],[WR FE]]/Table2[[#This Row],[WR T]]=0, "--", Table2[[#This Row],[WR FE]]/Table2[[#This Row],[WR T]]))</f>
        <v>--</v>
      </c>
      <c r="BR79" s="2">
        <v>0</v>
      </c>
      <c r="BS79" s="2">
        <v>0</v>
      </c>
      <c r="BT79" s="2">
        <v>0</v>
      </c>
      <c r="BU79" s="2">
        <v>0</v>
      </c>
      <c r="BV79" s="6">
        <f>SUM(Table2[[#This Row],[DNC B]:[DNC FE]])</f>
        <v>0</v>
      </c>
      <c r="BW79" s="11" t="str">
        <f>IF((Table2[[#This Row],[DNC T]]/Table2[[#This Row],[Admission]]) = 0, "--", (Table2[[#This Row],[DNC T]]/Table2[[#This Row],[Admission]]))</f>
        <v>--</v>
      </c>
      <c r="BX79" s="11" t="str">
        <f>IF(Table2[[#This Row],[DNC T]]=0,"--", IF(Table2[[#This Row],[DNC HS]]/Table2[[#This Row],[DNC T]]=0, "--", Table2[[#This Row],[DNC HS]]/Table2[[#This Row],[DNC T]]))</f>
        <v>--</v>
      </c>
      <c r="BY79" s="18" t="str">
        <f>IF(Table2[[#This Row],[DNC T]]=0,"--", IF(Table2[[#This Row],[DNC FE]]/Table2[[#This Row],[DNC T]]=0, "--", Table2[[#This Row],[DNC FE]]/Table2[[#This Row],[DNC T]]))</f>
        <v>--</v>
      </c>
      <c r="BZ79" s="24">
        <f>SUM(Table2[[#This Row],[BX T]],Table2[[#This Row],[SW T]],Table2[[#This Row],[CHE T]],Table2[[#This Row],[WR T]],Table2[[#This Row],[DNC T]])</f>
        <v>8</v>
      </c>
      <c r="CA79" s="2">
        <v>1</v>
      </c>
      <c r="CB79" s="2">
        <v>0</v>
      </c>
      <c r="CC79" s="2">
        <v>0</v>
      </c>
      <c r="CD79" s="2">
        <v>0</v>
      </c>
      <c r="CE79" s="6">
        <f>SUM(Table2[[#This Row],[TF B]:[TF FE]])</f>
        <v>1</v>
      </c>
      <c r="CF79" s="11">
        <f>IF((Table2[[#This Row],[TF T]]/Table2[[#This Row],[Admission]]) = 0, "--", (Table2[[#This Row],[TF T]]/Table2[[#This Row],[Admission]]))</f>
        <v>1.8181818181818181E-2</v>
      </c>
      <c r="CG79" s="11" t="str">
        <f>IF(Table2[[#This Row],[TF T]]=0,"--", IF(Table2[[#This Row],[TF HS]]/Table2[[#This Row],[TF T]]=0, "--", Table2[[#This Row],[TF HS]]/Table2[[#This Row],[TF T]]))</f>
        <v>--</v>
      </c>
      <c r="CH79" s="18" t="str">
        <f>IF(Table2[[#This Row],[TF T]]=0,"--", IF(Table2[[#This Row],[TF FE]]/Table2[[#This Row],[TF T]]=0, "--", Table2[[#This Row],[TF FE]]/Table2[[#This Row],[TF T]]))</f>
        <v>--</v>
      </c>
      <c r="CI79" s="2">
        <v>0</v>
      </c>
      <c r="CJ79" s="2">
        <v>0</v>
      </c>
      <c r="CK79" s="2">
        <v>0</v>
      </c>
      <c r="CL79" s="2">
        <v>0</v>
      </c>
      <c r="CM79" s="6">
        <f>SUM(Table2[[#This Row],[BB B]:[BB FE]])</f>
        <v>0</v>
      </c>
      <c r="CN79" s="11" t="str">
        <f>IF((Table2[[#This Row],[BB T]]/Table2[[#This Row],[Admission]]) = 0, "--", (Table2[[#This Row],[BB T]]/Table2[[#This Row],[Admission]]))</f>
        <v>--</v>
      </c>
      <c r="CO79" s="11" t="str">
        <f>IF(Table2[[#This Row],[BB T]]=0,"--", IF(Table2[[#This Row],[BB HS]]/Table2[[#This Row],[BB T]]=0, "--", Table2[[#This Row],[BB HS]]/Table2[[#This Row],[BB T]]))</f>
        <v>--</v>
      </c>
      <c r="CP79" s="18" t="str">
        <f>IF(Table2[[#This Row],[BB T]]=0,"--", IF(Table2[[#This Row],[BB FE]]/Table2[[#This Row],[BB T]]=0, "--", Table2[[#This Row],[BB FE]]/Table2[[#This Row],[BB T]]))</f>
        <v>--</v>
      </c>
      <c r="CQ79" s="2">
        <v>0</v>
      </c>
      <c r="CR79" s="2">
        <v>0</v>
      </c>
      <c r="CS79" s="2">
        <v>0</v>
      </c>
      <c r="CT79" s="2">
        <v>0</v>
      </c>
      <c r="CU79" s="6">
        <f>SUM(Table2[[#This Row],[SB B]:[SB FE]])</f>
        <v>0</v>
      </c>
      <c r="CV79" s="11" t="str">
        <f>IF((Table2[[#This Row],[SB T]]/Table2[[#This Row],[Admission]]) = 0, "--", (Table2[[#This Row],[SB T]]/Table2[[#This Row],[Admission]]))</f>
        <v>--</v>
      </c>
      <c r="CW79" s="11" t="str">
        <f>IF(Table2[[#This Row],[SB T]]=0,"--", IF(Table2[[#This Row],[SB HS]]/Table2[[#This Row],[SB T]]=0, "--", Table2[[#This Row],[SB HS]]/Table2[[#This Row],[SB T]]))</f>
        <v>--</v>
      </c>
      <c r="CX79" s="18" t="str">
        <f>IF(Table2[[#This Row],[SB T]]=0,"--", IF(Table2[[#This Row],[SB FE]]/Table2[[#This Row],[SB T]]=0, "--", Table2[[#This Row],[SB FE]]/Table2[[#This Row],[SB T]]))</f>
        <v>--</v>
      </c>
      <c r="CY79" s="2">
        <v>0</v>
      </c>
      <c r="CZ79" s="2">
        <v>0</v>
      </c>
      <c r="DA79" s="2">
        <v>0</v>
      </c>
      <c r="DB79" s="2">
        <v>0</v>
      </c>
      <c r="DC79" s="6">
        <f>SUM(Table2[[#This Row],[GF B]:[GF FE]])</f>
        <v>0</v>
      </c>
      <c r="DD79" s="11" t="str">
        <f>IF((Table2[[#This Row],[GF T]]/Table2[[#This Row],[Admission]]) = 0, "--", (Table2[[#This Row],[GF T]]/Table2[[#This Row],[Admission]]))</f>
        <v>--</v>
      </c>
      <c r="DE79" s="11" t="str">
        <f>IF(Table2[[#This Row],[GF T]]=0,"--", IF(Table2[[#This Row],[GF HS]]/Table2[[#This Row],[GF T]]=0, "--", Table2[[#This Row],[GF HS]]/Table2[[#This Row],[GF T]]))</f>
        <v>--</v>
      </c>
      <c r="DF79" s="18" t="str">
        <f>IF(Table2[[#This Row],[GF T]]=0,"--", IF(Table2[[#This Row],[GF FE]]/Table2[[#This Row],[GF T]]=0, "--", Table2[[#This Row],[GF FE]]/Table2[[#This Row],[GF T]]))</f>
        <v>--</v>
      </c>
      <c r="DG79" s="2">
        <v>0</v>
      </c>
      <c r="DH79" s="2">
        <v>0</v>
      </c>
      <c r="DI79" s="2">
        <v>0</v>
      </c>
      <c r="DJ79" s="2">
        <v>0</v>
      </c>
      <c r="DK79" s="6">
        <f>SUM(Table2[[#This Row],[TN B]:[TN FE]])</f>
        <v>0</v>
      </c>
      <c r="DL79" s="11" t="str">
        <f>IF((Table2[[#This Row],[TN T]]/Table2[[#This Row],[Admission]]) = 0, "--", (Table2[[#This Row],[TN T]]/Table2[[#This Row],[Admission]]))</f>
        <v>--</v>
      </c>
      <c r="DM79" s="11" t="str">
        <f>IF(Table2[[#This Row],[TN T]]=0,"--", IF(Table2[[#This Row],[TN HS]]/Table2[[#This Row],[TN T]]=0, "--", Table2[[#This Row],[TN HS]]/Table2[[#This Row],[TN T]]))</f>
        <v>--</v>
      </c>
      <c r="DN79" s="18" t="str">
        <f>IF(Table2[[#This Row],[TN T]]=0,"--", IF(Table2[[#This Row],[TN FE]]/Table2[[#This Row],[TN T]]=0, "--", Table2[[#This Row],[TN FE]]/Table2[[#This Row],[TN T]]))</f>
        <v>--</v>
      </c>
      <c r="DO79" s="2">
        <v>0</v>
      </c>
      <c r="DP79" s="2">
        <v>0</v>
      </c>
      <c r="DQ79" s="2">
        <v>0</v>
      </c>
      <c r="DR79" s="2">
        <v>0</v>
      </c>
      <c r="DS79" s="6">
        <f>SUM(Table2[[#This Row],[BND B]:[BND FE]])</f>
        <v>0</v>
      </c>
      <c r="DT79" s="11" t="str">
        <f>IF((Table2[[#This Row],[BND T]]/Table2[[#This Row],[Admission]]) = 0, "--", (Table2[[#This Row],[BND T]]/Table2[[#This Row],[Admission]]))</f>
        <v>--</v>
      </c>
      <c r="DU79" s="11" t="str">
        <f>IF(Table2[[#This Row],[BND T]]=0,"--", IF(Table2[[#This Row],[BND HS]]/Table2[[#This Row],[BND T]]=0, "--", Table2[[#This Row],[BND HS]]/Table2[[#This Row],[BND T]]))</f>
        <v>--</v>
      </c>
      <c r="DV79" s="18" t="str">
        <f>IF(Table2[[#This Row],[BND T]]=0,"--", IF(Table2[[#This Row],[BND FE]]/Table2[[#This Row],[BND T]]=0, "--", Table2[[#This Row],[BND FE]]/Table2[[#This Row],[BND T]]))</f>
        <v>--</v>
      </c>
      <c r="DW79" s="2">
        <v>0</v>
      </c>
      <c r="DX79" s="2">
        <v>0</v>
      </c>
      <c r="DY79" s="2">
        <v>0</v>
      </c>
      <c r="DZ79" s="2">
        <v>0</v>
      </c>
      <c r="EA79" s="6">
        <f>SUM(Table2[[#This Row],[SPE B]:[SPE FE]])</f>
        <v>0</v>
      </c>
      <c r="EB79" s="11" t="str">
        <f>IF((Table2[[#This Row],[SPE T]]/Table2[[#This Row],[Admission]]) = 0, "--", (Table2[[#This Row],[SPE T]]/Table2[[#This Row],[Admission]]))</f>
        <v>--</v>
      </c>
      <c r="EC79" s="11" t="str">
        <f>IF(Table2[[#This Row],[SPE T]]=0,"--", IF(Table2[[#This Row],[SPE HS]]/Table2[[#This Row],[SPE T]]=0, "--", Table2[[#This Row],[SPE HS]]/Table2[[#This Row],[SPE T]]))</f>
        <v>--</v>
      </c>
      <c r="ED79" s="18" t="str">
        <f>IF(Table2[[#This Row],[SPE T]]=0,"--", IF(Table2[[#This Row],[SPE FE]]/Table2[[#This Row],[SPE T]]=0, "--", Table2[[#This Row],[SPE FE]]/Table2[[#This Row],[SPE T]]))</f>
        <v>--</v>
      </c>
      <c r="EE79" s="2">
        <v>0</v>
      </c>
      <c r="EF79" s="2">
        <v>0</v>
      </c>
      <c r="EG79" s="2">
        <v>0</v>
      </c>
      <c r="EH79" s="2">
        <v>0</v>
      </c>
      <c r="EI79" s="6">
        <f>SUM(Table2[[#This Row],[ORC B]:[ORC FE]])</f>
        <v>0</v>
      </c>
      <c r="EJ79" s="11" t="str">
        <f>IF((Table2[[#This Row],[ORC T]]/Table2[[#This Row],[Admission]]) = 0, "--", (Table2[[#This Row],[ORC T]]/Table2[[#This Row],[Admission]]))</f>
        <v>--</v>
      </c>
      <c r="EK79" s="11" t="str">
        <f>IF(Table2[[#This Row],[ORC T]]=0,"--", IF(Table2[[#This Row],[ORC HS]]/Table2[[#This Row],[ORC T]]=0, "--", Table2[[#This Row],[ORC HS]]/Table2[[#This Row],[ORC T]]))</f>
        <v>--</v>
      </c>
      <c r="EL79" s="18" t="str">
        <f>IF(Table2[[#This Row],[ORC T]]=0,"--", IF(Table2[[#This Row],[ORC FE]]/Table2[[#This Row],[ORC T]]=0, "--", Table2[[#This Row],[ORC FE]]/Table2[[#This Row],[ORC T]]))</f>
        <v>--</v>
      </c>
      <c r="EM79" s="2">
        <v>0</v>
      </c>
      <c r="EN79" s="2">
        <v>0</v>
      </c>
      <c r="EO79" s="2">
        <v>0</v>
      </c>
      <c r="EP79" s="2">
        <v>0</v>
      </c>
      <c r="EQ79" s="6">
        <f>SUM(Table2[[#This Row],[SOL B]:[SOL FE]])</f>
        <v>0</v>
      </c>
      <c r="ER79" s="11" t="str">
        <f>IF((Table2[[#This Row],[SOL T]]/Table2[[#This Row],[Admission]]) = 0, "--", (Table2[[#This Row],[SOL T]]/Table2[[#This Row],[Admission]]))</f>
        <v>--</v>
      </c>
      <c r="ES79" s="11" t="str">
        <f>IF(Table2[[#This Row],[SOL T]]=0,"--", IF(Table2[[#This Row],[SOL HS]]/Table2[[#This Row],[SOL T]]=0, "--", Table2[[#This Row],[SOL HS]]/Table2[[#This Row],[SOL T]]))</f>
        <v>--</v>
      </c>
      <c r="ET79" s="18" t="str">
        <f>IF(Table2[[#This Row],[SOL T]]=0,"--", IF(Table2[[#This Row],[SOL FE]]/Table2[[#This Row],[SOL T]]=0, "--", Table2[[#This Row],[SOL FE]]/Table2[[#This Row],[SOL T]]))</f>
        <v>--</v>
      </c>
      <c r="EU79" s="2">
        <v>0</v>
      </c>
      <c r="EV79" s="2">
        <v>0</v>
      </c>
      <c r="EW79" s="2">
        <v>0</v>
      </c>
      <c r="EX79" s="2">
        <v>0</v>
      </c>
      <c r="EY79" s="6">
        <f>SUM(Table2[[#This Row],[CHO B]:[CHO FE]])</f>
        <v>0</v>
      </c>
      <c r="EZ79" s="11" t="str">
        <f>IF((Table2[[#This Row],[CHO T]]/Table2[[#This Row],[Admission]]) = 0, "--", (Table2[[#This Row],[CHO T]]/Table2[[#This Row],[Admission]]))</f>
        <v>--</v>
      </c>
      <c r="FA79" s="11" t="str">
        <f>IF(Table2[[#This Row],[CHO T]]=0,"--", IF(Table2[[#This Row],[CHO HS]]/Table2[[#This Row],[CHO T]]=0, "--", Table2[[#This Row],[CHO HS]]/Table2[[#This Row],[CHO T]]))</f>
        <v>--</v>
      </c>
      <c r="FB79" s="18" t="str">
        <f>IF(Table2[[#This Row],[CHO T]]=0,"--", IF(Table2[[#This Row],[CHO FE]]/Table2[[#This Row],[CHO T]]=0, "--", Table2[[#This Row],[CHO FE]]/Table2[[#This Row],[CHO T]]))</f>
        <v>--</v>
      </c>
      <c r="FC7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</v>
      </c>
      <c r="FD79">
        <v>0</v>
      </c>
      <c r="FE79">
        <v>0</v>
      </c>
      <c r="FF79" s="1" t="s">
        <v>390</v>
      </c>
      <c r="FG79" s="1" t="s">
        <v>390</v>
      </c>
      <c r="FH79">
        <v>0</v>
      </c>
      <c r="FI79">
        <v>3</v>
      </c>
      <c r="FJ79" s="1" t="s">
        <v>390</v>
      </c>
      <c r="FK79" s="1" t="s">
        <v>390</v>
      </c>
      <c r="FL79">
        <v>0</v>
      </c>
      <c r="FM79">
        <v>0</v>
      </c>
      <c r="FN79" s="1" t="s">
        <v>390</v>
      </c>
      <c r="FO79" s="1" t="s">
        <v>390</v>
      </c>
    </row>
    <row r="80" spans="1:171">
      <c r="A80">
        <v>969</v>
      </c>
      <c r="B80">
        <v>98</v>
      </c>
      <c r="C80" t="s">
        <v>94</v>
      </c>
      <c r="D80" t="s">
        <v>176</v>
      </c>
      <c r="E80" s="20">
        <v>1888</v>
      </c>
      <c r="F80" s="2">
        <v>88</v>
      </c>
      <c r="G80" s="2">
        <v>1</v>
      </c>
      <c r="H80" s="2">
        <v>0</v>
      </c>
      <c r="I80" s="2">
        <v>0</v>
      </c>
      <c r="J80" s="6">
        <f>SUM(Table2[[#This Row],[FB B]:[FB FE]])</f>
        <v>89</v>
      </c>
      <c r="K80" s="11">
        <f>IF((Table2[[#This Row],[FB T]]/Table2[[#This Row],[Admission]]) = 0, "--", (Table2[[#This Row],[FB T]]/Table2[[#This Row],[Admission]]))</f>
        <v>4.7139830508474576E-2</v>
      </c>
      <c r="L80" s="11" t="str">
        <f>IF(Table2[[#This Row],[FB T]]=0,"--", IF(Table2[[#This Row],[FB HS]]/Table2[[#This Row],[FB T]]=0, "--", Table2[[#This Row],[FB HS]]/Table2[[#This Row],[FB T]]))</f>
        <v>--</v>
      </c>
      <c r="M80" s="18" t="str">
        <f>IF(Table2[[#This Row],[FB T]]=0,"--", IF(Table2[[#This Row],[FB FE]]/Table2[[#This Row],[FB T]]=0, "--", Table2[[#This Row],[FB FE]]/Table2[[#This Row],[FB T]]))</f>
        <v>--</v>
      </c>
      <c r="N80" s="2">
        <v>42</v>
      </c>
      <c r="O80" s="2">
        <v>24</v>
      </c>
      <c r="P80" s="2">
        <v>0</v>
      </c>
      <c r="Q80" s="2">
        <v>0</v>
      </c>
      <c r="R80" s="6">
        <f>SUM(Table2[[#This Row],[XC B]:[XC FE]])</f>
        <v>66</v>
      </c>
      <c r="S80" s="11">
        <f>IF((Table2[[#This Row],[XC T]]/Table2[[#This Row],[Admission]]) = 0, "--", (Table2[[#This Row],[XC T]]/Table2[[#This Row],[Admission]]))</f>
        <v>3.4957627118644065E-2</v>
      </c>
      <c r="T80" s="11" t="str">
        <f>IF(Table2[[#This Row],[XC T]]=0,"--", IF(Table2[[#This Row],[XC HS]]/Table2[[#This Row],[XC T]]=0, "--", Table2[[#This Row],[XC HS]]/Table2[[#This Row],[XC T]]))</f>
        <v>--</v>
      </c>
      <c r="U80" s="18" t="str">
        <f>IF(Table2[[#This Row],[XC T]]=0,"--", IF(Table2[[#This Row],[XC FE]]/Table2[[#This Row],[XC T]]=0, "--", Table2[[#This Row],[XC FE]]/Table2[[#This Row],[XC T]]))</f>
        <v>--</v>
      </c>
      <c r="V80" s="2">
        <v>30</v>
      </c>
      <c r="W80" s="2">
        <v>0</v>
      </c>
      <c r="X80" s="2">
        <v>0</v>
      </c>
      <c r="Y80" s="6">
        <f>SUM(Table2[[#This Row],[VB G]:[VB FE]])</f>
        <v>30</v>
      </c>
      <c r="Z80" s="11">
        <f>IF((Table2[[#This Row],[VB T]]/Table2[[#This Row],[Admission]]) = 0, "--", (Table2[[#This Row],[VB T]]/Table2[[#This Row],[Admission]]))</f>
        <v>1.5889830508474576E-2</v>
      </c>
      <c r="AA80" s="11" t="str">
        <f>IF(Table2[[#This Row],[VB T]]=0,"--", IF(Table2[[#This Row],[VB HS]]/Table2[[#This Row],[VB T]]=0, "--", Table2[[#This Row],[VB HS]]/Table2[[#This Row],[VB T]]))</f>
        <v>--</v>
      </c>
      <c r="AB80" s="18" t="str">
        <f>IF(Table2[[#This Row],[VB T]]=0,"--", IF(Table2[[#This Row],[VB FE]]/Table2[[#This Row],[VB T]]=0, "--", Table2[[#This Row],[VB FE]]/Table2[[#This Row],[VB T]]))</f>
        <v>--</v>
      </c>
      <c r="AC80" s="2">
        <v>41</v>
      </c>
      <c r="AD80" s="2">
        <v>37</v>
      </c>
      <c r="AE80" s="2">
        <v>0</v>
      </c>
      <c r="AF80" s="2">
        <v>1</v>
      </c>
      <c r="AG80" s="6">
        <f>SUM(Table2[[#This Row],[SC B]:[SC FE]])</f>
        <v>79</v>
      </c>
      <c r="AH80" s="11">
        <f>IF((Table2[[#This Row],[SC T]]/Table2[[#This Row],[Admission]]) = 0, "--", (Table2[[#This Row],[SC T]]/Table2[[#This Row],[Admission]]))</f>
        <v>4.184322033898305E-2</v>
      </c>
      <c r="AI80" s="11" t="str">
        <f>IF(Table2[[#This Row],[SC T]]=0,"--", IF(Table2[[#This Row],[SC HS]]/Table2[[#This Row],[SC T]]=0, "--", Table2[[#This Row],[SC HS]]/Table2[[#This Row],[SC T]]))</f>
        <v>--</v>
      </c>
      <c r="AJ80" s="18">
        <f>IF(Table2[[#This Row],[SC T]]=0,"--", IF(Table2[[#This Row],[SC FE]]/Table2[[#This Row],[SC T]]=0, "--", Table2[[#This Row],[SC FE]]/Table2[[#This Row],[SC T]]))</f>
        <v>1.2658227848101266E-2</v>
      </c>
      <c r="AK80" s="15">
        <f>SUM(Table2[[#This Row],[FB T]],Table2[[#This Row],[XC T]],Table2[[#This Row],[VB T]],Table2[[#This Row],[SC T]])</f>
        <v>264</v>
      </c>
      <c r="AL80" s="2">
        <v>36</v>
      </c>
      <c r="AM80" s="2">
        <v>29</v>
      </c>
      <c r="AN80" s="2">
        <v>0</v>
      </c>
      <c r="AO80" s="2">
        <v>0</v>
      </c>
      <c r="AP80" s="6">
        <f>SUM(Table2[[#This Row],[BX B]:[BX FE]])</f>
        <v>65</v>
      </c>
      <c r="AQ80" s="11">
        <f>IF((Table2[[#This Row],[BX T]]/Table2[[#This Row],[Admission]]) = 0, "--", (Table2[[#This Row],[BX T]]/Table2[[#This Row],[Admission]]))</f>
        <v>3.4427966101694914E-2</v>
      </c>
      <c r="AR80" s="11" t="str">
        <f>IF(Table2[[#This Row],[BX T]]=0,"--", IF(Table2[[#This Row],[BX HS]]/Table2[[#This Row],[BX T]]=0, "--", Table2[[#This Row],[BX HS]]/Table2[[#This Row],[BX T]]))</f>
        <v>--</v>
      </c>
      <c r="AS80" s="18" t="str">
        <f>IF(Table2[[#This Row],[BX T]]=0,"--", IF(Table2[[#This Row],[BX FE]]/Table2[[#This Row],[BX T]]=0, "--", Table2[[#This Row],[BX FE]]/Table2[[#This Row],[BX T]]))</f>
        <v>--</v>
      </c>
      <c r="AT80" s="2">
        <v>14</v>
      </c>
      <c r="AU80" s="2">
        <v>16</v>
      </c>
      <c r="AV80" s="2">
        <v>0</v>
      </c>
      <c r="AW80" s="2">
        <v>0</v>
      </c>
      <c r="AX80" s="6">
        <f>SUM(Table2[[#This Row],[SW B]:[SW FE]])</f>
        <v>30</v>
      </c>
      <c r="AY80" s="11">
        <f>IF((Table2[[#This Row],[SW T]]/Table2[[#This Row],[Admission]]) = 0, "--", (Table2[[#This Row],[SW T]]/Table2[[#This Row],[Admission]]))</f>
        <v>1.5889830508474576E-2</v>
      </c>
      <c r="AZ80" s="11" t="str">
        <f>IF(Table2[[#This Row],[SW T]]=0,"--", IF(Table2[[#This Row],[SW HS]]/Table2[[#This Row],[SW T]]=0, "--", Table2[[#This Row],[SW HS]]/Table2[[#This Row],[SW T]]))</f>
        <v>--</v>
      </c>
      <c r="BA80" s="18" t="str">
        <f>IF(Table2[[#This Row],[SW T]]=0,"--", IF(Table2[[#This Row],[SW FE]]/Table2[[#This Row],[SW T]]=0, "--", Table2[[#This Row],[SW FE]]/Table2[[#This Row],[SW T]]))</f>
        <v>--</v>
      </c>
      <c r="BB80" s="2">
        <v>2</v>
      </c>
      <c r="BC80" s="2">
        <v>14</v>
      </c>
      <c r="BD80" s="2">
        <v>0</v>
      </c>
      <c r="BE80" s="2">
        <v>0</v>
      </c>
      <c r="BF80" s="6">
        <f>SUM(Table2[[#This Row],[CHE B]:[CHE FE]])</f>
        <v>16</v>
      </c>
      <c r="BG80" s="11">
        <f>IF((Table2[[#This Row],[CHE T]]/Table2[[#This Row],[Admission]]) = 0, "--", (Table2[[#This Row],[CHE T]]/Table2[[#This Row],[Admission]]))</f>
        <v>8.4745762711864406E-3</v>
      </c>
      <c r="BH80" s="11" t="str">
        <f>IF(Table2[[#This Row],[CHE T]]=0,"--", IF(Table2[[#This Row],[CHE HS]]/Table2[[#This Row],[CHE T]]=0, "--", Table2[[#This Row],[CHE HS]]/Table2[[#This Row],[CHE T]]))</f>
        <v>--</v>
      </c>
      <c r="BI80" s="22" t="str">
        <f>IF(Table2[[#This Row],[CHE T]]=0,"--", IF(Table2[[#This Row],[CHE FE]]/Table2[[#This Row],[CHE T]]=0, "--", Table2[[#This Row],[CHE FE]]/Table2[[#This Row],[CHE T]]))</f>
        <v>--</v>
      </c>
      <c r="BJ80" s="2">
        <v>32</v>
      </c>
      <c r="BK80" s="2">
        <v>2</v>
      </c>
      <c r="BL80" s="2">
        <v>0</v>
      </c>
      <c r="BM80" s="2">
        <v>0</v>
      </c>
      <c r="BN80" s="6">
        <f>SUM(Table2[[#This Row],[WR B]:[WR FE]])</f>
        <v>34</v>
      </c>
      <c r="BO80" s="11">
        <f>IF((Table2[[#This Row],[WR T]]/Table2[[#This Row],[Admission]]) = 0, "--", (Table2[[#This Row],[WR T]]/Table2[[#This Row],[Admission]]))</f>
        <v>1.8008474576271187E-2</v>
      </c>
      <c r="BP80" s="11" t="str">
        <f>IF(Table2[[#This Row],[WR T]]=0,"--", IF(Table2[[#This Row],[WR HS]]/Table2[[#This Row],[WR T]]=0, "--", Table2[[#This Row],[WR HS]]/Table2[[#This Row],[WR T]]))</f>
        <v>--</v>
      </c>
      <c r="BQ80" s="18" t="str">
        <f>IF(Table2[[#This Row],[WR T]]=0,"--", IF(Table2[[#This Row],[WR FE]]/Table2[[#This Row],[WR T]]=0, "--", Table2[[#This Row],[WR FE]]/Table2[[#This Row],[WR T]]))</f>
        <v>--</v>
      </c>
      <c r="BR80" s="2">
        <v>0</v>
      </c>
      <c r="BS80" s="2">
        <v>23</v>
      </c>
      <c r="BT80" s="2">
        <v>0</v>
      </c>
      <c r="BU80" s="2">
        <v>0</v>
      </c>
      <c r="BV80" s="6">
        <f>SUM(Table2[[#This Row],[DNC B]:[DNC FE]])</f>
        <v>23</v>
      </c>
      <c r="BW80" s="11">
        <f>IF((Table2[[#This Row],[DNC T]]/Table2[[#This Row],[Admission]]) = 0, "--", (Table2[[#This Row],[DNC T]]/Table2[[#This Row],[Admission]]))</f>
        <v>1.2182203389830509E-2</v>
      </c>
      <c r="BX80" s="11" t="str">
        <f>IF(Table2[[#This Row],[DNC T]]=0,"--", IF(Table2[[#This Row],[DNC HS]]/Table2[[#This Row],[DNC T]]=0, "--", Table2[[#This Row],[DNC HS]]/Table2[[#This Row],[DNC T]]))</f>
        <v>--</v>
      </c>
      <c r="BY80" s="18" t="str">
        <f>IF(Table2[[#This Row],[DNC T]]=0,"--", IF(Table2[[#This Row],[DNC FE]]/Table2[[#This Row],[DNC T]]=0, "--", Table2[[#This Row],[DNC FE]]/Table2[[#This Row],[DNC T]]))</f>
        <v>--</v>
      </c>
      <c r="BZ80" s="24">
        <f>SUM(Table2[[#This Row],[BX T]],Table2[[#This Row],[SW T]],Table2[[#This Row],[CHE T]],Table2[[#This Row],[WR T]],Table2[[#This Row],[DNC T]])</f>
        <v>168</v>
      </c>
      <c r="CA80" s="2">
        <v>91</v>
      </c>
      <c r="CB80" s="2">
        <v>87</v>
      </c>
      <c r="CC80" s="2">
        <v>0</v>
      </c>
      <c r="CD80" s="2">
        <v>1</v>
      </c>
      <c r="CE80" s="6">
        <f>SUM(Table2[[#This Row],[TF B]:[TF FE]])</f>
        <v>179</v>
      </c>
      <c r="CF80" s="11">
        <f>IF((Table2[[#This Row],[TF T]]/Table2[[#This Row],[Admission]]) = 0, "--", (Table2[[#This Row],[TF T]]/Table2[[#This Row],[Admission]]))</f>
        <v>9.4809322033898302E-2</v>
      </c>
      <c r="CG80" s="11" t="str">
        <f>IF(Table2[[#This Row],[TF T]]=0,"--", IF(Table2[[#This Row],[TF HS]]/Table2[[#This Row],[TF T]]=0, "--", Table2[[#This Row],[TF HS]]/Table2[[#This Row],[TF T]]))</f>
        <v>--</v>
      </c>
      <c r="CH80" s="18">
        <f>IF(Table2[[#This Row],[TF T]]=0,"--", IF(Table2[[#This Row],[TF FE]]/Table2[[#This Row],[TF T]]=0, "--", Table2[[#This Row],[TF FE]]/Table2[[#This Row],[TF T]]))</f>
        <v>5.5865921787709499E-3</v>
      </c>
      <c r="CI80" s="2">
        <v>36</v>
      </c>
      <c r="CJ80" s="2">
        <v>0</v>
      </c>
      <c r="CK80" s="2">
        <v>0</v>
      </c>
      <c r="CL80" s="2">
        <v>0</v>
      </c>
      <c r="CM80" s="6">
        <f>SUM(Table2[[#This Row],[BB B]:[BB FE]])</f>
        <v>36</v>
      </c>
      <c r="CN80" s="11">
        <f>IF((Table2[[#This Row],[BB T]]/Table2[[#This Row],[Admission]]) = 0, "--", (Table2[[#This Row],[BB T]]/Table2[[#This Row],[Admission]]))</f>
        <v>1.9067796610169493E-2</v>
      </c>
      <c r="CO80" s="11" t="str">
        <f>IF(Table2[[#This Row],[BB T]]=0,"--", IF(Table2[[#This Row],[BB HS]]/Table2[[#This Row],[BB T]]=0, "--", Table2[[#This Row],[BB HS]]/Table2[[#This Row],[BB T]]))</f>
        <v>--</v>
      </c>
      <c r="CP80" s="18" t="str">
        <f>IF(Table2[[#This Row],[BB T]]=0,"--", IF(Table2[[#This Row],[BB FE]]/Table2[[#This Row],[BB T]]=0, "--", Table2[[#This Row],[BB FE]]/Table2[[#This Row],[BB T]]))</f>
        <v>--</v>
      </c>
      <c r="CQ80" s="2">
        <v>0</v>
      </c>
      <c r="CR80" s="2">
        <v>37</v>
      </c>
      <c r="CS80" s="2">
        <v>0</v>
      </c>
      <c r="CT80" s="2">
        <v>0</v>
      </c>
      <c r="CU80" s="6">
        <f>SUM(Table2[[#This Row],[SB B]:[SB FE]])</f>
        <v>37</v>
      </c>
      <c r="CV80" s="11">
        <f>IF((Table2[[#This Row],[SB T]]/Table2[[#This Row],[Admission]]) = 0, "--", (Table2[[#This Row],[SB T]]/Table2[[#This Row],[Admission]]))</f>
        <v>1.9597457627118644E-2</v>
      </c>
      <c r="CW80" s="11" t="str">
        <f>IF(Table2[[#This Row],[SB T]]=0,"--", IF(Table2[[#This Row],[SB HS]]/Table2[[#This Row],[SB T]]=0, "--", Table2[[#This Row],[SB HS]]/Table2[[#This Row],[SB T]]))</f>
        <v>--</v>
      </c>
      <c r="CX80" s="18" t="str">
        <f>IF(Table2[[#This Row],[SB T]]=0,"--", IF(Table2[[#This Row],[SB FE]]/Table2[[#This Row],[SB T]]=0, "--", Table2[[#This Row],[SB FE]]/Table2[[#This Row],[SB T]]))</f>
        <v>--</v>
      </c>
      <c r="CY80" s="2">
        <v>9</v>
      </c>
      <c r="CZ80" s="2">
        <v>0</v>
      </c>
      <c r="DA80" s="2">
        <v>0</v>
      </c>
      <c r="DB80" s="2">
        <v>1</v>
      </c>
      <c r="DC80" s="6">
        <f>SUM(Table2[[#This Row],[GF B]:[GF FE]])</f>
        <v>10</v>
      </c>
      <c r="DD80" s="11">
        <f>IF((Table2[[#This Row],[GF T]]/Table2[[#This Row],[Admission]]) = 0, "--", (Table2[[#This Row],[GF T]]/Table2[[#This Row],[Admission]]))</f>
        <v>5.2966101694915252E-3</v>
      </c>
      <c r="DE80" s="11" t="str">
        <f>IF(Table2[[#This Row],[GF T]]=0,"--", IF(Table2[[#This Row],[GF HS]]/Table2[[#This Row],[GF T]]=0, "--", Table2[[#This Row],[GF HS]]/Table2[[#This Row],[GF T]]))</f>
        <v>--</v>
      </c>
      <c r="DF80" s="18">
        <f>IF(Table2[[#This Row],[GF T]]=0,"--", IF(Table2[[#This Row],[GF FE]]/Table2[[#This Row],[GF T]]=0, "--", Table2[[#This Row],[GF FE]]/Table2[[#This Row],[GF T]]))</f>
        <v>0.1</v>
      </c>
      <c r="DG80" s="2">
        <v>20</v>
      </c>
      <c r="DH80" s="2">
        <v>44</v>
      </c>
      <c r="DI80" s="2">
        <v>0</v>
      </c>
      <c r="DJ80" s="2">
        <v>0</v>
      </c>
      <c r="DK80" s="6">
        <f>SUM(Table2[[#This Row],[TN B]:[TN FE]])</f>
        <v>64</v>
      </c>
      <c r="DL80" s="11">
        <f>IF((Table2[[#This Row],[TN T]]/Table2[[#This Row],[Admission]]) = 0, "--", (Table2[[#This Row],[TN T]]/Table2[[#This Row],[Admission]]))</f>
        <v>3.3898305084745763E-2</v>
      </c>
      <c r="DM80" s="11" t="str">
        <f>IF(Table2[[#This Row],[TN T]]=0,"--", IF(Table2[[#This Row],[TN HS]]/Table2[[#This Row],[TN T]]=0, "--", Table2[[#This Row],[TN HS]]/Table2[[#This Row],[TN T]]))</f>
        <v>--</v>
      </c>
      <c r="DN80" s="18" t="str">
        <f>IF(Table2[[#This Row],[TN T]]=0,"--", IF(Table2[[#This Row],[TN FE]]/Table2[[#This Row],[TN T]]=0, "--", Table2[[#This Row],[TN FE]]/Table2[[#This Row],[TN T]]))</f>
        <v>--</v>
      </c>
      <c r="DO80" s="2">
        <v>39</v>
      </c>
      <c r="DP80" s="2">
        <v>18</v>
      </c>
      <c r="DQ80" s="2">
        <v>2</v>
      </c>
      <c r="DR80" s="2">
        <v>0</v>
      </c>
      <c r="DS80" s="6">
        <f>SUM(Table2[[#This Row],[BND B]:[BND FE]])</f>
        <v>59</v>
      </c>
      <c r="DT80" s="11">
        <f>IF((Table2[[#This Row],[BND T]]/Table2[[#This Row],[Admission]]) = 0, "--", (Table2[[#This Row],[BND T]]/Table2[[#This Row],[Admission]]))</f>
        <v>3.125E-2</v>
      </c>
      <c r="DU80" s="11">
        <f>IF(Table2[[#This Row],[BND T]]=0,"--", IF(Table2[[#This Row],[BND HS]]/Table2[[#This Row],[BND T]]=0, "--", Table2[[#This Row],[BND HS]]/Table2[[#This Row],[BND T]]))</f>
        <v>3.3898305084745763E-2</v>
      </c>
      <c r="DV80" s="18" t="str">
        <f>IF(Table2[[#This Row],[BND T]]=0,"--", IF(Table2[[#This Row],[BND FE]]/Table2[[#This Row],[BND T]]=0, "--", Table2[[#This Row],[BND FE]]/Table2[[#This Row],[BND T]]))</f>
        <v>--</v>
      </c>
      <c r="DW80" s="2">
        <v>8</v>
      </c>
      <c r="DX80" s="2">
        <v>5</v>
      </c>
      <c r="DY80" s="2">
        <v>0</v>
      </c>
      <c r="DZ80" s="2">
        <v>39</v>
      </c>
      <c r="EA80" s="6">
        <f>SUM(Table2[[#This Row],[SPE B]:[SPE FE]])</f>
        <v>52</v>
      </c>
      <c r="EB80" s="11">
        <f>IF((Table2[[#This Row],[SPE T]]/Table2[[#This Row],[Admission]]) = 0, "--", (Table2[[#This Row],[SPE T]]/Table2[[#This Row],[Admission]]))</f>
        <v>2.7542372881355932E-2</v>
      </c>
      <c r="EC80" s="11" t="str">
        <f>IF(Table2[[#This Row],[SPE T]]=0,"--", IF(Table2[[#This Row],[SPE HS]]/Table2[[#This Row],[SPE T]]=0, "--", Table2[[#This Row],[SPE HS]]/Table2[[#This Row],[SPE T]]))</f>
        <v>--</v>
      </c>
      <c r="ED80" s="18">
        <f>IF(Table2[[#This Row],[SPE T]]=0,"--", IF(Table2[[#This Row],[SPE FE]]/Table2[[#This Row],[SPE T]]=0, "--", Table2[[#This Row],[SPE FE]]/Table2[[#This Row],[SPE T]]))</f>
        <v>0.75</v>
      </c>
      <c r="EE80" s="2">
        <v>11</v>
      </c>
      <c r="EF80" s="2">
        <v>15</v>
      </c>
      <c r="EG80" s="2">
        <v>0</v>
      </c>
      <c r="EH80" s="2">
        <v>0</v>
      </c>
      <c r="EI80" s="6">
        <f>SUM(Table2[[#This Row],[ORC B]:[ORC FE]])</f>
        <v>26</v>
      </c>
      <c r="EJ80" s="11">
        <f>IF((Table2[[#This Row],[ORC T]]/Table2[[#This Row],[Admission]]) = 0, "--", (Table2[[#This Row],[ORC T]]/Table2[[#This Row],[Admission]]))</f>
        <v>1.3771186440677966E-2</v>
      </c>
      <c r="EK80" s="11" t="str">
        <f>IF(Table2[[#This Row],[ORC T]]=0,"--", IF(Table2[[#This Row],[ORC HS]]/Table2[[#This Row],[ORC T]]=0, "--", Table2[[#This Row],[ORC HS]]/Table2[[#This Row],[ORC T]]))</f>
        <v>--</v>
      </c>
      <c r="EL80" s="18" t="str">
        <f>IF(Table2[[#This Row],[ORC T]]=0,"--", IF(Table2[[#This Row],[ORC FE]]/Table2[[#This Row],[ORC T]]=0, "--", Table2[[#This Row],[ORC FE]]/Table2[[#This Row],[ORC T]]))</f>
        <v>--</v>
      </c>
      <c r="EM80" s="2">
        <v>0</v>
      </c>
      <c r="EN80" s="2">
        <v>0</v>
      </c>
      <c r="EO80" s="2">
        <v>0</v>
      </c>
      <c r="EP80" s="2">
        <v>0</v>
      </c>
      <c r="EQ80" s="6">
        <f>SUM(Table2[[#This Row],[SOL B]:[SOL FE]])</f>
        <v>0</v>
      </c>
      <c r="ER80" s="11" t="str">
        <f>IF((Table2[[#This Row],[SOL T]]/Table2[[#This Row],[Admission]]) = 0, "--", (Table2[[#This Row],[SOL T]]/Table2[[#This Row],[Admission]]))</f>
        <v>--</v>
      </c>
      <c r="ES80" s="11" t="str">
        <f>IF(Table2[[#This Row],[SOL T]]=0,"--", IF(Table2[[#This Row],[SOL HS]]/Table2[[#This Row],[SOL T]]=0, "--", Table2[[#This Row],[SOL HS]]/Table2[[#This Row],[SOL T]]))</f>
        <v>--</v>
      </c>
      <c r="ET80" s="18" t="str">
        <f>IF(Table2[[#This Row],[SOL T]]=0,"--", IF(Table2[[#This Row],[SOL FE]]/Table2[[#This Row],[SOL T]]=0, "--", Table2[[#This Row],[SOL FE]]/Table2[[#This Row],[SOL T]]))</f>
        <v>--</v>
      </c>
      <c r="EU80" s="2">
        <v>33</v>
      </c>
      <c r="EV80" s="2">
        <v>51</v>
      </c>
      <c r="EW80" s="2">
        <v>0</v>
      </c>
      <c r="EX80" s="2">
        <v>2</v>
      </c>
      <c r="EY80" s="6">
        <f>SUM(Table2[[#This Row],[CHO B]:[CHO FE]])</f>
        <v>86</v>
      </c>
      <c r="EZ80" s="11">
        <f>IF((Table2[[#This Row],[CHO T]]/Table2[[#This Row],[Admission]]) = 0, "--", (Table2[[#This Row],[CHO T]]/Table2[[#This Row],[Admission]]))</f>
        <v>4.5550847457627115E-2</v>
      </c>
      <c r="FA80" s="11" t="str">
        <f>IF(Table2[[#This Row],[CHO T]]=0,"--", IF(Table2[[#This Row],[CHO HS]]/Table2[[#This Row],[CHO T]]=0, "--", Table2[[#This Row],[CHO HS]]/Table2[[#This Row],[CHO T]]))</f>
        <v>--</v>
      </c>
      <c r="FB80" s="18">
        <f>IF(Table2[[#This Row],[CHO T]]=0,"--", IF(Table2[[#This Row],[CHO FE]]/Table2[[#This Row],[CHO T]]=0, "--", Table2[[#This Row],[CHO FE]]/Table2[[#This Row],[CHO T]]))</f>
        <v>2.3255813953488372E-2</v>
      </c>
      <c r="FC8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549</v>
      </c>
      <c r="FD80">
        <v>0</v>
      </c>
      <c r="FE80">
        <v>1</v>
      </c>
      <c r="FF80" s="1" t="s">
        <v>390</v>
      </c>
      <c r="FG80" s="1" t="s">
        <v>390</v>
      </c>
      <c r="FH80">
        <v>0</v>
      </c>
      <c r="FI80">
        <v>0</v>
      </c>
      <c r="FJ80" s="1" t="s">
        <v>390</v>
      </c>
      <c r="FK80" s="1" t="s">
        <v>390</v>
      </c>
      <c r="FL80">
        <v>0</v>
      </c>
      <c r="FM80">
        <v>0</v>
      </c>
      <c r="FN80" s="1" t="s">
        <v>390</v>
      </c>
      <c r="FO80" s="1" t="s">
        <v>390</v>
      </c>
    </row>
    <row r="81" spans="1:171">
      <c r="A81">
        <v>1098</v>
      </c>
      <c r="B81">
        <v>153</v>
      </c>
      <c r="C81" t="s">
        <v>100</v>
      </c>
      <c r="D81" t="s">
        <v>177</v>
      </c>
      <c r="E81" s="20">
        <v>1009</v>
      </c>
      <c r="F81" s="2">
        <v>88</v>
      </c>
      <c r="G81" s="2">
        <v>0</v>
      </c>
      <c r="H81" s="2">
        <v>1</v>
      </c>
      <c r="I81" s="2">
        <v>0</v>
      </c>
      <c r="J81" s="6">
        <f>SUM(Table2[[#This Row],[FB B]:[FB FE]])</f>
        <v>89</v>
      </c>
      <c r="K81" s="11">
        <f>IF((Table2[[#This Row],[FB T]]/Table2[[#This Row],[Admission]]) = 0, "--", (Table2[[#This Row],[FB T]]/Table2[[#This Row],[Admission]]))</f>
        <v>8.820614469772052E-2</v>
      </c>
      <c r="L81" s="11">
        <f>IF(Table2[[#This Row],[FB T]]=0,"--", IF(Table2[[#This Row],[FB HS]]/Table2[[#This Row],[FB T]]=0, "--", Table2[[#This Row],[FB HS]]/Table2[[#This Row],[FB T]]))</f>
        <v>1.1235955056179775E-2</v>
      </c>
      <c r="M81" s="18" t="str">
        <f>IF(Table2[[#This Row],[FB T]]=0,"--", IF(Table2[[#This Row],[FB FE]]/Table2[[#This Row],[FB T]]=0, "--", Table2[[#This Row],[FB FE]]/Table2[[#This Row],[FB T]]))</f>
        <v>--</v>
      </c>
      <c r="N81" s="2">
        <v>21</v>
      </c>
      <c r="O81" s="2">
        <v>18</v>
      </c>
      <c r="P81" s="2">
        <v>0</v>
      </c>
      <c r="Q81" s="2">
        <v>1</v>
      </c>
      <c r="R81" s="6">
        <f>SUM(Table2[[#This Row],[XC B]:[XC FE]])</f>
        <v>40</v>
      </c>
      <c r="S81" s="11">
        <f>IF((Table2[[#This Row],[XC T]]/Table2[[#This Row],[Admission]]) = 0, "--", (Table2[[#This Row],[XC T]]/Table2[[#This Row],[Admission]]))</f>
        <v>3.9643211100099107E-2</v>
      </c>
      <c r="T81" s="11" t="str">
        <f>IF(Table2[[#This Row],[XC T]]=0,"--", IF(Table2[[#This Row],[XC HS]]/Table2[[#This Row],[XC T]]=0, "--", Table2[[#This Row],[XC HS]]/Table2[[#This Row],[XC T]]))</f>
        <v>--</v>
      </c>
      <c r="U81" s="18">
        <f>IF(Table2[[#This Row],[XC T]]=0,"--", IF(Table2[[#This Row],[XC FE]]/Table2[[#This Row],[XC T]]=0, "--", Table2[[#This Row],[XC FE]]/Table2[[#This Row],[XC T]]))</f>
        <v>2.5000000000000001E-2</v>
      </c>
      <c r="V81" s="2">
        <v>38</v>
      </c>
      <c r="W81" s="2">
        <v>0</v>
      </c>
      <c r="X81" s="2">
        <v>0</v>
      </c>
      <c r="Y81" s="6">
        <f>SUM(Table2[[#This Row],[VB G]:[VB FE]])</f>
        <v>38</v>
      </c>
      <c r="Z81" s="11">
        <f>IF((Table2[[#This Row],[VB T]]/Table2[[#This Row],[Admission]]) = 0, "--", (Table2[[#This Row],[VB T]]/Table2[[#This Row],[Admission]]))</f>
        <v>3.7661050545094152E-2</v>
      </c>
      <c r="AA81" s="11" t="str">
        <f>IF(Table2[[#This Row],[VB T]]=0,"--", IF(Table2[[#This Row],[VB HS]]/Table2[[#This Row],[VB T]]=0, "--", Table2[[#This Row],[VB HS]]/Table2[[#This Row],[VB T]]))</f>
        <v>--</v>
      </c>
      <c r="AB81" s="18" t="str">
        <f>IF(Table2[[#This Row],[VB T]]=0,"--", IF(Table2[[#This Row],[VB FE]]/Table2[[#This Row],[VB T]]=0, "--", Table2[[#This Row],[VB FE]]/Table2[[#This Row],[VB T]]))</f>
        <v>--</v>
      </c>
      <c r="AC81" s="2">
        <v>62</v>
      </c>
      <c r="AD81" s="2">
        <v>41</v>
      </c>
      <c r="AE81" s="2">
        <v>1</v>
      </c>
      <c r="AF81" s="2">
        <v>1</v>
      </c>
      <c r="AG81" s="6">
        <f>SUM(Table2[[#This Row],[SC B]:[SC FE]])</f>
        <v>105</v>
      </c>
      <c r="AH81" s="11">
        <f>IF((Table2[[#This Row],[SC T]]/Table2[[#This Row],[Admission]]) = 0, "--", (Table2[[#This Row],[SC T]]/Table2[[#This Row],[Admission]]))</f>
        <v>0.10406342913776016</v>
      </c>
      <c r="AI81" s="11">
        <f>IF(Table2[[#This Row],[SC T]]=0,"--", IF(Table2[[#This Row],[SC HS]]/Table2[[#This Row],[SC T]]=0, "--", Table2[[#This Row],[SC HS]]/Table2[[#This Row],[SC T]]))</f>
        <v>9.5238095238095247E-3</v>
      </c>
      <c r="AJ81" s="18">
        <f>IF(Table2[[#This Row],[SC T]]=0,"--", IF(Table2[[#This Row],[SC FE]]/Table2[[#This Row],[SC T]]=0, "--", Table2[[#This Row],[SC FE]]/Table2[[#This Row],[SC T]]))</f>
        <v>9.5238095238095247E-3</v>
      </c>
      <c r="AK81" s="15">
        <f>SUM(Table2[[#This Row],[FB T]],Table2[[#This Row],[XC T]],Table2[[#This Row],[VB T]],Table2[[#This Row],[SC T]])</f>
        <v>272</v>
      </c>
      <c r="AL81" s="2">
        <v>72</v>
      </c>
      <c r="AM81" s="2">
        <v>50</v>
      </c>
      <c r="AN81" s="2">
        <v>0</v>
      </c>
      <c r="AO81" s="2">
        <v>0</v>
      </c>
      <c r="AP81" s="6">
        <f>SUM(Table2[[#This Row],[BX B]:[BX FE]])</f>
        <v>122</v>
      </c>
      <c r="AQ81" s="11">
        <f>IF((Table2[[#This Row],[BX T]]/Table2[[#This Row],[Admission]]) = 0, "--", (Table2[[#This Row],[BX T]]/Table2[[#This Row],[Admission]]))</f>
        <v>0.12091179385530228</v>
      </c>
      <c r="AR81" s="11" t="str">
        <f>IF(Table2[[#This Row],[BX T]]=0,"--", IF(Table2[[#This Row],[BX HS]]/Table2[[#This Row],[BX T]]=0, "--", Table2[[#This Row],[BX HS]]/Table2[[#This Row],[BX T]]))</f>
        <v>--</v>
      </c>
      <c r="AS81" s="18" t="str">
        <f>IF(Table2[[#This Row],[BX T]]=0,"--", IF(Table2[[#This Row],[BX FE]]/Table2[[#This Row],[BX T]]=0, "--", Table2[[#This Row],[BX FE]]/Table2[[#This Row],[BX T]]))</f>
        <v>--</v>
      </c>
      <c r="AT81" s="2">
        <v>6</v>
      </c>
      <c r="AU81" s="2">
        <v>23</v>
      </c>
      <c r="AV81" s="2">
        <v>0</v>
      </c>
      <c r="AW81" s="2">
        <v>0</v>
      </c>
      <c r="AX81" s="6">
        <f>SUM(Table2[[#This Row],[SW B]:[SW FE]])</f>
        <v>29</v>
      </c>
      <c r="AY81" s="11">
        <f>IF((Table2[[#This Row],[SW T]]/Table2[[#This Row],[Admission]]) = 0, "--", (Table2[[#This Row],[SW T]]/Table2[[#This Row],[Admission]]))</f>
        <v>2.8741328047571853E-2</v>
      </c>
      <c r="AZ81" s="11" t="str">
        <f>IF(Table2[[#This Row],[SW T]]=0,"--", IF(Table2[[#This Row],[SW HS]]/Table2[[#This Row],[SW T]]=0, "--", Table2[[#This Row],[SW HS]]/Table2[[#This Row],[SW T]]))</f>
        <v>--</v>
      </c>
      <c r="BA81" s="18" t="str">
        <f>IF(Table2[[#This Row],[SW T]]=0,"--", IF(Table2[[#This Row],[SW FE]]/Table2[[#This Row],[SW T]]=0, "--", Table2[[#This Row],[SW FE]]/Table2[[#This Row],[SW T]]))</f>
        <v>--</v>
      </c>
      <c r="BB81" s="2">
        <v>1</v>
      </c>
      <c r="BC81" s="2">
        <v>9</v>
      </c>
      <c r="BD81" s="2">
        <v>0</v>
      </c>
      <c r="BE81" s="2">
        <v>0</v>
      </c>
      <c r="BF81" s="6">
        <f>SUM(Table2[[#This Row],[CHE B]:[CHE FE]])</f>
        <v>10</v>
      </c>
      <c r="BG81" s="11">
        <f>IF((Table2[[#This Row],[CHE T]]/Table2[[#This Row],[Admission]]) = 0, "--", (Table2[[#This Row],[CHE T]]/Table2[[#This Row],[Admission]]))</f>
        <v>9.9108027750247768E-3</v>
      </c>
      <c r="BH81" s="11" t="str">
        <f>IF(Table2[[#This Row],[CHE T]]=0,"--", IF(Table2[[#This Row],[CHE HS]]/Table2[[#This Row],[CHE T]]=0, "--", Table2[[#This Row],[CHE HS]]/Table2[[#This Row],[CHE T]]))</f>
        <v>--</v>
      </c>
      <c r="BI81" s="22" t="str">
        <f>IF(Table2[[#This Row],[CHE T]]=0,"--", IF(Table2[[#This Row],[CHE FE]]/Table2[[#This Row],[CHE T]]=0, "--", Table2[[#This Row],[CHE FE]]/Table2[[#This Row],[CHE T]]))</f>
        <v>--</v>
      </c>
      <c r="BJ81" s="2">
        <v>35</v>
      </c>
      <c r="BK81" s="2">
        <v>0</v>
      </c>
      <c r="BL81" s="2">
        <v>0</v>
      </c>
      <c r="BM81" s="2">
        <v>0</v>
      </c>
      <c r="BN81" s="6">
        <f>SUM(Table2[[#This Row],[WR B]:[WR FE]])</f>
        <v>35</v>
      </c>
      <c r="BO81" s="11">
        <f>IF((Table2[[#This Row],[WR T]]/Table2[[#This Row],[Admission]]) = 0, "--", (Table2[[#This Row],[WR T]]/Table2[[#This Row],[Admission]]))</f>
        <v>3.4687809712586719E-2</v>
      </c>
      <c r="BP81" s="11" t="str">
        <f>IF(Table2[[#This Row],[WR T]]=0,"--", IF(Table2[[#This Row],[WR HS]]/Table2[[#This Row],[WR T]]=0, "--", Table2[[#This Row],[WR HS]]/Table2[[#This Row],[WR T]]))</f>
        <v>--</v>
      </c>
      <c r="BQ81" s="18" t="str">
        <f>IF(Table2[[#This Row],[WR T]]=0,"--", IF(Table2[[#This Row],[WR FE]]/Table2[[#This Row],[WR T]]=0, "--", Table2[[#This Row],[WR FE]]/Table2[[#This Row],[WR T]]))</f>
        <v>--</v>
      </c>
      <c r="BR81" s="2">
        <v>0</v>
      </c>
      <c r="BS81" s="2">
        <v>4</v>
      </c>
      <c r="BT81" s="2">
        <v>0</v>
      </c>
      <c r="BU81" s="2">
        <v>0</v>
      </c>
      <c r="BV81" s="6">
        <f>SUM(Table2[[#This Row],[DNC B]:[DNC FE]])</f>
        <v>4</v>
      </c>
      <c r="BW81" s="11">
        <f>IF((Table2[[#This Row],[DNC T]]/Table2[[#This Row],[Admission]]) = 0, "--", (Table2[[#This Row],[DNC T]]/Table2[[#This Row],[Admission]]))</f>
        <v>3.9643211100099107E-3</v>
      </c>
      <c r="BX81" s="11" t="str">
        <f>IF(Table2[[#This Row],[DNC T]]=0,"--", IF(Table2[[#This Row],[DNC HS]]/Table2[[#This Row],[DNC T]]=0, "--", Table2[[#This Row],[DNC HS]]/Table2[[#This Row],[DNC T]]))</f>
        <v>--</v>
      </c>
      <c r="BY81" s="18" t="str">
        <f>IF(Table2[[#This Row],[DNC T]]=0,"--", IF(Table2[[#This Row],[DNC FE]]/Table2[[#This Row],[DNC T]]=0, "--", Table2[[#This Row],[DNC FE]]/Table2[[#This Row],[DNC T]]))</f>
        <v>--</v>
      </c>
      <c r="BZ81" s="24">
        <f>SUM(Table2[[#This Row],[BX T]],Table2[[#This Row],[SW T]],Table2[[#This Row],[CHE T]],Table2[[#This Row],[WR T]],Table2[[#This Row],[DNC T]])</f>
        <v>200</v>
      </c>
      <c r="CA81" s="2">
        <v>89</v>
      </c>
      <c r="CB81" s="2">
        <v>71</v>
      </c>
      <c r="CC81" s="2">
        <v>1</v>
      </c>
      <c r="CD81" s="2">
        <v>0</v>
      </c>
      <c r="CE81" s="6">
        <f>SUM(Table2[[#This Row],[TF B]:[TF FE]])</f>
        <v>161</v>
      </c>
      <c r="CF81" s="11">
        <f>IF((Table2[[#This Row],[TF T]]/Table2[[#This Row],[Admission]]) = 0, "--", (Table2[[#This Row],[TF T]]/Table2[[#This Row],[Admission]]))</f>
        <v>0.1595639246778989</v>
      </c>
      <c r="CG81" s="11">
        <f>IF(Table2[[#This Row],[TF T]]=0,"--", IF(Table2[[#This Row],[TF HS]]/Table2[[#This Row],[TF T]]=0, "--", Table2[[#This Row],[TF HS]]/Table2[[#This Row],[TF T]]))</f>
        <v>6.2111801242236021E-3</v>
      </c>
      <c r="CH81" s="18" t="str">
        <f>IF(Table2[[#This Row],[TF T]]=0,"--", IF(Table2[[#This Row],[TF FE]]/Table2[[#This Row],[TF T]]=0, "--", Table2[[#This Row],[TF FE]]/Table2[[#This Row],[TF T]]))</f>
        <v>--</v>
      </c>
      <c r="CI81" s="2">
        <v>38</v>
      </c>
      <c r="CJ81" s="2">
        <v>0</v>
      </c>
      <c r="CK81" s="2">
        <v>0</v>
      </c>
      <c r="CL81" s="2">
        <v>1</v>
      </c>
      <c r="CM81" s="6">
        <f>SUM(Table2[[#This Row],[BB B]:[BB FE]])</f>
        <v>39</v>
      </c>
      <c r="CN81" s="11">
        <f>IF((Table2[[#This Row],[BB T]]/Table2[[#This Row],[Admission]]) = 0, "--", (Table2[[#This Row],[BB T]]/Table2[[#This Row],[Admission]]))</f>
        <v>3.865213082259663E-2</v>
      </c>
      <c r="CO81" s="11" t="str">
        <f>IF(Table2[[#This Row],[BB T]]=0,"--", IF(Table2[[#This Row],[BB HS]]/Table2[[#This Row],[BB T]]=0, "--", Table2[[#This Row],[BB HS]]/Table2[[#This Row],[BB T]]))</f>
        <v>--</v>
      </c>
      <c r="CP81" s="18">
        <f>IF(Table2[[#This Row],[BB T]]=0,"--", IF(Table2[[#This Row],[BB FE]]/Table2[[#This Row],[BB T]]=0, "--", Table2[[#This Row],[BB FE]]/Table2[[#This Row],[BB T]]))</f>
        <v>2.564102564102564E-2</v>
      </c>
      <c r="CQ81" s="2">
        <v>0</v>
      </c>
      <c r="CR81" s="2">
        <v>33</v>
      </c>
      <c r="CS81" s="2">
        <v>0</v>
      </c>
      <c r="CT81" s="2">
        <v>0</v>
      </c>
      <c r="CU81" s="6">
        <f>SUM(Table2[[#This Row],[SB B]:[SB FE]])</f>
        <v>33</v>
      </c>
      <c r="CV81" s="11">
        <f>IF((Table2[[#This Row],[SB T]]/Table2[[#This Row],[Admission]]) = 0, "--", (Table2[[#This Row],[SB T]]/Table2[[#This Row],[Admission]]))</f>
        <v>3.2705649157581763E-2</v>
      </c>
      <c r="CW81" s="11" t="str">
        <f>IF(Table2[[#This Row],[SB T]]=0,"--", IF(Table2[[#This Row],[SB HS]]/Table2[[#This Row],[SB T]]=0, "--", Table2[[#This Row],[SB HS]]/Table2[[#This Row],[SB T]]))</f>
        <v>--</v>
      </c>
      <c r="CX81" s="18" t="str">
        <f>IF(Table2[[#This Row],[SB T]]=0,"--", IF(Table2[[#This Row],[SB FE]]/Table2[[#This Row],[SB T]]=0, "--", Table2[[#This Row],[SB FE]]/Table2[[#This Row],[SB T]]))</f>
        <v>--</v>
      </c>
      <c r="CY81" s="2">
        <v>11</v>
      </c>
      <c r="CZ81" s="2">
        <v>6</v>
      </c>
      <c r="DA81" s="2">
        <v>0</v>
      </c>
      <c r="DB81" s="2">
        <v>0</v>
      </c>
      <c r="DC81" s="6">
        <f>SUM(Table2[[#This Row],[GF B]:[GF FE]])</f>
        <v>17</v>
      </c>
      <c r="DD81" s="11">
        <f>IF((Table2[[#This Row],[GF T]]/Table2[[#This Row],[Admission]]) = 0, "--", (Table2[[#This Row],[GF T]]/Table2[[#This Row],[Admission]]))</f>
        <v>1.6848364717542121E-2</v>
      </c>
      <c r="DE81" s="11" t="str">
        <f>IF(Table2[[#This Row],[GF T]]=0,"--", IF(Table2[[#This Row],[GF HS]]/Table2[[#This Row],[GF T]]=0, "--", Table2[[#This Row],[GF HS]]/Table2[[#This Row],[GF T]]))</f>
        <v>--</v>
      </c>
      <c r="DF81" s="18" t="str">
        <f>IF(Table2[[#This Row],[GF T]]=0,"--", IF(Table2[[#This Row],[GF FE]]/Table2[[#This Row],[GF T]]=0, "--", Table2[[#This Row],[GF FE]]/Table2[[#This Row],[GF T]]))</f>
        <v>--</v>
      </c>
      <c r="DG81" s="2">
        <v>21</v>
      </c>
      <c r="DH81" s="2">
        <v>27</v>
      </c>
      <c r="DI81" s="2">
        <v>0</v>
      </c>
      <c r="DJ81" s="2">
        <v>0</v>
      </c>
      <c r="DK81" s="6">
        <f>SUM(Table2[[#This Row],[TN B]:[TN FE]])</f>
        <v>48</v>
      </c>
      <c r="DL81" s="11">
        <f>IF((Table2[[#This Row],[TN T]]/Table2[[#This Row],[Admission]]) = 0, "--", (Table2[[#This Row],[TN T]]/Table2[[#This Row],[Admission]]))</f>
        <v>4.7571853320118929E-2</v>
      </c>
      <c r="DM81" s="11" t="str">
        <f>IF(Table2[[#This Row],[TN T]]=0,"--", IF(Table2[[#This Row],[TN HS]]/Table2[[#This Row],[TN T]]=0, "--", Table2[[#This Row],[TN HS]]/Table2[[#This Row],[TN T]]))</f>
        <v>--</v>
      </c>
      <c r="DN81" s="18" t="str">
        <f>IF(Table2[[#This Row],[TN T]]=0,"--", IF(Table2[[#This Row],[TN FE]]/Table2[[#This Row],[TN T]]=0, "--", Table2[[#This Row],[TN FE]]/Table2[[#This Row],[TN T]]))</f>
        <v>--</v>
      </c>
      <c r="DO81" s="2">
        <v>56</v>
      </c>
      <c r="DP81" s="2">
        <v>60</v>
      </c>
      <c r="DQ81" s="2">
        <v>0</v>
      </c>
      <c r="DR81" s="2">
        <v>0</v>
      </c>
      <c r="DS81" s="6">
        <f>SUM(Table2[[#This Row],[BND B]:[BND FE]])</f>
        <v>116</v>
      </c>
      <c r="DT81" s="11">
        <f>IF((Table2[[#This Row],[BND T]]/Table2[[#This Row],[Admission]]) = 0, "--", (Table2[[#This Row],[BND T]]/Table2[[#This Row],[Admission]]))</f>
        <v>0.11496531219028741</v>
      </c>
      <c r="DU81" s="11" t="str">
        <f>IF(Table2[[#This Row],[BND T]]=0,"--", IF(Table2[[#This Row],[BND HS]]/Table2[[#This Row],[BND T]]=0, "--", Table2[[#This Row],[BND HS]]/Table2[[#This Row],[BND T]]))</f>
        <v>--</v>
      </c>
      <c r="DV81" s="18" t="str">
        <f>IF(Table2[[#This Row],[BND T]]=0,"--", IF(Table2[[#This Row],[BND FE]]/Table2[[#This Row],[BND T]]=0, "--", Table2[[#This Row],[BND FE]]/Table2[[#This Row],[BND T]]))</f>
        <v>--</v>
      </c>
      <c r="DW81" s="2">
        <v>0</v>
      </c>
      <c r="DX81" s="2">
        <v>0</v>
      </c>
      <c r="DY81" s="2">
        <v>0</v>
      </c>
      <c r="DZ81" s="2">
        <v>0</v>
      </c>
      <c r="EA81" s="6">
        <f>SUM(Table2[[#This Row],[SPE B]:[SPE FE]])</f>
        <v>0</v>
      </c>
      <c r="EB81" s="11" t="str">
        <f>IF((Table2[[#This Row],[SPE T]]/Table2[[#This Row],[Admission]]) = 0, "--", (Table2[[#This Row],[SPE T]]/Table2[[#This Row],[Admission]]))</f>
        <v>--</v>
      </c>
      <c r="EC81" s="11" t="str">
        <f>IF(Table2[[#This Row],[SPE T]]=0,"--", IF(Table2[[#This Row],[SPE HS]]/Table2[[#This Row],[SPE T]]=0, "--", Table2[[#This Row],[SPE HS]]/Table2[[#This Row],[SPE T]]))</f>
        <v>--</v>
      </c>
      <c r="ED81" s="18" t="str">
        <f>IF(Table2[[#This Row],[SPE T]]=0,"--", IF(Table2[[#This Row],[SPE FE]]/Table2[[#This Row],[SPE T]]=0, "--", Table2[[#This Row],[SPE FE]]/Table2[[#This Row],[SPE T]]))</f>
        <v>--</v>
      </c>
      <c r="EE81" s="2">
        <v>22</v>
      </c>
      <c r="EF81" s="2">
        <v>36</v>
      </c>
      <c r="EG81" s="2">
        <v>0</v>
      </c>
      <c r="EH81" s="2">
        <v>0</v>
      </c>
      <c r="EI81" s="6">
        <f>SUM(Table2[[#This Row],[ORC B]:[ORC FE]])</f>
        <v>58</v>
      </c>
      <c r="EJ81" s="11">
        <f>IF((Table2[[#This Row],[ORC T]]/Table2[[#This Row],[Admission]]) = 0, "--", (Table2[[#This Row],[ORC T]]/Table2[[#This Row],[Admission]]))</f>
        <v>5.7482656095143705E-2</v>
      </c>
      <c r="EK81" s="11" t="str">
        <f>IF(Table2[[#This Row],[ORC T]]=0,"--", IF(Table2[[#This Row],[ORC HS]]/Table2[[#This Row],[ORC T]]=0, "--", Table2[[#This Row],[ORC HS]]/Table2[[#This Row],[ORC T]]))</f>
        <v>--</v>
      </c>
      <c r="EL81" s="18" t="str">
        <f>IF(Table2[[#This Row],[ORC T]]=0,"--", IF(Table2[[#This Row],[ORC FE]]/Table2[[#This Row],[ORC T]]=0, "--", Table2[[#This Row],[ORC FE]]/Table2[[#This Row],[ORC T]]))</f>
        <v>--</v>
      </c>
      <c r="EM81" s="2">
        <v>1</v>
      </c>
      <c r="EN81" s="2">
        <v>1</v>
      </c>
      <c r="EO81" s="2">
        <v>0</v>
      </c>
      <c r="EP81" s="2">
        <v>0</v>
      </c>
      <c r="EQ81" s="6">
        <f>SUM(Table2[[#This Row],[SOL B]:[SOL FE]])</f>
        <v>2</v>
      </c>
      <c r="ER81" s="11">
        <f>IF((Table2[[#This Row],[SOL T]]/Table2[[#This Row],[Admission]]) = 0, "--", (Table2[[#This Row],[SOL T]]/Table2[[#This Row],[Admission]]))</f>
        <v>1.9821605550049554E-3</v>
      </c>
      <c r="ES81" s="11" t="str">
        <f>IF(Table2[[#This Row],[SOL T]]=0,"--", IF(Table2[[#This Row],[SOL HS]]/Table2[[#This Row],[SOL T]]=0, "--", Table2[[#This Row],[SOL HS]]/Table2[[#This Row],[SOL T]]))</f>
        <v>--</v>
      </c>
      <c r="ET81" s="18" t="str">
        <f>IF(Table2[[#This Row],[SOL T]]=0,"--", IF(Table2[[#This Row],[SOL FE]]/Table2[[#This Row],[SOL T]]=0, "--", Table2[[#This Row],[SOL FE]]/Table2[[#This Row],[SOL T]]))</f>
        <v>--</v>
      </c>
      <c r="EU81" s="2">
        <v>0</v>
      </c>
      <c r="EV81" s="2">
        <v>0</v>
      </c>
      <c r="EW81" s="2">
        <v>0</v>
      </c>
      <c r="EX81" s="2">
        <v>0</v>
      </c>
      <c r="EY81" s="6">
        <f>SUM(Table2[[#This Row],[CHO B]:[CHO FE]])</f>
        <v>0</v>
      </c>
      <c r="EZ81" s="11" t="str">
        <f>IF((Table2[[#This Row],[CHO T]]/Table2[[#This Row],[Admission]]) = 0, "--", (Table2[[#This Row],[CHO T]]/Table2[[#This Row],[Admission]]))</f>
        <v>--</v>
      </c>
      <c r="FA81" s="11" t="str">
        <f>IF(Table2[[#This Row],[CHO T]]=0,"--", IF(Table2[[#This Row],[CHO HS]]/Table2[[#This Row],[CHO T]]=0, "--", Table2[[#This Row],[CHO HS]]/Table2[[#This Row],[CHO T]]))</f>
        <v>--</v>
      </c>
      <c r="FB81" s="18" t="str">
        <f>IF(Table2[[#This Row],[CHO T]]=0,"--", IF(Table2[[#This Row],[CHO FE]]/Table2[[#This Row],[CHO T]]=0, "--", Table2[[#This Row],[CHO FE]]/Table2[[#This Row],[CHO T]]))</f>
        <v>--</v>
      </c>
      <c r="FC8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474</v>
      </c>
      <c r="FD81">
        <v>0</v>
      </c>
      <c r="FE81">
        <v>5</v>
      </c>
      <c r="FF81" s="1" t="s">
        <v>390</v>
      </c>
      <c r="FG81" s="1" t="s">
        <v>390</v>
      </c>
      <c r="FH81">
        <v>1</v>
      </c>
      <c r="FI81">
        <v>1</v>
      </c>
      <c r="FJ81" s="1" t="s">
        <v>390</v>
      </c>
      <c r="FK81" s="1" t="s">
        <v>390</v>
      </c>
      <c r="FL81">
        <v>0</v>
      </c>
      <c r="FM81">
        <v>0</v>
      </c>
      <c r="FN81" s="1" t="s">
        <v>390</v>
      </c>
      <c r="FO81" s="1" t="s">
        <v>390</v>
      </c>
    </row>
    <row r="82" spans="1:171">
      <c r="A82">
        <v>1060</v>
      </c>
      <c r="B82">
        <v>157</v>
      </c>
      <c r="C82" t="s">
        <v>112</v>
      </c>
      <c r="D82" t="s">
        <v>178</v>
      </c>
      <c r="E82" s="20">
        <v>142</v>
      </c>
      <c r="F82" s="2">
        <v>31</v>
      </c>
      <c r="G82" s="2">
        <v>0</v>
      </c>
      <c r="H82" s="2">
        <v>0</v>
      </c>
      <c r="I82" s="2">
        <v>1</v>
      </c>
      <c r="J82" s="6">
        <f>SUM(Table2[[#This Row],[FB B]:[FB FE]])</f>
        <v>32</v>
      </c>
      <c r="K82" s="11">
        <f>IF((Table2[[#This Row],[FB T]]/Table2[[#This Row],[Admission]]) = 0, "--", (Table2[[#This Row],[FB T]]/Table2[[#This Row],[Admission]]))</f>
        <v>0.22535211267605634</v>
      </c>
      <c r="L82" s="11" t="str">
        <f>IF(Table2[[#This Row],[FB T]]=0,"--", IF(Table2[[#This Row],[FB HS]]/Table2[[#This Row],[FB T]]=0, "--", Table2[[#This Row],[FB HS]]/Table2[[#This Row],[FB T]]))</f>
        <v>--</v>
      </c>
      <c r="M82" s="18">
        <f>IF(Table2[[#This Row],[FB T]]=0,"--", IF(Table2[[#This Row],[FB FE]]/Table2[[#This Row],[FB T]]=0, "--", Table2[[#This Row],[FB FE]]/Table2[[#This Row],[FB T]]))</f>
        <v>3.125E-2</v>
      </c>
      <c r="N82" s="2">
        <v>0</v>
      </c>
      <c r="O82" s="2">
        <v>0</v>
      </c>
      <c r="P82" s="2">
        <v>0</v>
      </c>
      <c r="Q82" s="2">
        <v>0</v>
      </c>
      <c r="R82" s="6">
        <f>SUM(Table2[[#This Row],[XC B]:[XC FE]])</f>
        <v>0</v>
      </c>
      <c r="S82" s="11" t="str">
        <f>IF((Table2[[#This Row],[XC T]]/Table2[[#This Row],[Admission]]) = 0, "--", (Table2[[#This Row],[XC T]]/Table2[[#This Row],[Admission]]))</f>
        <v>--</v>
      </c>
      <c r="T82" s="11" t="str">
        <f>IF(Table2[[#This Row],[XC T]]=0,"--", IF(Table2[[#This Row],[XC HS]]/Table2[[#This Row],[XC T]]=0, "--", Table2[[#This Row],[XC HS]]/Table2[[#This Row],[XC T]]))</f>
        <v>--</v>
      </c>
      <c r="U82" s="18" t="str">
        <f>IF(Table2[[#This Row],[XC T]]=0,"--", IF(Table2[[#This Row],[XC FE]]/Table2[[#This Row],[XC T]]=0, "--", Table2[[#This Row],[XC FE]]/Table2[[#This Row],[XC T]]))</f>
        <v>--</v>
      </c>
      <c r="V82" s="2">
        <v>22</v>
      </c>
      <c r="W82" s="2">
        <v>0</v>
      </c>
      <c r="X82" s="2">
        <v>2</v>
      </c>
      <c r="Y82" s="6">
        <f>SUM(Table2[[#This Row],[VB G]:[VB FE]])</f>
        <v>24</v>
      </c>
      <c r="Z82" s="11">
        <f>IF((Table2[[#This Row],[VB T]]/Table2[[#This Row],[Admission]]) = 0, "--", (Table2[[#This Row],[VB T]]/Table2[[#This Row],[Admission]]))</f>
        <v>0.16901408450704225</v>
      </c>
      <c r="AA82" s="11" t="str">
        <f>IF(Table2[[#This Row],[VB T]]=0,"--", IF(Table2[[#This Row],[VB HS]]/Table2[[#This Row],[VB T]]=0, "--", Table2[[#This Row],[VB HS]]/Table2[[#This Row],[VB T]]))</f>
        <v>--</v>
      </c>
      <c r="AB82" s="18">
        <f>IF(Table2[[#This Row],[VB T]]=0,"--", IF(Table2[[#This Row],[VB FE]]/Table2[[#This Row],[VB T]]=0, "--", Table2[[#This Row],[VB FE]]/Table2[[#This Row],[VB T]]))</f>
        <v>8.3333333333333329E-2</v>
      </c>
      <c r="AC82" s="2">
        <v>1</v>
      </c>
      <c r="AD82" s="2">
        <v>7</v>
      </c>
      <c r="AE82" s="2">
        <v>0</v>
      </c>
      <c r="AF82" s="2">
        <v>0</v>
      </c>
      <c r="AG82" s="6">
        <f>SUM(Table2[[#This Row],[SC B]:[SC FE]])</f>
        <v>8</v>
      </c>
      <c r="AH82" s="11">
        <f>IF((Table2[[#This Row],[SC T]]/Table2[[#This Row],[Admission]]) = 0, "--", (Table2[[#This Row],[SC T]]/Table2[[#This Row],[Admission]]))</f>
        <v>5.6338028169014086E-2</v>
      </c>
      <c r="AI82" s="11" t="str">
        <f>IF(Table2[[#This Row],[SC T]]=0,"--", IF(Table2[[#This Row],[SC HS]]/Table2[[#This Row],[SC T]]=0, "--", Table2[[#This Row],[SC HS]]/Table2[[#This Row],[SC T]]))</f>
        <v>--</v>
      </c>
      <c r="AJ82" s="18" t="str">
        <f>IF(Table2[[#This Row],[SC T]]=0,"--", IF(Table2[[#This Row],[SC FE]]/Table2[[#This Row],[SC T]]=0, "--", Table2[[#This Row],[SC FE]]/Table2[[#This Row],[SC T]]))</f>
        <v>--</v>
      </c>
      <c r="AK82" s="15">
        <f>SUM(Table2[[#This Row],[FB T]],Table2[[#This Row],[XC T]],Table2[[#This Row],[VB T]],Table2[[#This Row],[SC T]])</f>
        <v>64</v>
      </c>
      <c r="AL82" s="2">
        <v>20</v>
      </c>
      <c r="AM82" s="2">
        <v>18</v>
      </c>
      <c r="AN82" s="2">
        <v>0</v>
      </c>
      <c r="AO82" s="2">
        <v>3</v>
      </c>
      <c r="AP82" s="6">
        <f>SUM(Table2[[#This Row],[BX B]:[BX FE]])</f>
        <v>41</v>
      </c>
      <c r="AQ82" s="11">
        <f>IF((Table2[[#This Row],[BX T]]/Table2[[#This Row],[Admission]]) = 0, "--", (Table2[[#This Row],[BX T]]/Table2[[#This Row],[Admission]]))</f>
        <v>0.28873239436619719</v>
      </c>
      <c r="AR82" s="11" t="str">
        <f>IF(Table2[[#This Row],[BX T]]=0,"--", IF(Table2[[#This Row],[BX HS]]/Table2[[#This Row],[BX T]]=0, "--", Table2[[#This Row],[BX HS]]/Table2[[#This Row],[BX T]]))</f>
        <v>--</v>
      </c>
      <c r="AS82" s="18">
        <f>IF(Table2[[#This Row],[BX T]]=0,"--", IF(Table2[[#This Row],[BX FE]]/Table2[[#This Row],[BX T]]=0, "--", Table2[[#This Row],[BX FE]]/Table2[[#This Row],[BX T]]))</f>
        <v>7.3170731707317069E-2</v>
      </c>
      <c r="AT82" s="2">
        <v>0</v>
      </c>
      <c r="AU82" s="2">
        <v>0</v>
      </c>
      <c r="AV82" s="2">
        <v>0</v>
      </c>
      <c r="AW82" s="2">
        <v>0</v>
      </c>
      <c r="AX82" s="6">
        <f>SUM(Table2[[#This Row],[SW B]:[SW FE]])</f>
        <v>0</v>
      </c>
      <c r="AY82" s="11" t="str">
        <f>IF((Table2[[#This Row],[SW T]]/Table2[[#This Row],[Admission]]) = 0, "--", (Table2[[#This Row],[SW T]]/Table2[[#This Row],[Admission]]))</f>
        <v>--</v>
      </c>
      <c r="AZ82" s="11" t="str">
        <f>IF(Table2[[#This Row],[SW T]]=0,"--", IF(Table2[[#This Row],[SW HS]]/Table2[[#This Row],[SW T]]=0, "--", Table2[[#This Row],[SW HS]]/Table2[[#This Row],[SW T]]))</f>
        <v>--</v>
      </c>
      <c r="BA82" s="18" t="str">
        <f>IF(Table2[[#This Row],[SW T]]=0,"--", IF(Table2[[#This Row],[SW FE]]/Table2[[#This Row],[SW T]]=0, "--", Table2[[#This Row],[SW FE]]/Table2[[#This Row],[SW T]]))</f>
        <v>--</v>
      </c>
      <c r="BB82" s="2">
        <v>0</v>
      </c>
      <c r="BC82" s="2">
        <v>0</v>
      </c>
      <c r="BD82" s="2">
        <v>0</v>
      </c>
      <c r="BE82" s="2">
        <v>0</v>
      </c>
      <c r="BF82" s="6">
        <f>SUM(Table2[[#This Row],[CHE B]:[CHE FE]])</f>
        <v>0</v>
      </c>
      <c r="BG82" s="11" t="str">
        <f>IF((Table2[[#This Row],[CHE T]]/Table2[[#This Row],[Admission]]) = 0, "--", (Table2[[#This Row],[CHE T]]/Table2[[#This Row],[Admission]]))</f>
        <v>--</v>
      </c>
      <c r="BH82" s="11" t="str">
        <f>IF(Table2[[#This Row],[CHE T]]=0,"--", IF(Table2[[#This Row],[CHE HS]]/Table2[[#This Row],[CHE T]]=0, "--", Table2[[#This Row],[CHE HS]]/Table2[[#This Row],[CHE T]]))</f>
        <v>--</v>
      </c>
      <c r="BI82" s="22" t="str">
        <f>IF(Table2[[#This Row],[CHE T]]=0,"--", IF(Table2[[#This Row],[CHE FE]]/Table2[[#This Row],[CHE T]]=0, "--", Table2[[#This Row],[CHE FE]]/Table2[[#This Row],[CHE T]]))</f>
        <v>--</v>
      </c>
      <c r="BJ82" s="2">
        <v>0</v>
      </c>
      <c r="BK82" s="2">
        <v>0</v>
      </c>
      <c r="BL82" s="2">
        <v>0</v>
      </c>
      <c r="BM82" s="2">
        <v>0</v>
      </c>
      <c r="BN82" s="6">
        <f>SUM(Table2[[#This Row],[WR B]:[WR FE]])</f>
        <v>0</v>
      </c>
      <c r="BO82" s="11" t="str">
        <f>IF((Table2[[#This Row],[WR T]]/Table2[[#This Row],[Admission]]) = 0, "--", (Table2[[#This Row],[WR T]]/Table2[[#This Row],[Admission]]))</f>
        <v>--</v>
      </c>
      <c r="BP82" s="11" t="str">
        <f>IF(Table2[[#This Row],[WR T]]=0,"--", IF(Table2[[#This Row],[WR HS]]/Table2[[#This Row],[WR T]]=0, "--", Table2[[#This Row],[WR HS]]/Table2[[#This Row],[WR T]]))</f>
        <v>--</v>
      </c>
      <c r="BQ82" s="18" t="str">
        <f>IF(Table2[[#This Row],[WR T]]=0,"--", IF(Table2[[#This Row],[WR FE]]/Table2[[#This Row],[WR T]]=0, "--", Table2[[#This Row],[WR FE]]/Table2[[#This Row],[WR T]]))</f>
        <v>--</v>
      </c>
      <c r="BR82" s="2">
        <v>0</v>
      </c>
      <c r="BS82" s="2">
        <v>0</v>
      </c>
      <c r="BT82" s="2">
        <v>0</v>
      </c>
      <c r="BU82" s="2">
        <v>0</v>
      </c>
      <c r="BV82" s="6">
        <f>SUM(Table2[[#This Row],[DNC B]:[DNC FE]])</f>
        <v>0</v>
      </c>
      <c r="BW82" s="11" t="str">
        <f>IF((Table2[[#This Row],[DNC T]]/Table2[[#This Row],[Admission]]) = 0, "--", (Table2[[#This Row],[DNC T]]/Table2[[#This Row],[Admission]]))</f>
        <v>--</v>
      </c>
      <c r="BX82" s="11" t="str">
        <f>IF(Table2[[#This Row],[DNC T]]=0,"--", IF(Table2[[#This Row],[DNC HS]]/Table2[[#This Row],[DNC T]]=0, "--", Table2[[#This Row],[DNC HS]]/Table2[[#This Row],[DNC T]]))</f>
        <v>--</v>
      </c>
      <c r="BY82" s="18" t="str">
        <f>IF(Table2[[#This Row],[DNC T]]=0,"--", IF(Table2[[#This Row],[DNC FE]]/Table2[[#This Row],[DNC T]]=0, "--", Table2[[#This Row],[DNC FE]]/Table2[[#This Row],[DNC T]]))</f>
        <v>--</v>
      </c>
      <c r="BZ82" s="24">
        <f>SUM(Table2[[#This Row],[BX T]],Table2[[#This Row],[SW T]],Table2[[#This Row],[CHE T]],Table2[[#This Row],[WR T]],Table2[[#This Row],[DNC T]])</f>
        <v>41</v>
      </c>
      <c r="CA82" s="2">
        <v>3</v>
      </c>
      <c r="CB82" s="2">
        <v>3</v>
      </c>
      <c r="CC82" s="2">
        <v>0</v>
      </c>
      <c r="CD82" s="2">
        <v>0</v>
      </c>
      <c r="CE82" s="6">
        <f>SUM(Table2[[#This Row],[TF B]:[TF FE]])</f>
        <v>6</v>
      </c>
      <c r="CF82" s="11">
        <f>IF((Table2[[#This Row],[TF T]]/Table2[[#This Row],[Admission]]) = 0, "--", (Table2[[#This Row],[TF T]]/Table2[[#This Row],[Admission]]))</f>
        <v>4.2253521126760563E-2</v>
      </c>
      <c r="CG82" s="11" t="str">
        <f>IF(Table2[[#This Row],[TF T]]=0,"--", IF(Table2[[#This Row],[TF HS]]/Table2[[#This Row],[TF T]]=0, "--", Table2[[#This Row],[TF HS]]/Table2[[#This Row],[TF T]]))</f>
        <v>--</v>
      </c>
      <c r="CH82" s="18" t="str">
        <f>IF(Table2[[#This Row],[TF T]]=0,"--", IF(Table2[[#This Row],[TF FE]]/Table2[[#This Row],[TF T]]=0, "--", Table2[[#This Row],[TF FE]]/Table2[[#This Row],[TF T]]))</f>
        <v>--</v>
      </c>
      <c r="CI82" s="2">
        <v>21</v>
      </c>
      <c r="CJ82" s="2">
        <v>0</v>
      </c>
      <c r="CK82" s="2">
        <v>0</v>
      </c>
      <c r="CL82" s="2">
        <v>0</v>
      </c>
      <c r="CM82" s="6">
        <f>SUM(Table2[[#This Row],[BB B]:[BB FE]])</f>
        <v>21</v>
      </c>
      <c r="CN82" s="11">
        <f>IF((Table2[[#This Row],[BB T]]/Table2[[#This Row],[Admission]]) = 0, "--", (Table2[[#This Row],[BB T]]/Table2[[#This Row],[Admission]]))</f>
        <v>0.14788732394366197</v>
      </c>
      <c r="CO82" s="11" t="str">
        <f>IF(Table2[[#This Row],[BB T]]=0,"--", IF(Table2[[#This Row],[BB HS]]/Table2[[#This Row],[BB T]]=0, "--", Table2[[#This Row],[BB HS]]/Table2[[#This Row],[BB T]]))</f>
        <v>--</v>
      </c>
      <c r="CP82" s="18" t="str">
        <f>IF(Table2[[#This Row],[BB T]]=0,"--", IF(Table2[[#This Row],[BB FE]]/Table2[[#This Row],[BB T]]=0, "--", Table2[[#This Row],[BB FE]]/Table2[[#This Row],[BB T]]))</f>
        <v>--</v>
      </c>
      <c r="CQ82" s="2">
        <v>0</v>
      </c>
      <c r="CR82" s="2">
        <v>13</v>
      </c>
      <c r="CS82" s="2">
        <v>0</v>
      </c>
      <c r="CT82" s="2">
        <v>1</v>
      </c>
      <c r="CU82" s="6">
        <f>SUM(Table2[[#This Row],[SB B]:[SB FE]])</f>
        <v>14</v>
      </c>
      <c r="CV82" s="11">
        <f>IF((Table2[[#This Row],[SB T]]/Table2[[#This Row],[Admission]]) = 0, "--", (Table2[[#This Row],[SB T]]/Table2[[#This Row],[Admission]]))</f>
        <v>9.8591549295774641E-2</v>
      </c>
      <c r="CW82" s="11" t="str">
        <f>IF(Table2[[#This Row],[SB T]]=0,"--", IF(Table2[[#This Row],[SB HS]]/Table2[[#This Row],[SB T]]=0, "--", Table2[[#This Row],[SB HS]]/Table2[[#This Row],[SB T]]))</f>
        <v>--</v>
      </c>
      <c r="CX82" s="18">
        <f>IF(Table2[[#This Row],[SB T]]=0,"--", IF(Table2[[#This Row],[SB FE]]/Table2[[#This Row],[SB T]]=0, "--", Table2[[#This Row],[SB FE]]/Table2[[#This Row],[SB T]]))</f>
        <v>7.1428571428571425E-2</v>
      </c>
      <c r="CY82" s="2">
        <v>0</v>
      </c>
      <c r="CZ82" s="2">
        <v>0</v>
      </c>
      <c r="DA82" s="2">
        <v>0</v>
      </c>
      <c r="DB82" s="2">
        <v>0</v>
      </c>
      <c r="DC82" s="6">
        <f>SUM(Table2[[#This Row],[GF B]:[GF FE]])</f>
        <v>0</v>
      </c>
      <c r="DD82" s="11" t="str">
        <f>IF((Table2[[#This Row],[GF T]]/Table2[[#This Row],[Admission]]) = 0, "--", (Table2[[#This Row],[GF T]]/Table2[[#This Row],[Admission]]))</f>
        <v>--</v>
      </c>
      <c r="DE82" s="11" t="str">
        <f>IF(Table2[[#This Row],[GF T]]=0,"--", IF(Table2[[#This Row],[GF HS]]/Table2[[#This Row],[GF T]]=0, "--", Table2[[#This Row],[GF HS]]/Table2[[#This Row],[GF T]]))</f>
        <v>--</v>
      </c>
      <c r="DF82" s="18" t="str">
        <f>IF(Table2[[#This Row],[GF T]]=0,"--", IF(Table2[[#This Row],[GF FE]]/Table2[[#This Row],[GF T]]=0, "--", Table2[[#This Row],[GF FE]]/Table2[[#This Row],[GF T]]))</f>
        <v>--</v>
      </c>
      <c r="DG82" s="2">
        <v>0</v>
      </c>
      <c r="DH82" s="2">
        <v>0</v>
      </c>
      <c r="DI82" s="2">
        <v>0</v>
      </c>
      <c r="DJ82" s="2">
        <v>0</v>
      </c>
      <c r="DK82" s="6">
        <f>SUM(Table2[[#This Row],[TN B]:[TN FE]])</f>
        <v>0</v>
      </c>
      <c r="DL82" s="11" t="str">
        <f>IF((Table2[[#This Row],[TN T]]/Table2[[#This Row],[Admission]]) = 0, "--", (Table2[[#This Row],[TN T]]/Table2[[#This Row],[Admission]]))</f>
        <v>--</v>
      </c>
      <c r="DM82" s="11" t="str">
        <f>IF(Table2[[#This Row],[TN T]]=0,"--", IF(Table2[[#This Row],[TN HS]]/Table2[[#This Row],[TN T]]=0, "--", Table2[[#This Row],[TN HS]]/Table2[[#This Row],[TN T]]))</f>
        <v>--</v>
      </c>
      <c r="DN82" s="18" t="str">
        <f>IF(Table2[[#This Row],[TN T]]=0,"--", IF(Table2[[#This Row],[TN FE]]/Table2[[#This Row],[TN T]]=0, "--", Table2[[#This Row],[TN FE]]/Table2[[#This Row],[TN T]]))</f>
        <v>--</v>
      </c>
      <c r="DO82" s="2">
        <v>0</v>
      </c>
      <c r="DP82" s="2">
        <v>0</v>
      </c>
      <c r="DQ82" s="2">
        <v>0</v>
      </c>
      <c r="DR82" s="2">
        <v>0</v>
      </c>
      <c r="DS82" s="6">
        <f>SUM(Table2[[#This Row],[BND B]:[BND FE]])</f>
        <v>0</v>
      </c>
      <c r="DT82" s="11" t="str">
        <f>IF((Table2[[#This Row],[BND T]]/Table2[[#This Row],[Admission]]) = 0, "--", (Table2[[#This Row],[BND T]]/Table2[[#This Row],[Admission]]))</f>
        <v>--</v>
      </c>
      <c r="DU82" s="11" t="str">
        <f>IF(Table2[[#This Row],[BND T]]=0,"--", IF(Table2[[#This Row],[BND HS]]/Table2[[#This Row],[BND T]]=0, "--", Table2[[#This Row],[BND HS]]/Table2[[#This Row],[BND T]]))</f>
        <v>--</v>
      </c>
      <c r="DV82" s="18" t="str">
        <f>IF(Table2[[#This Row],[BND T]]=0,"--", IF(Table2[[#This Row],[BND FE]]/Table2[[#This Row],[BND T]]=0, "--", Table2[[#This Row],[BND FE]]/Table2[[#This Row],[BND T]]))</f>
        <v>--</v>
      </c>
      <c r="DW82" s="2">
        <v>0</v>
      </c>
      <c r="DX82" s="2">
        <v>0</v>
      </c>
      <c r="DY82" s="2">
        <v>0</v>
      </c>
      <c r="DZ82" s="2">
        <v>0</v>
      </c>
      <c r="EA82" s="6">
        <f>SUM(Table2[[#This Row],[SPE B]:[SPE FE]])</f>
        <v>0</v>
      </c>
      <c r="EB82" s="11" t="str">
        <f>IF((Table2[[#This Row],[SPE T]]/Table2[[#This Row],[Admission]]) = 0, "--", (Table2[[#This Row],[SPE T]]/Table2[[#This Row],[Admission]]))</f>
        <v>--</v>
      </c>
      <c r="EC82" s="11" t="str">
        <f>IF(Table2[[#This Row],[SPE T]]=0,"--", IF(Table2[[#This Row],[SPE HS]]/Table2[[#This Row],[SPE T]]=0, "--", Table2[[#This Row],[SPE HS]]/Table2[[#This Row],[SPE T]]))</f>
        <v>--</v>
      </c>
      <c r="ED82" s="18" t="str">
        <f>IF(Table2[[#This Row],[SPE T]]=0,"--", IF(Table2[[#This Row],[SPE FE]]/Table2[[#This Row],[SPE T]]=0, "--", Table2[[#This Row],[SPE FE]]/Table2[[#This Row],[SPE T]]))</f>
        <v>--</v>
      </c>
      <c r="EE82" s="2">
        <v>0</v>
      </c>
      <c r="EF82" s="2">
        <v>0</v>
      </c>
      <c r="EG82" s="2">
        <v>0</v>
      </c>
      <c r="EH82" s="2">
        <v>0</v>
      </c>
      <c r="EI82" s="6">
        <f>SUM(Table2[[#This Row],[ORC B]:[ORC FE]])</f>
        <v>0</v>
      </c>
      <c r="EJ82" s="11" t="str">
        <f>IF((Table2[[#This Row],[ORC T]]/Table2[[#This Row],[Admission]]) = 0, "--", (Table2[[#This Row],[ORC T]]/Table2[[#This Row],[Admission]]))</f>
        <v>--</v>
      </c>
      <c r="EK82" s="11" t="str">
        <f>IF(Table2[[#This Row],[ORC T]]=0,"--", IF(Table2[[#This Row],[ORC HS]]/Table2[[#This Row],[ORC T]]=0, "--", Table2[[#This Row],[ORC HS]]/Table2[[#This Row],[ORC T]]))</f>
        <v>--</v>
      </c>
      <c r="EL82" s="18" t="str">
        <f>IF(Table2[[#This Row],[ORC T]]=0,"--", IF(Table2[[#This Row],[ORC FE]]/Table2[[#This Row],[ORC T]]=0, "--", Table2[[#This Row],[ORC FE]]/Table2[[#This Row],[ORC T]]))</f>
        <v>--</v>
      </c>
      <c r="EM82" s="2">
        <v>0</v>
      </c>
      <c r="EN82" s="2">
        <v>0</v>
      </c>
      <c r="EO82" s="2">
        <v>0</v>
      </c>
      <c r="EP82" s="2">
        <v>0</v>
      </c>
      <c r="EQ82" s="6">
        <f>SUM(Table2[[#This Row],[SOL B]:[SOL FE]])</f>
        <v>0</v>
      </c>
      <c r="ER82" s="11" t="str">
        <f>IF((Table2[[#This Row],[SOL T]]/Table2[[#This Row],[Admission]]) = 0, "--", (Table2[[#This Row],[SOL T]]/Table2[[#This Row],[Admission]]))</f>
        <v>--</v>
      </c>
      <c r="ES82" s="11" t="str">
        <f>IF(Table2[[#This Row],[SOL T]]=0,"--", IF(Table2[[#This Row],[SOL HS]]/Table2[[#This Row],[SOL T]]=0, "--", Table2[[#This Row],[SOL HS]]/Table2[[#This Row],[SOL T]]))</f>
        <v>--</v>
      </c>
      <c r="ET82" s="18" t="str">
        <f>IF(Table2[[#This Row],[SOL T]]=0,"--", IF(Table2[[#This Row],[SOL FE]]/Table2[[#This Row],[SOL T]]=0, "--", Table2[[#This Row],[SOL FE]]/Table2[[#This Row],[SOL T]]))</f>
        <v>--</v>
      </c>
      <c r="EU82" s="2">
        <v>0</v>
      </c>
      <c r="EV82" s="2">
        <v>0</v>
      </c>
      <c r="EW82" s="2">
        <v>0</v>
      </c>
      <c r="EX82" s="2">
        <v>0</v>
      </c>
      <c r="EY82" s="6">
        <f>SUM(Table2[[#This Row],[CHO B]:[CHO FE]])</f>
        <v>0</v>
      </c>
      <c r="EZ82" s="11" t="str">
        <f>IF((Table2[[#This Row],[CHO T]]/Table2[[#This Row],[Admission]]) = 0, "--", (Table2[[#This Row],[CHO T]]/Table2[[#This Row],[Admission]]))</f>
        <v>--</v>
      </c>
      <c r="FA82" s="11" t="str">
        <f>IF(Table2[[#This Row],[CHO T]]=0,"--", IF(Table2[[#This Row],[CHO HS]]/Table2[[#This Row],[CHO T]]=0, "--", Table2[[#This Row],[CHO HS]]/Table2[[#This Row],[CHO T]]))</f>
        <v>--</v>
      </c>
      <c r="FB82" s="18" t="str">
        <f>IF(Table2[[#This Row],[CHO T]]=0,"--", IF(Table2[[#This Row],[CHO FE]]/Table2[[#This Row],[CHO T]]=0, "--", Table2[[#This Row],[CHO FE]]/Table2[[#This Row],[CHO T]]))</f>
        <v>--</v>
      </c>
      <c r="FC8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41</v>
      </c>
      <c r="FD82">
        <v>0</v>
      </c>
      <c r="FE82">
        <v>0</v>
      </c>
      <c r="FF82" s="1" t="s">
        <v>390</v>
      </c>
      <c r="FG82" s="1" t="s">
        <v>390</v>
      </c>
      <c r="FH82">
        <v>0</v>
      </c>
      <c r="FI82">
        <v>0</v>
      </c>
      <c r="FJ82" s="1" t="s">
        <v>390</v>
      </c>
      <c r="FK82" s="1" t="s">
        <v>390</v>
      </c>
      <c r="FL82">
        <v>0</v>
      </c>
      <c r="FM82">
        <v>0</v>
      </c>
      <c r="FN82" s="1" t="s">
        <v>390</v>
      </c>
      <c r="FO82" s="1" t="s">
        <v>390</v>
      </c>
    </row>
    <row r="83" spans="1:171">
      <c r="A83">
        <v>1129</v>
      </c>
      <c r="B83">
        <v>158</v>
      </c>
      <c r="C83" t="s">
        <v>97</v>
      </c>
      <c r="D83" t="s">
        <v>179</v>
      </c>
      <c r="E83" s="20">
        <v>318</v>
      </c>
      <c r="F83" s="2">
        <v>42</v>
      </c>
      <c r="G83" s="2">
        <v>0</v>
      </c>
      <c r="H83" s="2">
        <v>0</v>
      </c>
      <c r="I83" s="2">
        <v>0</v>
      </c>
      <c r="J83" s="6">
        <f>SUM(Table2[[#This Row],[FB B]:[FB FE]])</f>
        <v>42</v>
      </c>
      <c r="K83" s="11">
        <f>IF((Table2[[#This Row],[FB T]]/Table2[[#This Row],[Admission]]) = 0, "--", (Table2[[#This Row],[FB T]]/Table2[[#This Row],[Admission]]))</f>
        <v>0.13207547169811321</v>
      </c>
      <c r="L83" s="11" t="str">
        <f>IF(Table2[[#This Row],[FB T]]=0,"--", IF(Table2[[#This Row],[FB HS]]/Table2[[#This Row],[FB T]]=0, "--", Table2[[#This Row],[FB HS]]/Table2[[#This Row],[FB T]]))</f>
        <v>--</v>
      </c>
      <c r="M83" s="18" t="str">
        <f>IF(Table2[[#This Row],[FB T]]=0,"--", IF(Table2[[#This Row],[FB FE]]/Table2[[#This Row],[FB T]]=0, "--", Table2[[#This Row],[FB FE]]/Table2[[#This Row],[FB T]]))</f>
        <v>--</v>
      </c>
      <c r="N83" s="2">
        <v>0</v>
      </c>
      <c r="O83" s="2">
        <v>0</v>
      </c>
      <c r="P83" s="2">
        <v>0</v>
      </c>
      <c r="Q83" s="2">
        <v>0</v>
      </c>
      <c r="R83" s="6">
        <f>SUM(Table2[[#This Row],[XC B]:[XC FE]])</f>
        <v>0</v>
      </c>
      <c r="S83" s="11" t="str">
        <f>IF((Table2[[#This Row],[XC T]]/Table2[[#This Row],[Admission]]) = 0, "--", (Table2[[#This Row],[XC T]]/Table2[[#This Row],[Admission]]))</f>
        <v>--</v>
      </c>
      <c r="T83" s="11" t="str">
        <f>IF(Table2[[#This Row],[XC T]]=0,"--", IF(Table2[[#This Row],[XC HS]]/Table2[[#This Row],[XC T]]=0, "--", Table2[[#This Row],[XC HS]]/Table2[[#This Row],[XC T]]))</f>
        <v>--</v>
      </c>
      <c r="U83" s="18" t="str">
        <f>IF(Table2[[#This Row],[XC T]]=0,"--", IF(Table2[[#This Row],[XC FE]]/Table2[[#This Row],[XC T]]=0, "--", Table2[[#This Row],[XC FE]]/Table2[[#This Row],[XC T]]))</f>
        <v>--</v>
      </c>
      <c r="V83" s="2">
        <v>20</v>
      </c>
      <c r="W83" s="2">
        <v>1</v>
      </c>
      <c r="X83" s="2">
        <v>0</v>
      </c>
      <c r="Y83" s="6">
        <f>SUM(Table2[[#This Row],[VB G]:[VB FE]])</f>
        <v>21</v>
      </c>
      <c r="Z83" s="11">
        <f>IF((Table2[[#This Row],[VB T]]/Table2[[#This Row],[Admission]]) = 0, "--", (Table2[[#This Row],[VB T]]/Table2[[#This Row],[Admission]]))</f>
        <v>6.6037735849056603E-2</v>
      </c>
      <c r="AA83" s="11">
        <f>IF(Table2[[#This Row],[VB T]]=0,"--", IF(Table2[[#This Row],[VB HS]]/Table2[[#This Row],[VB T]]=0, "--", Table2[[#This Row],[VB HS]]/Table2[[#This Row],[VB T]]))</f>
        <v>4.7619047619047616E-2</v>
      </c>
      <c r="AB83" s="18" t="str">
        <f>IF(Table2[[#This Row],[VB T]]=0,"--", IF(Table2[[#This Row],[VB FE]]/Table2[[#This Row],[VB T]]=0, "--", Table2[[#This Row],[VB FE]]/Table2[[#This Row],[VB T]]))</f>
        <v>--</v>
      </c>
      <c r="AC83" s="2">
        <v>14</v>
      </c>
      <c r="AD83" s="2">
        <v>21</v>
      </c>
      <c r="AE83" s="2">
        <v>2</v>
      </c>
      <c r="AF83" s="2">
        <v>0</v>
      </c>
      <c r="AG83" s="6">
        <f>SUM(Table2[[#This Row],[SC B]:[SC FE]])</f>
        <v>37</v>
      </c>
      <c r="AH83" s="11">
        <f>IF((Table2[[#This Row],[SC T]]/Table2[[#This Row],[Admission]]) = 0, "--", (Table2[[#This Row],[SC T]]/Table2[[#This Row],[Admission]]))</f>
        <v>0.11635220125786164</v>
      </c>
      <c r="AI83" s="11">
        <f>IF(Table2[[#This Row],[SC T]]=0,"--", IF(Table2[[#This Row],[SC HS]]/Table2[[#This Row],[SC T]]=0, "--", Table2[[#This Row],[SC HS]]/Table2[[#This Row],[SC T]]))</f>
        <v>5.4054054054054057E-2</v>
      </c>
      <c r="AJ83" s="18" t="str">
        <f>IF(Table2[[#This Row],[SC T]]=0,"--", IF(Table2[[#This Row],[SC FE]]/Table2[[#This Row],[SC T]]=0, "--", Table2[[#This Row],[SC FE]]/Table2[[#This Row],[SC T]]))</f>
        <v>--</v>
      </c>
      <c r="AK83" s="15">
        <f>SUM(Table2[[#This Row],[FB T]],Table2[[#This Row],[XC T]],Table2[[#This Row],[VB T]],Table2[[#This Row],[SC T]])</f>
        <v>100</v>
      </c>
      <c r="AL83" s="2">
        <v>21</v>
      </c>
      <c r="AM83" s="2">
        <v>23</v>
      </c>
      <c r="AN83" s="2">
        <v>0</v>
      </c>
      <c r="AO83" s="2">
        <v>0</v>
      </c>
      <c r="AP83" s="6">
        <f>SUM(Table2[[#This Row],[BX B]:[BX FE]])</f>
        <v>44</v>
      </c>
      <c r="AQ83" s="11">
        <f>IF((Table2[[#This Row],[BX T]]/Table2[[#This Row],[Admission]]) = 0, "--", (Table2[[#This Row],[BX T]]/Table2[[#This Row],[Admission]]))</f>
        <v>0.13836477987421383</v>
      </c>
      <c r="AR83" s="11" t="str">
        <f>IF(Table2[[#This Row],[BX T]]=0,"--", IF(Table2[[#This Row],[BX HS]]/Table2[[#This Row],[BX T]]=0, "--", Table2[[#This Row],[BX HS]]/Table2[[#This Row],[BX T]]))</f>
        <v>--</v>
      </c>
      <c r="AS83" s="18" t="str">
        <f>IF(Table2[[#This Row],[BX T]]=0,"--", IF(Table2[[#This Row],[BX FE]]/Table2[[#This Row],[BX T]]=0, "--", Table2[[#This Row],[BX FE]]/Table2[[#This Row],[BX T]]))</f>
        <v>--</v>
      </c>
      <c r="AT83" s="2">
        <v>0</v>
      </c>
      <c r="AU83" s="2">
        <v>0</v>
      </c>
      <c r="AV83" s="2">
        <v>0</v>
      </c>
      <c r="AW83" s="2">
        <v>0</v>
      </c>
      <c r="AX83" s="6">
        <f>SUM(Table2[[#This Row],[SW B]:[SW FE]])</f>
        <v>0</v>
      </c>
      <c r="AY83" s="11" t="str">
        <f>IF((Table2[[#This Row],[SW T]]/Table2[[#This Row],[Admission]]) = 0, "--", (Table2[[#This Row],[SW T]]/Table2[[#This Row],[Admission]]))</f>
        <v>--</v>
      </c>
      <c r="AZ83" s="11" t="str">
        <f>IF(Table2[[#This Row],[SW T]]=0,"--", IF(Table2[[#This Row],[SW HS]]/Table2[[#This Row],[SW T]]=0, "--", Table2[[#This Row],[SW HS]]/Table2[[#This Row],[SW T]]))</f>
        <v>--</v>
      </c>
      <c r="BA83" s="18" t="str">
        <f>IF(Table2[[#This Row],[SW T]]=0,"--", IF(Table2[[#This Row],[SW FE]]/Table2[[#This Row],[SW T]]=0, "--", Table2[[#This Row],[SW FE]]/Table2[[#This Row],[SW T]]))</f>
        <v>--</v>
      </c>
      <c r="BB83" s="2">
        <v>0</v>
      </c>
      <c r="BC83" s="2">
        <v>0</v>
      </c>
      <c r="BD83" s="2">
        <v>0</v>
      </c>
      <c r="BE83" s="2">
        <v>0</v>
      </c>
      <c r="BF83" s="6">
        <f>SUM(Table2[[#This Row],[CHE B]:[CHE FE]])</f>
        <v>0</v>
      </c>
      <c r="BG83" s="11" t="str">
        <f>IF((Table2[[#This Row],[CHE T]]/Table2[[#This Row],[Admission]]) = 0, "--", (Table2[[#This Row],[CHE T]]/Table2[[#This Row],[Admission]]))</f>
        <v>--</v>
      </c>
      <c r="BH83" s="11" t="str">
        <f>IF(Table2[[#This Row],[CHE T]]=0,"--", IF(Table2[[#This Row],[CHE HS]]/Table2[[#This Row],[CHE T]]=0, "--", Table2[[#This Row],[CHE HS]]/Table2[[#This Row],[CHE T]]))</f>
        <v>--</v>
      </c>
      <c r="BI83" s="22" t="str">
        <f>IF(Table2[[#This Row],[CHE T]]=0,"--", IF(Table2[[#This Row],[CHE FE]]/Table2[[#This Row],[CHE T]]=0, "--", Table2[[#This Row],[CHE FE]]/Table2[[#This Row],[CHE T]]))</f>
        <v>--</v>
      </c>
      <c r="BJ83" s="2">
        <v>26</v>
      </c>
      <c r="BK83" s="2">
        <v>0</v>
      </c>
      <c r="BL83" s="2">
        <v>0</v>
      </c>
      <c r="BM83" s="2">
        <v>0</v>
      </c>
      <c r="BN83" s="6">
        <f>SUM(Table2[[#This Row],[WR B]:[WR FE]])</f>
        <v>26</v>
      </c>
      <c r="BO83" s="11">
        <f>IF((Table2[[#This Row],[WR T]]/Table2[[#This Row],[Admission]]) = 0, "--", (Table2[[#This Row],[WR T]]/Table2[[#This Row],[Admission]]))</f>
        <v>8.1761006289308172E-2</v>
      </c>
      <c r="BP83" s="11" t="str">
        <f>IF(Table2[[#This Row],[WR T]]=0,"--", IF(Table2[[#This Row],[WR HS]]/Table2[[#This Row],[WR T]]=0, "--", Table2[[#This Row],[WR HS]]/Table2[[#This Row],[WR T]]))</f>
        <v>--</v>
      </c>
      <c r="BQ83" s="18" t="str">
        <f>IF(Table2[[#This Row],[WR T]]=0,"--", IF(Table2[[#This Row],[WR FE]]/Table2[[#This Row],[WR T]]=0, "--", Table2[[#This Row],[WR FE]]/Table2[[#This Row],[WR T]]))</f>
        <v>--</v>
      </c>
      <c r="BR83" s="2">
        <v>0</v>
      </c>
      <c r="BS83" s="2">
        <v>0</v>
      </c>
      <c r="BT83" s="2">
        <v>0</v>
      </c>
      <c r="BU83" s="2">
        <v>0</v>
      </c>
      <c r="BV83" s="6">
        <f>SUM(Table2[[#This Row],[DNC B]:[DNC FE]])</f>
        <v>0</v>
      </c>
      <c r="BW83" s="11" t="str">
        <f>IF((Table2[[#This Row],[DNC T]]/Table2[[#This Row],[Admission]]) = 0, "--", (Table2[[#This Row],[DNC T]]/Table2[[#This Row],[Admission]]))</f>
        <v>--</v>
      </c>
      <c r="BX83" s="11" t="str">
        <f>IF(Table2[[#This Row],[DNC T]]=0,"--", IF(Table2[[#This Row],[DNC HS]]/Table2[[#This Row],[DNC T]]=0, "--", Table2[[#This Row],[DNC HS]]/Table2[[#This Row],[DNC T]]))</f>
        <v>--</v>
      </c>
      <c r="BY83" s="18" t="str">
        <f>IF(Table2[[#This Row],[DNC T]]=0,"--", IF(Table2[[#This Row],[DNC FE]]/Table2[[#This Row],[DNC T]]=0, "--", Table2[[#This Row],[DNC FE]]/Table2[[#This Row],[DNC T]]))</f>
        <v>--</v>
      </c>
      <c r="BZ83" s="24">
        <f>SUM(Table2[[#This Row],[BX T]],Table2[[#This Row],[SW T]],Table2[[#This Row],[CHE T]],Table2[[#This Row],[WR T]],Table2[[#This Row],[DNC T]])</f>
        <v>70</v>
      </c>
      <c r="CA83" s="2">
        <v>34</v>
      </c>
      <c r="CB83" s="2">
        <v>9</v>
      </c>
      <c r="CC83" s="2">
        <v>0</v>
      </c>
      <c r="CD83" s="2">
        <v>0</v>
      </c>
      <c r="CE83" s="6">
        <f>SUM(Table2[[#This Row],[TF B]:[TF FE]])</f>
        <v>43</v>
      </c>
      <c r="CF83" s="11">
        <f>IF((Table2[[#This Row],[TF T]]/Table2[[#This Row],[Admission]]) = 0, "--", (Table2[[#This Row],[TF T]]/Table2[[#This Row],[Admission]]))</f>
        <v>0.13522012578616352</v>
      </c>
      <c r="CG83" s="11" t="str">
        <f>IF(Table2[[#This Row],[TF T]]=0,"--", IF(Table2[[#This Row],[TF HS]]/Table2[[#This Row],[TF T]]=0, "--", Table2[[#This Row],[TF HS]]/Table2[[#This Row],[TF T]]))</f>
        <v>--</v>
      </c>
      <c r="CH83" s="18" t="str">
        <f>IF(Table2[[#This Row],[TF T]]=0,"--", IF(Table2[[#This Row],[TF FE]]/Table2[[#This Row],[TF T]]=0, "--", Table2[[#This Row],[TF FE]]/Table2[[#This Row],[TF T]]))</f>
        <v>--</v>
      </c>
      <c r="CI83" s="2">
        <v>25</v>
      </c>
      <c r="CJ83" s="2">
        <v>0</v>
      </c>
      <c r="CK83" s="2">
        <v>1</v>
      </c>
      <c r="CL83" s="2">
        <v>0</v>
      </c>
      <c r="CM83" s="6">
        <f>SUM(Table2[[#This Row],[BB B]:[BB FE]])</f>
        <v>26</v>
      </c>
      <c r="CN83" s="11">
        <f>IF((Table2[[#This Row],[BB T]]/Table2[[#This Row],[Admission]]) = 0, "--", (Table2[[#This Row],[BB T]]/Table2[[#This Row],[Admission]]))</f>
        <v>8.1761006289308172E-2</v>
      </c>
      <c r="CO83" s="11">
        <f>IF(Table2[[#This Row],[BB T]]=0,"--", IF(Table2[[#This Row],[BB HS]]/Table2[[#This Row],[BB T]]=0, "--", Table2[[#This Row],[BB HS]]/Table2[[#This Row],[BB T]]))</f>
        <v>3.8461538461538464E-2</v>
      </c>
      <c r="CP83" s="18" t="str">
        <f>IF(Table2[[#This Row],[BB T]]=0,"--", IF(Table2[[#This Row],[BB FE]]/Table2[[#This Row],[BB T]]=0, "--", Table2[[#This Row],[BB FE]]/Table2[[#This Row],[BB T]]))</f>
        <v>--</v>
      </c>
      <c r="CQ83" s="2">
        <v>26</v>
      </c>
      <c r="CR83" s="2">
        <v>0</v>
      </c>
      <c r="CS83" s="2">
        <v>0</v>
      </c>
      <c r="CT83" s="2">
        <v>0</v>
      </c>
      <c r="CU83" s="6">
        <f>SUM(Table2[[#This Row],[SB B]:[SB FE]])</f>
        <v>26</v>
      </c>
      <c r="CV83" s="11">
        <f>IF((Table2[[#This Row],[SB T]]/Table2[[#This Row],[Admission]]) = 0, "--", (Table2[[#This Row],[SB T]]/Table2[[#This Row],[Admission]]))</f>
        <v>8.1761006289308172E-2</v>
      </c>
      <c r="CW83" s="11" t="str">
        <f>IF(Table2[[#This Row],[SB T]]=0,"--", IF(Table2[[#This Row],[SB HS]]/Table2[[#This Row],[SB T]]=0, "--", Table2[[#This Row],[SB HS]]/Table2[[#This Row],[SB T]]))</f>
        <v>--</v>
      </c>
      <c r="CX83" s="18" t="str">
        <f>IF(Table2[[#This Row],[SB T]]=0,"--", IF(Table2[[#This Row],[SB FE]]/Table2[[#This Row],[SB T]]=0, "--", Table2[[#This Row],[SB FE]]/Table2[[#This Row],[SB T]]))</f>
        <v>--</v>
      </c>
      <c r="CY83" s="2">
        <v>0</v>
      </c>
      <c r="CZ83" s="2">
        <v>0</v>
      </c>
      <c r="DA83" s="2">
        <v>0</v>
      </c>
      <c r="DB83" s="2">
        <v>0</v>
      </c>
      <c r="DC83" s="6">
        <f>SUM(Table2[[#This Row],[GF B]:[GF FE]])</f>
        <v>0</v>
      </c>
      <c r="DD83" s="11" t="str">
        <f>IF((Table2[[#This Row],[GF T]]/Table2[[#This Row],[Admission]]) = 0, "--", (Table2[[#This Row],[GF T]]/Table2[[#This Row],[Admission]]))</f>
        <v>--</v>
      </c>
      <c r="DE83" s="11" t="str">
        <f>IF(Table2[[#This Row],[GF T]]=0,"--", IF(Table2[[#This Row],[GF HS]]/Table2[[#This Row],[GF T]]=0, "--", Table2[[#This Row],[GF HS]]/Table2[[#This Row],[GF T]]))</f>
        <v>--</v>
      </c>
      <c r="DF83" s="18" t="str">
        <f>IF(Table2[[#This Row],[GF T]]=0,"--", IF(Table2[[#This Row],[GF FE]]/Table2[[#This Row],[GF T]]=0, "--", Table2[[#This Row],[GF FE]]/Table2[[#This Row],[GF T]]))</f>
        <v>--</v>
      </c>
      <c r="DG83" s="2">
        <v>0</v>
      </c>
      <c r="DH83" s="2">
        <v>0</v>
      </c>
      <c r="DI83" s="2">
        <v>0</v>
      </c>
      <c r="DJ83" s="2">
        <v>0</v>
      </c>
      <c r="DK83" s="6">
        <f>SUM(Table2[[#This Row],[TN B]:[TN FE]])</f>
        <v>0</v>
      </c>
      <c r="DL83" s="11" t="str">
        <f>IF((Table2[[#This Row],[TN T]]/Table2[[#This Row],[Admission]]) = 0, "--", (Table2[[#This Row],[TN T]]/Table2[[#This Row],[Admission]]))</f>
        <v>--</v>
      </c>
      <c r="DM83" s="11" t="str">
        <f>IF(Table2[[#This Row],[TN T]]=0,"--", IF(Table2[[#This Row],[TN HS]]/Table2[[#This Row],[TN T]]=0, "--", Table2[[#This Row],[TN HS]]/Table2[[#This Row],[TN T]]))</f>
        <v>--</v>
      </c>
      <c r="DN83" s="18" t="str">
        <f>IF(Table2[[#This Row],[TN T]]=0,"--", IF(Table2[[#This Row],[TN FE]]/Table2[[#This Row],[TN T]]=0, "--", Table2[[#This Row],[TN FE]]/Table2[[#This Row],[TN T]]))</f>
        <v>--</v>
      </c>
      <c r="DO83" s="2">
        <v>0</v>
      </c>
      <c r="DP83" s="2">
        <v>0</v>
      </c>
      <c r="DQ83" s="2">
        <v>0</v>
      </c>
      <c r="DR83" s="2">
        <v>0</v>
      </c>
      <c r="DS83" s="6">
        <f>SUM(Table2[[#This Row],[BND B]:[BND FE]])</f>
        <v>0</v>
      </c>
      <c r="DT83" s="11" t="str">
        <f>IF((Table2[[#This Row],[BND T]]/Table2[[#This Row],[Admission]]) = 0, "--", (Table2[[#This Row],[BND T]]/Table2[[#This Row],[Admission]]))</f>
        <v>--</v>
      </c>
      <c r="DU83" s="11" t="str">
        <f>IF(Table2[[#This Row],[BND T]]=0,"--", IF(Table2[[#This Row],[BND HS]]/Table2[[#This Row],[BND T]]=0, "--", Table2[[#This Row],[BND HS]]/Table2[[#This Row],[BND T]]))</f>
        <v>--</v>
      </c>
      <c r="DV83" s="18" t="str">
        <f>IF(Table2[[#This Row],[BND T]]=0,"--", IF(Table2[[#This Row],[BND FE]]/Table2[[#This Row],[BND T]]=0, "--", Table2[[#This Row],[BND FE]]/Table2[[#This Row],[BND T]]))</f>
        <v>--</v>
      </c>
      <c r="DW83" s="2">
        <v>0</v>
      </c>
      <c r="DX83" s="2">
        <v>0</v>
      </c>
      <c r="DY83" s="2">
        <v>0</v>
      </c>
      <c r="DZ83" s="2">
        <v>0</v>
      </c>
      <c r="EA83" s="6">
        <f>SUM(Table2[[#This Row],[SPE B]:[SPE FE]])</f>
        <v>0</v>
      </c>
      <c r="EB83" s="11" t="str">
        <f>IF((Table2[[#This Row],[SPE T]]/Table2[[#This Row],[Admission]]) = 0, "--", (Table2[[#This Row],[SPE T]]/Table2[[#This Row],[Admission]]))</f>
        <v>--</v>
      </c>
      <c r="EC83" s="11" t="str">
        <f>IF(Table2[[#This Row],[SPE T]]=0,"--", IF(Table2[[#This Row],[SPE HS]]/Table2[[#This Row],[SPE T]]=0, "--", Table2[[#This Row],[SPE HS]]/Table2[[#This Row],[SPE T]]))</f>
        <v>--</v>
      </c>
      <c r="ED83" s="18" t="str">
        <f>IF(Table2[[#This Row],[SPE T]]=0,"--", IF(Table2[[#This Row],[SPE FE]]/Table2[[#This Row],[SPE T]]=0, "--", Table2[[#This Row],[SPE FE]]/Table2[[#This Row],[SPE T]]))</f>
        <v>--</v>
      </c>
      <c r="EE83" s="2">
        <v>0</v>
      </c>
      <c r="EF83" s="2">
        <v>0</v>
      </c>
      <c r="EG83" s="2">
        <v>0</v>
      </c>
      <c r="EH83" s="2">
        <v>0</v>
      </c>
      <c r="EI83" s="6">
        <f>SUM(Table2[[#This Row],[ORC B]:[ORC FE]])</f>
        <v>0</v>
      </c>
      <c r="EJ83" s="11" t="str">
        <f>IF((Table2[[#This Row],[ORC T]]/Table2[[#This Row],[Admission]]) = 0, "--", (Table2[[#This Row],[ORC T]]/Table2[[#This Row],[Admission]]))</f>
        <v>--</v>
      </c>
      <c r="EK83" s="11" t="str">
        <f>IF(Table2[[#This Row],[ORC T]]=0,"--", IF(Table2[[#This Row],[ORC HS]]/Table2[[#This Row],[ORC T]]=0, "--", Table2[[#This Row],[ORC HS]]/Table2[[#This Row],[ORC T]]))</f>
        <v>--</v>
      </c>
      <c r="EL83" s="18" t="str">
        <f>IF(Table2[[#This Row],[ORC T]]=0,"--", IF(Table2[[#This Row],[ORC FE]]/Table2[[#This Row],[ORC T]]=0, "--", Table2[[#This Row],[ORC FE]]/Table2[[#This Row],[ORC T]]))</f>
        <v>--</v>
      </c>
      <c r="EM83" s="2">
        <v>0</v>
      </c>
      <c r="EN83" s="2">
        <v>0</v>
      </c>
      <c r="EO83" s="2">
        <v>0</v>
      </c>
      <c r="EP83" s="2">
        <v>0</v>
      </c>
      <c r="EQ83" s="6">
        <f>SUM(Table2[[#This Row],[SOL B]:[SOL FE]])</f>
        <v>0</v>
      </c>
      <c r="ER83" s="11" t="str">
        <f>IF((Table2[[#This Row],[SOL T]]/Table2[[#This Row],[Admission]]) = 0, "--", (Table2[[#This Row],[SOL T]]/Table2[[#This Row],[Admission]]))</f>
        <v>--</v>
      </c>
      <c r="ES83" s="11" t="str">
        <f>IF(Table2[[#This Row],[SOL T]]=0,"--", IF(Table2[[#This Row],[SOL HS]]/Table2[[#This Row],[SOL T]]=0, "--", Table2[[#This Row],[SOL HS]]/Table2[[#This Row],[SOL T]]))</f>
        <v>--</v>
      </c>
      <c r="ET83" s="18" t="str">
        <f>IF(Table2[[#This Row],[SOL T]]=0,"--", IF(Table2[[#This Row],[SOL FE]]/Table2[[#This Row],[SOL T]]=0, "--", Table2[[#This Row],[SOL FE]]/Table2[[#This Row],[SOL T]]))</f>
        <v>--</v>
      </c>
      <c r="EU83" s="2">
        <v>0</v>
      </c>
      <c r="EV83" s="2">
        <v>0</v>
      </c>
      <c r="EW83" s="2">
        <v>0</v>
      </c>
      <c r="EX83" s="2">
        <v>0</v>
      </c>
      <c r="EY83" s="6">
        <f>SUM(Table2[[#This Row],[CHO B]:[CHO FE]])</f>
        <v>0</v>
      </c>
      <c r="EZ83" s="11" t="str">
        <f>IF((Table2[[#This Row],[CHO T]]/Table2[[#This Row],[Admission]]) = 0, "--", (Table2[[#This Row],[CHO T]]/Table2[[#This Row],[Admission]]))</f>
        <v>--</v>
      </c>
      <c r="FA83" s="11" t="str">
        <f>IF(Table2[[#This Row],[CHO T]]=0,"--", IF(Table2[[#This Row],[CHO HS]]/Table2[[#This Row],[CHO T]]=0, "--", Table2[[#This Row],[CHO HS]]/Table2[[#This Row],[CHO T]]))</f>
        <v>--</v>
      </c>
      <c r="FB83" s="18" t="str">
        <f>IF(Table2[[#This Row],[CHO T]]=0,"--", IF(Table2[[#This Row],[CHO FE]]/Table2[[#This Row],[CHO T]]=0, "--", Table2[[#This Row],[CHO FE]]/Table2[[#This Row],[CHO T]]))</f>
        <v>--</v>
      </c>
      <c r="FC8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95</v>
      </c>
      <c r="FD83">
        <v>0</v>
      </c>
      <c r="FE83">
        <v>3</v>
      </c>
      <c r="FF83" s="1" t="s">
        <v>390</v>
      </c>
      <c r="FG83" s="1" t="s">
        <v>390</v>
      </c>
      <c r="FH83">
        <v>0</v>
      </c>
      <c r="FI83">
        <v>330</v>
      </c>
      <c r="FJ83" s="1" t="s">
        <v>390</v>
      </c>
      <c r="FK83" s="1" t="s">
        <v>390</v>
      </c>
      <c r="FL83">
        <v>0</v>
      </c>
      <c r="FM83">
        <v>0</v>
      </c>
      <c r="FN83" s="1" t="s">
        <v>390</v>
      </c>
      <c r="FO83" s="1" t="s">
        <v>390</v>
      </c>
    </row>
    <row r="84" spans="1:171">
      <c r="A84">
        <v>1082</v>
      </c>
      <c r="B84">
        <v>237</v>
      </c>
      <c r="C84" t="s">
        <v>92</v>
      </c>
      <c r="D84" t="s">
        <v>180</v>
      </c>
      <c r="E84" s="20">
        <v>78</v>
      </c>
      <c r="F84" s="2">
        <v>17</v>
      </c>
      <c r="G84" s="2">
        <v>0</v>
      </c>
      <c r="H84" s="2">
        <v>0</v>
      </c>
      <c r="I84" s="2">
        <v>0</v>
      </c>
      <c r="J84" s="6">
        <f>SUM(Table2[[#This Row],[FB B]:[FB FE]])</f>
        <v>17</v>
      </c>
      <c r="K84" s="11">
        <f>IF((Table2[[#This Row],[FB T]]/Table2[[#This Row],[Admission]]) = 0, "--", (Table2[[#This Row],[FB T]]/Table2[[#This Row],[Admission]]))</f>
        <v>0.21794871794871795</v>
      </c>
      <c r="L84" s="11" t="str">
        <f>IF(Table2[[#This Row],[FB T]]=0,"--", IF(Table2[[#This Row],[FB HS]]/Table2[[#This Row],[FB T]]=0, "--", Table2[[#This Row],[FB HS]]/Table2[[#This Row],[FB T]]))</f>
        <v>--</v>
      </c>
      <c r="M84" s="18" t="str">
        <f>IF(Table2[[#This Row],[FB T]]=0,"--", IF(Table2[[#This Row],[FB FE]]/Table2[[#This Row],[FB T]]=0, "--", Table2[[#This Row],[FB FE]]/Table2[[#This Row],[FB T]]))</f>
        <v>--</v>
      </c>
      <c r="N84" s="2">
        <v>0</v>
      </c>
      <c r="O84" s="2">
        <v>0</v>
      </c>
      <c r="P84" s="2">
        <v>0</v>
      </c>
      <c r="Q84" s="2">
        <v>0</v>
      </c>
      <c r="R84" s="6">
        <f>SUM(Table2[[#This Row],[XC B]:[XC FE]])</f>
        <v>0</v>
      </c>
      <c r="S84" s="11" t="str">
        <f>IF((Table2[[#This Row],[XC T]]/Table2[[#This Row],[Admission]]) = 0, "--", (Table2[[#This Row],[XC T]]/Table2[[#This Row],[Admission]]))</f>
        <v>--</v>
      </c>
      <c r="T84" s="11" t="str">
        <f>IF(Table2[[#This Row],[XC T]]=0,"--", IF(Table2[[#This Row],[XC HS]]/Table2[[#This Row],[XC T]]=0, "--", Table2[[#This Row],[XC HS]]/Table2[[#This Row],[XC T]]))</f>
        <v>--</v>
      </c>
      <c r="U84" s="18" t="str">
        <f>IF(Table2[[#This Row],[XC T]]=0,"--", IF(Table2[[#This Row],[XC FE]]/Table2[[#This Row],[XC T]]=0, "--", Table2[[#This Row],[XC FE]]/Table2[[#This Row],[XC T]]))</f>
        <v>--</v>
      </c>
      <c r="V84" s="2">
        <v>17</v>
      </c>
      <c r="W84" s="2">
        <v>0</v>
      </c>
      <c r="X84" s="2">
        <v>0</v>
      </c>
      <c r="Y84" s="6">
        <f>SUM(Table2[[#This Row],[VB G]:[VB FE]])</f>
        <v>17</v>
      </c>
      <c r="Z84" s="11">
        <f>IF((Table2[[#This Row],[VB T]]/Table2[[#This Row],[Admission]]) = 0, "--", (Table2[[#This Row],[VB T]]/Table2[[#This Row],[Admission]]))</f>
        <v>0.21794871794871795</v>
      </c>
      <c r="AA84" s="11" t="str">
        <f>IF(Table2[[#This Row],[VB T]]=0,"--", IF(Table2[[#This Row],[VB HS]]/Table2[[#This Row],[VB T]]=0, "--", Table2[[#This Row],[VB HS]]/Table2[[#This Row],[VB T]]))</f>
        <v>--</v>
      </c>
      <c r="AB84" s="18" t="str">
        <f>IF(Table2[[#This Row],[VB T]]=0,"--", IF(Table2[[#This Row],[VB FE]]/Table2[[#This Row],[VB T]]=0, "--", Table2[[#This Row],[VB FE]]/Table2[[#This Row],[VB T]]))</f>
        <v>--</v>
      </c>
      <c r="AC84" s="2">
        <v>0</v>
      </c>
      <c r="AD84" s="2">
        <v>0</v>
      </c>
      <c r="AE84" s="2">
        <v>0</v>
      </c>
      <c r="AF84" s="2">
        <v>0</v>
      </c>
      <c r="AG84" s="6">
        <f>SUM(Table2[[#This Row],[SC B]:[SC FE]])</f>
        <v>0</v>
      </c>
      <c r="AH84" s="11" t="str">
        <f>IF((Table2[[#This Row],[SC T]]/Table2[[#This Row],[Admission]]) = 0, "--", (Table2[[#This Row],[SC T]]/Table2[[#This Row],[Admission]]))</f>
        <v>--</v>
      </c>
      <c r="AI84" s="11" t="str">
        <f>IF(Table2[[#This Row],[SC T]]=0,"--", IF(Table2[[#This Row],[SC HS]]/Table2[[#This Row],[SC T]]=0, "--", Table2[[#This Row],[SC HS]]/Table2[[#This Row],[SC T]]))</f>
        <v>--</v>
      </c>
      <c r="AJ84" s="18" t="str">
        <f>IF(Table2[[#This Row],[SC T]]=0,"--", IF(Table2[[#This Row],[SC FE]]/Table2[[#This Row],[SC T]]=0, "--", Table2[[#This Row],[SC FE]]/Table2[[#This Row],[SC T]]))</f>
        <v>--</v>
      </c>
      <c r="AK84" s="15">
        <f>SUM(Table2[[#This Row],[FB T]],Table2[[#This Row],[XC T]],Table2[[#This Row],[VB T]],Table2[[#This Row],[SC T]])</f>
        <v>34</v>
      </c>
      <c r="AL84" s="2">
        <v>11</v>
      </c>
      <c r="AM84" s="2">
        <v>21</v>
      </c>
      <c r="AN84" s="2">
        <v>0</v>
      </c>
      <c r="AO84" s="2">
        <v>0</v>
      </c>
      <c r="AP84" s="6">
        <f>SUM(Table2[[#This Row],[BX B]:[BX FE]])</f>
        <v>32</v>
      </c>
      <c r="AQ84" s="11">
        <f>IF((Table2[[#This Row],[BX T]]/Table2[[#This Row],[Admission]]) = 0, "--", (Table2[[#This Row],[BX T]]/Table2[[#This Row],[Admission]]))</f>
        <v>0.41025641025641024</v>
      </c>
      <c r="AR84" s="11" t="str">
        <f>IF(Table2[[#This Row],[BX T]]=0,"--", IF(Table2[[#This Row],[BX HS]]/Table2[[#This Row],[BX T]]=0, "--", Table2[[#This Row],[BX HS]]/Table2[[#This Row],[BX T]]))</f>
        <v>--</v>
      </c>
      <c r="AS84" s="18" t="str">
        <f>IF(Table2[[#This Row],[BX T]]=0,"--", IF(Table2[[#This Row],[BX FE]]/Table2[[#This Row],[BX T]]=0, "--", Table2[[#This Row],[BX FE]]/Table2[[#This Row],[BX T]]))</f>
        <v>--</v>
      </c>
      <c r="AT84" s="2">
        <v>0</v>
      </c>
      <c r="AU84" s="2">
        <v>0</v>
      </c>
      <c r="AV84" s="2">
        <v>0</v>
      </c>
      <c r="AW84" s="2">
        <v>0</v>
      </c>
      <c r="AX84" s="6">
        <f>SUM(Table2[[#This Row],[SW B]:[SW FE]])</f>
        <v>0</v>
      </c>
      <c r="AY84" s="11" t="str">
        <f>IF((Table2[[#This Row],[SW T]]/Table2[[#This Row],[Admission]]) = 0, "--", (Table2[[#This Row],[SW T]]/Table2[[#This Row],[Admission]]))</f>
        <v>--</v>
      </c>
      <c r="AZ84" s="11" t="str">
        <f>IF(Table2[[#This Row],[SW T]]=0,"--", IF(Table2[[#This Row],[SW HS]]/Table2[[#This Row],[SW T]]=0, "--", Table2[[#This Row],[SW HS]]/Table2[[#This Row],[SW T]]))</f>
        <v>--</v>
      </c>
      <c r="BA84" s="18" t="str">
        <f>IF(Table2[[#This Row],[SW T]]=0,"--", IF(Table2[[#This Row],[SW FE]]/Table2[[#This Row],[SW T]]=0, "--", Table2[[#This Row],[SW FE]]/Table2[[#This Row],[SW T]]))</f>
        <v>--</v>
      </c>
      <c r="BB84" s="2">
        <v>0</v>
      </c>
      <c r="BC84" s="2">
        <v>0</v>
      </c>
      <c r="BD84" s="2">
        <v>0</v>
      </c>
      <c r="BE84" s="2">
        <v>0</v>
      </c>
      <c r="BF84" s="6">
        <f>SUM(Table2[[#This Row],[CHE B]:[CHE FE]])</f>
        <v>0</v>
      </c>
      <c r="BG84" s="11" t="str">
        <f>IF((Table2[[#This Row],[CHE T]]/Table2[[#This Row],[Admission]]) = 0, "--", (Table2[[#This Row],[CHE T]]/Table2[[#This Row],[Admission]]))</f>
        <v>--</v>
      </c>
      <c r="BH84" s="11" t="str">
        <f>IF(Table2[[#This Row],[CHE T]]=0,"--", IF(Table2[[#This Row],[CHE HS]]/Table2[[#This Row],[CHE T]]=0, "--", Table2[[#This Row],[CHE HS]]/Table2[[#This Row],[CHE T]]))</f>
        <v>--</v>
      </c>
      <c r="BI84" s="22" t="str">
        <f>IF(Table2[[#This Row],[CHE T]]=0,"--", IF(Table2[[#This Row],[CHE FE]]/Table2[[#This Row],[CHE T]]=0, "--", Table2[[#This Row],[CHE FE]]/Table2[[#This Row],[CHE T]]))</f>
        <v>--</v>
      </c>
      <c r="BJ84" s="2">
        <v>7</v>
      </c>
      <c r="BK84" s="2">
        <v>0</v>
      </c>
      <c r="BL84" s="2">
        <v>0</v>
      </c>
      <c r="BM84" s="2">
        <v>0</v>
      </c>
      <c r="BN84" s="6">
        <f>SUM(Table2[[#This Row],[WR B]:[WR FE]])</f>
        <v>7</v>
      </c>
      <c r="BO84" s="11">
        <f>IF((Table2[[#This Row],[WR T]]/Table2[[#This Row],[Admission]]) = 0, "--", (Table2[[#This Row],[WR T]]/Table2[[#This Row],[Admission]]))</f>
        <v>8.9743589743589744E-2</v>
      </c>
      <c r="BP84" s="11" t="str">
        <f>IF(Table2[[#This Row],[WR T]]=0,"--", IF(Table2[[#This Row],[WR HS]]/Table2[[#This Row],[WR T]]=0, "--", Table2[[#This Row],[WR HS]]/Table2[[#This Row],[WR T]]))</f>
        <v>--</v>
      </c>
      <c r="BQ84" s="18" t="str">
        <f>IF(Table2[[#This Row],[WR T]]=0,"--", IF(Table2[[#This Row],[WR FE]]/Table2[[#This Row],[WR T]]=0, "--", Table2[[#This Row],[WR FE]]/Table2[[#This Row],[WR T]]))</f>
        <v>--</v>
      </c>
      <c r="BR84" s="2">
        <v>0</v>
      </c>
      <c r="BS84" s="2">
        <v>0</v>
      </c>
      <c r="BT84" s="2">
        <v>0</v>
      </c>
      <c r="BU84" s="2">
        <v>0</v>
      </c>
      <c r="BV84" s="6">
        <f>SUM(Table2[[#This Row],[DNC B]:[DNC FE]])</f>
        <v>0</v>
      </c>
      <c r="BW84" s="11" t="str">
        <f>IF((Table2[[#This Row],[DNC T]]/Table2[[#This Row],[Admission]]) = 0, "--", (Table2[[#This Row],[DNC T]]/Table2[[#This Row],[Admission]]))</f>
        <v>--</v>
      </c>
      <c r="BX84" s="11" t="str">
        <f>IF(Table2[[#This Row],[DNC T]]=0,"--", IF(Table2[[#This Row],[DNC HS]]/Table2[[#This Row],[DNC T]]=0, "--", Table2[[#This Row],[DNC HS]]/Table2[[#This Row],[DNC T]]))</f>
        <v>--</v>
      </c>
      <c r="BY84" s="18" t="str">
        <f>IF(Table2[[#This Row],[DNC T]]=0,"--", IF(Table2[[#This Row],[DNC FE]]/Table2[[#This Row],[DNC T]]=0, "--", Table2[[#This Row],[DNC FE]]/Table2[[#This Row],[DNC T]]))</f>
        <v>--</v>
      </c>
      <c r="BZ84" s="24">
        <f>SUM(Table2[[#This Row],[BX T]],Table2[[#This Row],[SW T]],Table2[[#This Row],[CHE T]],Table2[[#This Row],[WR T]],Table2[[#This Row],[DNC T]])</f>
        <v>39</v>
      </c>
      <c r="CA84" s="2">
        <v>12</v>
      </c>
      <c r="CB84" s="2">
        <v>14</v>
      </c>
      <c r="CC84" s="3" t="s">
        <v>390</v>
      </c>
      <c r="CD84" s="3" t="s">
        <v>390</v>
      </c>
      <c r="CE84" s="7">
        <f>SUM(Table2[[#This Row],[TF B]:[TF FE]])</f>
        <v>26</v>
      </c>
      <c r="CF84" s="12">
        <f>IF((Table2[[#This Row],[TF T]]/Table2[[#This Row],[Admission]]) = 0, "--", (Table2[[#This Row],[TF T]]/Table2[[#This Row],[Admission]]))</f>
        <v>0.33333333333333331</v>
      </c>
      <c r="CG84" s="12" t="s">
        <v>390</v>
      </c>
      <c r="CH84" s="19" t="s">
        <v>390</v>
      </c>
      <c r="CI84" s="3" t="s">
        <v>390</v>
      </c>
      <c r="CJ84" s="3" t="s">
        <v>390</v>
      </c>
      <c r="CK84" s="3" t="s">
        <v>390</v>
      </c>
      <c r="CL84" s="3" t="s">
        <v>390</v>
      </c>
      <c r="CM84" s="7">
        <f>SUM(Table2[[#This Row],[BB B]:[BB FE]])</f>
        <v>0</v>
      </c>
      <c r="CN84" s="12" t="str">
        <f>IF((Table2[[#This Row],[BB T]]/Table2[[#This Row],[Admission]]) = 0, "--", (Table2[[#This Row],[BB T]]/Table2[[#This Row],[Admission]]))</f>
        <v>--</v>
      </c>
      <c r="CO84" s="12" t="str">
        <f>IF(Table2[[#This Row],[BB T]]=0,"--", IF(Table2[[#This Row],[BB HS]]/Table2[[#This Row],[BB T]]=0, "--", Table2[[#This Row],[BB HS]]/Table2[[#This Row],[BB T]]))</f>
        <v>--</v>
      </c>
      <c r="CP84" s="19" t="str">
        <f>IF(Table2[[#This Row],[BB T]]=0,"--", IF(Table2[[#This Row],[BB FE]]/Table2[[#This Row],[BB T]]=0, "--", Table2[[#This Row],[BB FE]]/Table2[[#This Row],[BB T]]))</f>
        <v>--</v>
      </c>
      <c r="CQ84" s="3" t="s">
        <v>390</v>
      </c>
      <c r="CR84" s="3" t="s">
        <v>390</v>
      </c>
      <c r="CS84" s="3" t="s">
        <v>390</v>
      </c>
      <c r="CT84" s="3" t="s">
        <v>390</v>
      </c>
      <c r="CU84" s="7">
        <f>SUM(Table2[[#This Row],[SB B]:[SB FE]])</f>
        <v>0</v>
      </c>
      <c r="CV84" s="12" t="str">
        <f>IF((Table2[[#This Row],[SB T]]/Table2[[#This Row],[Admission]]) = 0, "--", (Table2[[#This Row],[SB T]]/Table2[[#This Row],[Admission]]))</f>
        <v>--</v>
      </c>
      <c r="CW84" s="12" t="str">
        <f>IF(Table2[[#This Row],[SB T]]=0,"--", IF(Table2[[#This Row],[SB HS]]/Table2[[#This Row],[SB T]]=0, "--", Table2[[#This Row],[SB HS]]/Table2[[#This Row],[SB T]]))</f>
        <v>--</v>
      </c>
      <c r="CX84" s="19" t="str">
        <f>IF(Table2[[#This Row],[SB T]]=0,"--", IF(Table2[[#This Row],[SB FE]]/Table2[[#This Row],[SB T]]=0, "--", Table2[[#This Row],[SB FE]]/Table2[[#This Row],[SB T]]))</f>
        <v>--</v>
      </c>
      <c r="CY84" s="3" t="s">
        <v>390</v>
      </c>
      <c r="CZ84" s="3" t="s">
        <v>390</v>
      </c>
      <c r="DA84" s="3" t="s">
        <v>390</v>
      </c>
      <c r="DB84" s="3" t="s">
        <v>390</v>
      </c>
      <c r="DC84" s="7">
        <f>SUM(Table2[[#This Row],[GF B]:[GF FE]])</f>
        <v>0</v>
      </c>
      <c r="DD84" s="12" t="str">
        <f>IF((Table2[[#This Row],[GF T]]/Table2[[#This Row],[Admission]]) = 0, "--", (Table2[[#This Row],[GF T]]/Table2[[#This Row],[Admission]]))</f>
        <v>--</v>
      </c>
      <c r="DE84" s="12" t="str">
        <f>IF(Table2[[#This Row],[GF T]]=0,"--", IF(Table2[[#This Row],[GF HS]]/Table2[[#This Row],[GF T]]=0, "--", Table2[[#This Row],[GF HS]]/Table2[[#This Row],[GF T]]))</f>
        <v>--</v>
      </c>
      <c r="DF84" s="19" t="str">
        <f>IF(Table2[[#This Row],[GF T]]=0,"--", IF(Table2[[#This Row],[GF FE]]/Table2[[#This Row],[GF T]]=0, "--", Table2[[#This Row],[GF FE]]/Table2[[#This Row],[GF T]]))</f>
        <v>--</v>
      </c>
      <c r="DG84" s="2">
        <v>0</v>
      </c>
      <c r="DH84" s="3" t="s">
        <v>390</v>
      </c>
      <c r="DI84" s="3" t="s">
        <v>390</v>
      </c>
      <c r="DJ84" s="3" t="s">
        <v>390</v>
      </c>
      <c r="DK84" s="7">
        <f>SUM(Table2[[#This Row],[TN B]:[TN FE]])</f>
        <v>0</v>
      </c>
      <c r="DL84" s="12" t="str">
        <f>IF((Table2[[#This Row],[TN T]]/Table2[[#This Row],[Admission]]) = 0, "--", (Table2[[#This Row],[TN T]]/Table2[[#This Row],[Admission]]))</f>
        <v>--</v>
      </c>
      <c r="DM84" s="12" t="str">
        <f>IF(Table2[[#This Row],[TN T]]=0,"--", IF(Table2[[#This Row],[TN HS]]/Table2[[#This Row],[TN T]]=0, "--", Table2[[#This Row],[TN HS]]/Table2[[#This Row],[TN T]]))</f>
        <v>--</v>
      </c>
      <c r="DN84" s="19" t="str">
        <f>IF(Table2[[#This Row],[TN T]]=0,"--", IF(Table2[[#This Row],[TN FE]]/Table2[[#This Row],[TN T]]=0, "--", Table2[[#This Row],[TN FE]]/Table2[[#This Row],[TN T]]))</f>
        <v>--</v>
      </c>
      <c r="DO84" s="3" t="s">
        <v>390</v>
      </c>
      <c r="DP84" s="3" t="s">
        <v>390</v>
      </c>
      <c r="DQ84" s="3" t="s">
        <v>390</v>
      </c>
      <c r="DR84" s="3" t="s">
        <v>390</v>
      </c>
      <c r="DS84" s="7">
        <f>SUM(Table2[[#This Row],[BND B]:[BND FE]])</f>
        <v>0</v>
      </c>
      <c r="DT84" s="12" t="str">
        <f>IF((Table2[[#This Row],[BND T]]/Table2[[#This Row],[Admission]]) = 0, "--", (Table2[[#This Row],[BND T]]/Table2[[#This Row],[Admission]]))</f>
        <v>--</v>
      </c>
      <c r="DU84" s="12" t="str">
        <f>IF(Table2[[#This Row],[BND T]]=0,"--", IF(Table2[[#This Row],[BND HS]]/Table2[[#This Row],[BND T]]=0, "--", Table2[[#This Row],[BND HS]]/Table2[[#This Row],[BND T]]))</f>
        <v>--</v>
      </c>
      <c r="DV84" s="19" t="str">
        <f>IF(Table2[[#This Row],[BND T]]=0,"--", IF(Table2[[#This Row],[BND FE]]/Table2[[#This Row],[BND T]]=0, "--", Table2[[#This Row],[BND FE]]/Table2[[#This Row],[BND T]]))</f>
        <v>--</v>
      </c>
      <c r="DW84" s="3" t="s">
        <v>390</v>
      </c>
      <c r="DX84" s="3" t="s">
        <v>390</v>
      </c>
      <c r="DY84" s="3" t="s">
        <v>390</v>
      </c>
      <c r="DZ84" s="3" t="s">
        <v>390</v>
      </c>
      <c r="EA84" s="7">
        <f>SUM(Table2[[#This Row],[SPE B]:[SPE FE]])</f>
        <v>0</v>
      </c>
      <c r="EB84" s="12" t="str">
        <f>IF((Table2[[#This Row],[SPE T]]/Table2[[#This Row],[Admission]]) = 0, "--", (Table2[[#This Row],[SPE T]]/Table2[[#This Row],[Admission]]))</f>
        <v>--</v>
      </c>
      <c r="EC84" s="12" t="str">
        <f>IF(Table2[[#This Row],[SPE T]]=0,"--", IF(Table2[[#This Row],[SPE HS]]/Table2[[#This Row],[SPE T]]=0, "--", Table2[[#This Row],[SPE HS]]/Table2[[#This Row],[SPE T]]))</f>
        <v>--</v>
      </c>
      <c r="ED84" s="19" t="str">
        <f>IF(Table2[[#This Row],[SPE T]]=0,"--", IF(Table2[[#This Row],[SPE FE]]/Table2[[#This Row],[SPE T]]=0, "--", Table2[[#This Row],[SPE FE]]/Table2[[#This Row],[SPE T]]))</f>
        <v>--</v>
      </c>
      <c r="EE84" s="3" t="s">
        <v>390</v>
      </c>
      <c r="EF84" s="3" t="s">
        <v>390</v>
      </c>
      <c r="EG84" s="3" t="s">
        <v>390</v>
      </c>
      <c r="EH84" s="3" t="s">
        <v>390</v>
      </c>
      <c r="EI84" s="7">
        <f>SUM(Table2[[#This Row],[ORC B]:[ORC FE]])</f>
        <v>0</v>
      </c>
      <c r="EJ84" s="12" t="str">
        <f>IF((Table2[[#This Row],[ORC T]]/Table2[[#This Row],[Admission]]) = 0, "--", (Table2[[#This Row],[ORC T]]/Table2[[#This Row],[Admission]]))</f>
        <v>--</v>
      </c>
      <c r="EK84" s="12" t="str">
        <f>IF(Table2[[#This Row],[ORC T]]=0,"--", IF(Table2[[#This Row],[ORC HS]]/Table2[[#This Row],[ORC T]]=0, "--", Table2[[#This Row],[ORC HS]]/Table2[[#This Row],[ORC T]]))</f>
        <v>--</v>
      </c>
      <c r="EL84" s="19" t="str">
        <f>IF(Table2[[#This Row],[ORC T]]=0,"--", IF(Table2[[#This Row],[ORC FE]]/Table2[[#This Row],[ORC T]]=0, "--", Table2[[#This Row],[ORC FE]]/Table2[[#This Row],[ORC T]]))</f>
        <v>--</v>
      </c>
      <c r="EM84" s="3" t="s">
        <v>390</v>
      </c>
      <c r="EN84" s="3" t="s">
        <v>390</v>
      </c>
      <c r="EO84" s="3" t="s">
        <v>390</v>
      </c>
      <c r="EP84" s="3" t="s">
        <v>390</v>
      </c>
      <c r="EQ84" s="7">
        <f>SUM(Table2[[#This Row],[SOL B]:[SOL FE]])</f>
        <v>0</v>
      </c>
      <c r="ER84" s="12" t="str">
        <f>IF((Table2[[#This Row],[SOL T]]/Table2[[#This Row],[Admission]]) = 0, "--", (Table2[[#This Row],[SOL T]]/Table2[[#This Row],[Admission]]))</f>
        <v>--</v>
      </c>
      <c r="ES84" s="12" t="str">
        <f>IF(Table2[[#This Row],[SOL T]]=0,"--", IF(Table2[[#This Row],[SOL HS]]/Table2[[#This Row],[SOL T]]=0, "--", Table2[[#This Row],[SOL HS]]/Table2[[#This Row],[SOL T]]))</f>
        <v>--</v>
      </c>
      <c r="ET84" s="19" t="str">
        <f>IF(Table2[[#This Row],[SOL T]]=0,"--", IF(Table2[[#This Row],[SOL FE]]/Table2[[#This Row],[SOL T]]=0, "--", Table2[[#This Row],[SOL FE]]/Table2[[#This Row],[SOL T]]))</f>
        <v>--</v>
      </c>
      <c r="EU84" s="3" t="s">
        <v>390</v>
      </c>
      <c r="EV84" s="3" t="s">
        <v>390</v>
      </c>
      <c r="EW84" s="3" t="s">
        <v>390</v>
      </c>
      <c r="EX84" s="3" t="s">
        <v>390</v>
      </c>
      <c r="EY84" s="7">
        <f>SUM(Table2[[#This Row],[CHO B]:[CHO FE]])</f>
        <v>0</v>
      </c>
      <c r="EZ84" s="12" t="str">
        <f>IF((Table2[[#This Row],[CHO T]]/Table2[[#This Row],[Admission]]) = 0, "--", (Table2[[#This Row],[CHO T]]/Table2[[#This Row],[Admission]]))</f>
        <v>--</v>
      </c>
      <c r="FA84" s="12" t="str">
        <f>IF(Table2[[#This Row],[CHO T]]=0,"--", IF(Table2[[#This Row],[CHO HS]]/Table2[[#This Row],[CHO T]]=0, "--", Table2[[#This Row],[CHO HS]]/Table2[[#This Row],[CHO T]]))</f>
        <v>--</v>
      </c>
      <c r="FB84" s="19" t="str">
        <f>IF(Table2[[#This Row],[CHO T]]=0,"--", IF(Table2[[#This Row],[CHO FE]]/Table2[[#This Row],[CHO T]]=0, "--", Table2[[#This Row],[CHO FE]]/Table2[[#This Row],[CHO T]]))</f>
        <v>--</v>
      </c>
      <c r="FC84" s="25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26</v>
      </c>
      <c r="FD84">
        <v>0</v>
      </c>
      <c r="FE84">
        <v>0</v>
      </c>
      <c r="FF84" s="1" t="s">
        <v>390</v>
      </c>
      <c r="FG84" s="1" t="s">
        <v>390</v>
      </c>
      <c r="FH84">
        <v>0</v>
      </c>
      <c r="FI84">
        <v>0</v>
      </c>
      <c r="FJ84" s="1" t="s">
        <v>390</v>
      </c>
      <c r="FK84" s="1" t="s">
        <v>390</v>
      </c>
      <c r="FL84">
        <v>0</v>
      </c>
      <c r="FM84">
        <v>0</v>
      </c>
      <c r="FN84" s="1" t="s">
        <v>390</v>
      </c>
      <c r="FO84" s="1" t="s">
        <v>390</v>
      </c>
    </row>
    <row r="85" spans="1:171">
      <c r="A85">
        <v>997</v>
      </c>
      <c r="B85">
        <v>238</v>
      </c>
      <c r="C85" t="s">
        <v>102</v>
      </c>
      <c r="D85" t="s">
        <v>181</v>
      </c>
      <c r="E85" s="20">
        <v>706</v>
      </c>
      <c r="F85" s="2">
        <v>91</v>
      </c>
      <c r="G85" s="2">
        <v>0</v>
      </c>
      <c r="H85" s="2">
        <v>0</v>
      </c>
      <c r="I85" s="2">
        <v>1</v>
      </c>
      <c r="J85" s="6">
        <f>SUM(Table2[[#This Row],[FB B]:[FB FE]])</f>
        <v>92</v>
      </c>
      <c r="K85" s="11">
        <f>IF((Table2[[#This Row],[FB T]]/Table2[[#This Row],[Admission]]) = 0, "--", (Table2[[#This Row],[FB T]]/Table2[[#This Row],[Admission]]))</f>
        <v>0.13031161473087818</v>
      </c>
      <c r="L85" s="11" t="str">
        <f>IF(Table2[[#This Row],[FB T]]=0,"--", IF(Table2[[#This Row],[FB HS]]/Table2[[#This Row],[FB T]]=0, "--", Table2[[#This Row],[FB HS]]/Table2[[#This Row],[FB T]]))</f>
        <v>--</v>
      </c>
      <c r="M85" s="18">
        <f>IF(Table2[[#This Row],[FB T]]=0,"--", IF(Table2[[#This Row],[FB FE]]/Table2[[#This Row],[FB T]]=0, "--", Table2[[#This Row],[FB FE]]/Table2[[#This Row],[FB T]]))</f>
        <v>1.0869565217391304E-2</v>
      </c>
      <c r="N85" s="2">
        <v>5</v>
      </c>
      <c r="O85" s="2">
        <v>8</v>
      </c>
      <c r="P85" s="2">
        <v>0</v>
      </c>
      <c r="Q85" s="2">
        <v>0</v>
      </c>
      <c r="R85" s="6">
        <f>SUM(Table2[[#This Row],[XC B]:[XC FE]])</f>
        <v>13</v>
      </c>
      <c r="S85" s="11">
        <f>IF((Table2[[#This Row],[XC T]]/Table2[[#This Row],[Admission]]) = 0, "--", (Table2[[#This Row],[XC T]]/Table2[[#This Row],[Admission]]))</f>
        <v>1.8413597733711047E-2</v>
      </c>
      <c r="T85" s="11" t="str">
        <f>IF(Table2[[#This Row],[XC T]]=0,"--", IF(Table2[[#This Row],[XC HS]]/Table2[[#This Row],[XC T]]=0, "--", Table2[[#This Row],[XC HS]]/Table2[[#This Row],[XC T]]))</f>
        <v>--</v>
      </c>
      <c r="U85" s="18" t="str">
        <f>IF(Table2[[#This Row],[XC T]]=0,"--", IF(Table2[[#This Row],[XC FE]]/Table2[[#This Row],[XC T]]=0, "--", Table2[[#This Row],[XC FE]]/Table2[[#This Row],[XC T]]))</f>
        <v>--</v>
      </c>
      <c r="V85" s="2">
        <v>32</v>
      </c>
      <c r="W85" s="2">
        <v>0</v>
      </c>
      <c r="X85" s="2">
        <v>1</v>
      </c>
      <c r="Y85" s="6">
        <f>SUM(Table2[[#This Row],[VB G]:[VB FE]])</f>
        <v>33</v>
      </c>
      <c r="Z85" s="11">
        <f>IF((Table2[[#This Row],[VB T]]/Table2[[#This Row],[Admission]]) = 0, "--", (Table2[[#This Row],[VB T]]/Table2[[#This Row],[Admission]]))</f>
        <v>4.6742209631728045E-2</v>
      </c>
      <c r="AA85" s="11" t="str">
        <f>IF(Table2[[#This Row],[VB T]]=0,"--", IF(Table2[[#This Row],[VB HS]]/Table2[[#This Row],[VB T]]=0, "--", Table2[[#This Row],[VB HS]]/Table2[[#This Row],[VB T]]))</f>
        <v>--</v>
      </c>
      <c r="AB85" s="18">
        <f>IF(Table2[[#This Row],[VB T]]=0,"--", IF(Table2[[#This Row],[VB FE]]/Table2[[#This Row],[VB T]]=0, "--", Table2[[#This Row],[VB FE]]/Table2[[#This Row],[VB T]]))</f>
        <v>3.0303030303030304E-2</v>
      </c>
      <c r="AC85" s="2">
        <v>35</v>
      </c>
      <c r="AD85" s="2">
        <v>37</v>
      </c>
      <c r="AE85" s="2">
        <v>0</v>
      </c>
      <c r="AF85" s="2">
        <v>2</v>
      </c>
      <c r="AG85" s="6">
        <f>SUM(Table2[[#This Row],[SC B]:[SC FE]])</f>
        <v>74</v>
      </c>
      <c r="AH85" s="11">
        <f>IF((Table2[[#This Row],[SC T]]/Table2[[#This Row],[Admission]]) = 0, "--", (Table2[[#This Row],[SC T]]/Table2[[#This Row],[Admission]]))</f>
        <v>0.10481586402266289</v>
      </c>
      <c r="AI85" s="11" t="str">
        <f>IF(Table2[[#This Row],[SC T]]=0,"--", IF(Table2[[#This Row],[SC HS]]/Table2[[#This Row],[SC T]]=0, "--", Table2[[#This Row],[SC HS]]/Table2[[#This Row],[SC T]]))</f>
        <v>--</v>
      </c>
      <c r="AJ85" s="18">
        <f>IF(Table2[[#This Row],[SC T]]=0,"--", IF(Table2[[#This Row],[SC FE]]/Table2[[#This Row],[SC T]]=0, "--", Table2[[#This Row],[SC FE]]/Table2[[#This Row],[SC T]]))</f>
        <v>2.7027027027027029E-2</v>
      </c>
      <c r="AK85" s="15">
        <f>SUM(Table2[[#This Row],[FB T]],Table2[[#This Row],[XC T]],Table2[[#This Row],[VB T]],Table2[[#This Row],[SC T]])</f>
        <v>212</v>
      </c>
      <c r="AL85" s="2">
        <v>33</v>
      </c>
      <c r="AM85" s="2">
        <v>31</v>
      </c>
      <c r="AN85" s="2">
        <v>0</v>
      </c>
      <c r="AO85" s="2">
        <v>0</v>
      </c>
      <c r="AP85" s="6">
        <f>SUM(Table2[[#This Row],[BX B]:[BX FE]])</f>
        <v>64</v>
      </c>
      <c r="AQ85" s="11">
        <f>IF((Table2[[#This Row],[BX T]]/Table2[[#This Row],[Admission]]) = 0, "--", (Table2[[#This Row],[BX T]]/Table2[[#This Row],[Admission]]))</f>
        <v>9.0651558073654395E-2</v>
      </c>
      <c r="AR85" s="11" t="str">
        <f>IF(Table2[[#This Row],[BX T]]=0,"--", IF(Table2[[#This Row],[BX HS]]/Table2[[#This Row],[BX T]]=0, "--", Table2[[#This Row],[BX HS]]/Table2[[#This Row],[BX T]]))</f>
        <v>--</v>
      </c>
      <c r="AS85" s="18" t="str">
        <f>IF(Table2[[#This Row],[BX T]]=0,"--", IF(Table2[[#This Row],[BX FE]]/Table2[[#This Row],[BX T]]=0, "--", Table2[[#This Row],[BX FE]]/Table2[[#This Row],[BX T]]))</f>
        <v>--</v>
      </c>
      <c r="AT85" s="2">
        <v>16</v>
      </c>
      <c r="AU85" s="2">
        <v>22</v>
      </c>
      <c r="AV85" s="2">
        <v>0</v>
      </c>
      <c r="AW85" s="2">
        <v>2</v>
      </c>
      <c r="AX85" s="6">
        <f>SUM(Table2[[#This Row],[SW B]:[SW FE]])</f>
        <v>40</v>
      </c>
      <c r="AY85" s="11">
        <f>IF((Table2[[#This Row],[SW T]]/Table2[[#This Row],[Admission]]) = 0, "--", (Table2[[#This Row],[SW T]]/Table2[[#This Row],[Admission]]))</f>
        <v>5.6657223796033995E-2</v>
      </c>
      <c r="AZ85" s="11" t="str">
        <f>IF(Table2[[#This Row],[SW T]]=0,"--", IF(Table2[[#This Row],[SW HS]]/Table2[[#This Row],[SW T]]=0, "--", Table2[[#This Row],[SW HS]]/Table2[[#This Row],[SW T]]))</f>
        <v>--</v>
      </c>
      <c r="BA85" s="18">
        <f>IF(Table2[[#This Row],[SW T]]=0,"--", IF(Table2[[#This Row],[SW FE]]/Table2[[#This Row],[SW T]]=0, "--", Table2[[#This Row],[SW FE]]/Table2[[#This Row],[SW T]]))</f>
        <v>0.05</v>
      </c>
      <c r="BB85" s="2">
        <v>0</v>
      </c>
      <c r="BC85" s="2">
        <v>0</v>
      </c>
      <c r="BD85" s="2">
        <v>0</v>
      </c>
      <c r="BE85" s="2">
        <v>0</v>
      </c>
      <c r="BF85" s="6">
        <f>SUM(Table2[[#This Row],[CHE B]:[CHE FE]])</f>
        <v>0</v>
      </c>
      <c r="BG85" s="11" t="str">
        <f>IF((Table2[[#This Row],[CHE T]]/Table2[[#This Row],[Admission]]) = 0, "--", (Table2[[#This Row],[CHE T]]/Table2[[#This Row],[Admission]]))</f>
        <v>--</v>
      </c>
      <c r="BH85" s="11" t="str">
        <f>IF(Table2[[#This Row],[CHE T]]=0,"--", IF(Table2[[#This Row],[CHE HS]]/Table2[[#This Row],[CHE T]]=0, "--", Table2[[#This Row],[CHE HS]]/Table2[[#This Row],[CHE T]]))</f>
        <v>--</v>
      </c>
      <c r="BI85" s="22" t="str">
        <f>IF(Table2[[#This Row],[CHE T]]=0,"--", IF(Table2[[#This Row],[CHE FE]]/Table2[[#This Row],[CHE T]]=0, "--", Table2[[#This Row],[CHE FE]]/Table2[[#This Row],[CHE T]]))</f>
        <v>--</v>
      </c>
      <c r="BJ85" s="2">
        <v>32</v>
      </c>
      <c r="BK85" s="2">
        <v>1</v>
      </c>
      <c r="BL85" s="2">
        <v>0</v>
      </c>
      <c r="BM85" s="2">
        <v>0</v>
      </c>
      <c r="BN85" s="6">
        <f>SUM(Table2[[#This Row],[WR B]:[WR FE]])</f>
        <v>33</v>
      </c>
      <c r="BO85" s="11">
        <f>IF((Table2[[#This Row],[WR T]]/Table2[[#This Row],[Admission]]) = 0, "--", (Table2[[#This Row],[WR T]]/Table2[[#This Row],[Admission]]))</f>
        <v>4.6742209631728045E-2</v>
      </c>
      <c r="BP85" s="11" t="str">
        <f>IF(Table2[[#This Row],[WR T]]=0,"--", IF(Table2[[#This Row],[WR HS]]/Table2[[#This Row],[WR T]]=0, "--", Table2[[#This Row],[WR HS]]/Table2[[#This Row],[WR T]]))</f>
        <v>--</v>
      </c>
      <c r="BQ85" s="18" t="str">
        <f>IF(Table2[[#This Row],[WR T]]=0,"--", IF(Table2[[#This Row],[WR FE]]/Table2[[#This Row],[WR T]]=0, "--", Table2[[#This Row],[WR FE]]/Table2[[#This Row],[WR T]]))</f>
        <v>--</v>
      </c>
      <c r="BR85" s="2">
        <v>0</v>
      </c>
      <c r="BS85" s="2">
        <v>34</v>
      </c>
      <c r="BT85" s="2">
        <v>0</v>
      </c>
      <c r="BU85" s="2">
        <v>0</v>
      </c>
      <c r="BV85" s="6">
        <f>SUM(Table2[[#This Row],[DNC B]:[DNC FE]])</f>
        <v>34</v>
      </c>
      <c r="BW85" s="11">
        <f>IF((Table2[[#This Row],[DNC T]]/Table2[[#This Row],[Admission]]) = 0, "--", (Table2[[#This Row],[DNC T]]/Table2[[#This Row],[Admission]]))</f>
        <v>4.8158640226628892E-2</v>
      </c>
      <c r="BX85" s="11" t="str">
        <f>IF(Table2[[#This Row],[DNC T]]=0,"--", IF(Table2[[#This Row],[DNC HS]]/Table2[[#This Row],[DNC T]]=0, "--", Table2[[#This Row],[DNC HS]]/Table2[[#This Row],[DNC T]]))</f>
        <v>--</v>
      </c>
      <c r="BY85" s="18" t="str">
        <f>IF(Table2[[#This Row],[DNC T]]=0,"--", IF(Table2[[#This Row],[DNC FE]]/Table2[[#This Row],[DNC T]]=0, "--", Table2[[#This Row],[DNC FE]]/Table2[[#This Row],[DNC T]]))</f>
        <v>--</v>
      </c>
      <c r="BZ85" s="24">
        <f>SUM(Table2[[#This Row],[BX T]],Table2[[#This Row],[SW T]],Table2[[#This Row],[CHE T]],Table2[[#This Row],[WR T]],Table2[[#This Row],[DNC T]])</f>
        <v>171</v>
      </c>
      <c r="CA85" s="2">
        <v>48</v>
      </c>
      <c r="CB85" s="2">
        <v>44</v>
      </c>
      <c r="CC85" s="2">
        <v>0</v>
      </c>
      <c r="CD85" s="2">
        <v>1</v>
      </c>
      <c r="CE85" s="6">
        <f>SUM(Table2[[#This Row],[TF B]:[TF FE]])</f>
        <v>93</v>
      </c>
      <c r="CF85" s="11">
        <f>IF((Table2[[#This Row],[TF T]]/Table2[[#This Row],[Admission]]) = 0, "--", (Table2[[#This Row],[TF T]]/Table2[[#This Row],[Admission]]))</f>
        <v>0.13172804532577903</v>
      </c>
      <c r="CG85" s="11" t="str">
        <f>IF(Table2[[#This Row],[TF T]]=0,"--", IF(Table2[[#This Row],[TF HS]]/Table2[[#This Row],[TF T]]=0, "--", Table2[[#This Row],[TF HS]]/Table2[[#This Row],[TF T]]))</f>
        <v>--</v>
      </c>
      <c r="CH85" s="18">
        <f>IF(Table2[[#This Row],[TF T]]=0,"--", IF(Table2[[#This Row],[TF FE]]/Table2[[#This Row],[TF T]]=0, "--", Table2[[#This Row],[TF FE]]/Table2[[#This Row],[TF T]]))</f>
        <v>1.0752688172043012E-2</v>
      </c>
      <c r="CI85" s="2">
        <v>34</v>
      </c>
      <c r="CJ85" s="2">
        <v>0</v>
      </c>
      <c r="CK85" s="2">
        <v>0</v>
      </c>
      <c r="CL85" s="2">
        <v>0</v>
      </c>
      <c r="CM85" s="6">
        <f>SUM(Table2[[#This Row],[BB B]:[BB FE]])</f>
        <v>34</v>
      </c>
      <c r="CN85" s="11">
        <f>IF((Table2[[#This Row],[BB T]]/Table2[[#This Row],[Admission]]) = 0, "--", (Table2[[#This Row],[BB T]]/Table2[[#This Row],[Admission]]))</f>
        <v>4.8158640226628892E-2</v>
      </c>
      <c r="CO85" s="11" t="str">
        <f>IF(Table2[[#This Row],[BB T]]=0,"--", IF(Table2[[#This Row],[BB HS]]/Table2[[#This Row],[BB T]]=0, "--", Table2[[#This Row],[BB HS]]/Table2[[#This Row],[BB T]]))</f>
        <v>--</v>
      </c>
      <c r="CP85" s="18" t="str">
        <f>IF(Table2[[#This Row],[BB T]]=0,"--", IF(Table2[[#This Row],[BB FE]]/Table2[[#This Row],[BB T]]=0, "--", Table2[[#This Row],[BB FE]]/Table2[[#This Row],[BB T]]))</f>
        <v>--</v>
      </c>
      <c r="CQ85" s="2">
        <v>0</v>
      </c>
      <c r="CR85" s="2">
        <v>28</v>
      </c>
      <c r="CS85" s="2">
        <v>0</v>
      </c>
      <c r="CT85" s="2">
        <v>0</v>
      </c>
      <c r="CU85" s="6">
        <f>SUM(Table2[[#This Row],[SB B]:[SB FE]])</f>
        <v>28</v>
      </c>
      <c r="CV85" s="11">
        <f>IF((Table2[[#This Row],[SB T]]/Table2[[#This Row],[Admission]]) = 0, "--", (Table2[[#This Row],[SB T]]/Table2[[#This Row],[Admission]]))</f>
        <v>3.9660056657223795E-2</v>
      </c>
      <c r="CW85" s="11" t="str">
        <f>IF(Table2[[#This Row],[SB T]]=0,"--", IF(Table2[[#This Row],[SB HS]]/Table2[[#This Row],[SB T]]=0, "--", Table2[[#This Row],[SB HS]]/Table2[[#This Row],[SB T]]))</f>
        <v>--</v>
      </c>
      <c r="CX85" s="18" t="str">
        <f>IF(Table2[[#This Row],[SB T]]=0,"--", IF(Table2[[#This Row],[SB FE]]/Table2[[#This Row],[SB T]]=0, "--", Table2[[#This Row],[SB FE]]/Table2[[#This Row],[SB T]]))</f>
        <v>--</v>
      </c>
      <c r="CY85" s="2">
        <v>10</v>
      </c>
      <c r="CZ85" s="2">
        <v>0</v>
      </c>
      <c r="DA85" s="2">
        <v>0</v>
      </c>
      <c r="DB85" s="2">
        <v>0</v>
      </c>
      <c r="DC85" s="6">
        <f>SUM(Table2[[#This Row],[GF B]:[GF FE]])</f>
        <v>10</v>
      </c>
      <c r="DD85" s="11">
        <f>IF((Table2[[#This Row],[GF T]]/Table2[[#This Row],[Admission]]) = 0, "--", (Table2[[#This Row],[GF T]]/Table2[[#This Row],[Admission]]))</f>
        <v>1.4164305949008499E-2</v>
      </c>
      <c r="DE85" s="11" t="str">
        <f>IF(Table2[[#This Row],[GF T]]=0,"--", IF(Table2[[#This Row],[GF HS]]/Table2[[#This Row],[GF T]]=0, "--", Table2[[#This Row],[GF HS]]/Table2[[#This Row],[GF T]]))</f>
        <v>--</v>
      </c>
      <c r="DF85" s="18" t="str">
        <f>IF(Table2[[#This Row],[GF T]]=0,"--", IF(Table2[[#This Row],[GF FE]]/Table2[[#This Row],[GF T]]=0, "--", Table2[[#This Row],[GF FE]]/Table2[[#This Row],[GF T]]))</f>
        <v>--</v>
      </c>
      <c r="DG85" s="2">
        <v>0</v>
      </c>
      <c r="DH85" s="2">
        <v>0</v>
      </c>
      <c r="DI85" s="2">
        <v>0</v>
      </c>
      <c r="DJ85" s="2">
        <v>0</v>
      </c>
      <c r="DK85" s="6">
        <f>SUM(Table2[[#This Row],[TN B]:[TN FE]])</f>
        <v>0</v>
      </c>
      <c r="DL85" s="11" t="str">
        <f>IF((Table2[[#This Row],[TN T]]/Table2[[#This Row],[Admission]]) = 0, "--", (Table2[[#This Row],[TN T]]/Table2[[#This Row],[Admission]]))</f>
        <v>--</v>
      </c>
      <c r="DM85" s="11" t="str">
        <f>IF(Table2[[#This Row],[TN T]]=0,"--", IF(Table2[[#This Row],[TN HS]]/Table2[[#This Row],[TN T]]=0, "--", Table2[[#This Row],[TN HS]]/Table2[[#This Row],[TN T]]))</f>
        <v>--</v>
      </c>
      <c r="DN85" s="18" t="str">
        <f>IF(Table2[[#This Row],[TN T]]=0,"--", IF(Table2[[#This Row],[TN FE]]/Table2[[#This Row],[TN T]]=0, "--", Table2[[#This Row],[TN FE]]/Table2[[#This Row],[TN T]]))</f>
        <v>--</v>
      </c>
      <c r="DO85" s="2">
        <v>18</v>
      </c>
      <c r="DP85" s="2">
        <v>15</v>
      </c>
      <c r="DQ85" s="2">
        <v>0</v>
      </c>
      <c r="DR85" s="2">
        <v>0</v>
      </c>
      <c r="DS85" s="6">
        <f>SUM(Table2[[#This Row],[BND B]:[BND FE]])</f>
        <v>33</v>
      </c>
      <c r="DT85" s="11">
        <f>IF((Table2[[#This Row],[BND T]]/Table2[[#This Row],[Admission]]) = 0, "--", (Table2[[#This Row],[BND T]]/Table2[[#This Row],[Admission]]))</f>
        <v>4.6742209631728045E-2</v>
      </c>
      <c r="DU85" s="11" t="str">
        <f>IF(Table2[[#This Row],[BND T]]=0,"--", IF(Table2[[#This Row],[BND HS]]/Table2[[#This Row],[BND T]]=0, "--", Table2[[#This Row],[BND HS]]/Table2[[#This Row],[BND T]]))</f>
        <v>--</v>
      </c>
      <c r="DV85" s="18" t="str">
        <f>IF(Table2[[#This Row],[BND T]]=0,"--", IF(Table2[[#This Row],[BND FE]]/Table2[[#This Row],[BND T]]=0, "--", Table2[[#This Row],[BND FE]]/Table2[[#This Row],[BND T]]))</f>
        <v>--</v>
      </c>
      <c r="DW85" s="2">
        <v>0</v>
      </c>
      <c r="DX85" s="2">
        <v>0</v>
      </c>
      <c r="DY85" s="2">
        <v>0</v>
      </c>
      <c r="DZ85" s="2">
        <v>0</v>
      </c>
      <c r="EA85" s="6">
        <f>SUM(Table2[[#This Row],[SPE B]:[SPE FE]])</f>
        <v>0</v>
      </c>
      <c r="EB85" s="11" t="str">
        <f>IF((Table2[[#This Row],[SPE T]]/Table2[[#This Row],[Admission]]) = 0, "--", (Table2[[#This Row],[SPE T]]/Table2[[#This Row],[Admission]]))</f>
        <v>--</v>
      </c>
      <c r="EC85" s="11" t="str">
        <f>IF(Table2[[#This Row],[SPE T]]=0,"--", IF(Table2[[#This Row],[SPE HS]]/Table2[[#This Row],[SPE T]]=0, "--", Table2[[#This Row],[SPE HS]]/Table2[[#This Row],[SPE T]]))</f>
        <v>--</v>
      </c>
      <c r="ED85" s="18" t="str">
        <f>IF(Table2[[#This Row],[SPE T]]=0,"--", IF(Table2[[#This Row],[SPE FE]]/Table2[[#This Row],[SPE T]]=0, "--", Table2[[#This Row],[SPE FE]]/Table2[[#This Row],[SPE T]]))</f>
        <v>--</v>
      </c>
      <c r="EE85" s="2">
        <v>0</v>
      </c>
      <c r="EF85" s="2">
        <v>0</v>
      </c>
      <c r="EG85" s="2">
        <v>0</v>
      </c>
      <c r="EH85" s="2">
        <v>0</v>
      </c>
      <c r="EI85" s="6">
        <f>SUM(Table2[[#This Row],[ORC B]:[ORC FE]])</f>
        <v>0</v>
      </c>
      <c r="EJ85" s="11" t="str">
        <f>IF((Table2[[#This Row],[ORC T]]/Table2[[#This Row],[Admission]]) = 0, "--", (Table2[[#This Row],[ORC T]]/Table2[[#This Row],[Admission]]))</f>
        <v>--</v>
      </c>
      <c r="EK85" s="11" t="str">
        <f>IF(Table2[[#This Row],[ORC T]]=0,"--", IF(Table2[[#This Row],[ORC HS]]/Table2[[#This Row],[ORC T]]=0, "--", Table2[[#This Row],[ORC HS]]/Table2[[#This Row],[ORC T]]))</f>
        <v>--</v>
      </c>
      <c r="EL85" s="18" t="str">
        <f>IF(Table2[[#This Row],[ORC T]]=0,"--", IF(Table2[[#This Row],[ORC FE]]/Table2[[#This Row],[ORC T]]=0, "--", Table2[[#This Row],[ORC FE]]/Table2[[#This Row],[ORC T]]))</f>
        <v>--</v>
      </c>
      <c r="EM85" s="2">
        <v>0</v>
      </c>
      <c r="EN85" s="2">
        <v>0</v>
      </c>
      <c r="EO85" s="2">
        <v>0</v>
      </c>
      <c r="EP85" s="2">
        <v>0</v>
      </c>
      <c r="EQ85" s="6">
        <f>SUM(Table2[[#This Row],[SOL B]:[SOL FE]])</f>
        <v>0</v>
      </c>
      <c r="ER85" s="11" t="str">
        <f>IF((Table2[[#This Row],[SOL T]]/Table2[[#This Row],[Admission]]) = 0, "--", (Table2[[#This Row],[SOL T]]/Table2[[#This Row],[Admission]]))</f>
        <v>--</v>
      </c>
      <c r="ES85" s="11" t="str">
        <f>IF(Table2[[#This Row],[SOL T]]=0,"--", IF(Table2[[#This Row],[SOL HS]]/Table2[[#This Row],[SOL T]]=0, "--", Table2[[#This Row],[SOL HS]]/Table2[[#This Row],[SOL T]]))</f>
        <v>--</v>
      </c>
      <c r="ET85" s="18" t="str">
        <f>IF(Table2[[#This Row],[SOL T]]=0,"--", IF(Table2[[#This Row],[SOL FE]]/Table2[[#This Row],[SOL T]]=0, "--", Table2[[#This Row],[SOL FE]]/Table2[[#This Row],[SOL T]]))</f>
        <v>--</v>
      </c>
      <c r="EU85" s="2">
        <v>5</v>
      </c>
      <c r="EV85" s="2">
        <v>25</v>
      </c>
      <c r="EW85" s="2">
        <v>0</v>
      </c>
      <c r="EX85" s="2">
        <v>0</v>
      </c>
      <c r="EY85" s="6">
        <f>SUM(Table2[[#This Row],[CHO B]:[CHO FE]])</f>
        <v>30</v>
      </c>
      <c r="EZ85" s="11">
        <f>IF((Table2[[#This Row],[CHO T]]/Table2[[#This Row],[Admission]]) = 0, "--", (Table2[[#This Row],[CHO T]]/Table2[[#This Row],[Admission]]))</f>
        <v>4.2492917847025496E-2</v>
      </c>
      <c r="FA85" s="11" t="str">
        <f>IF(Table2[[#This Row],[CHO T]]=0,"--", IF(Table2[[#This Row],[CHO HS]]/Table2[[#This Row],[CHO T]]=0, "--", Table2[[#This Row],[CHO HS]]/Table2[[#This Row],[CHO T]]))</f>
        <v>--</v>
      </c>
      <c r="FB85" s="18" t="str">
        <f>IF(Table2[[#This Row],[CHO T]]=0,"--", IF(Table2[[#This Row],[CHO FE]]/Table2[[#This Row],[CHO T]]=0, "--", Table2[[#This Row],[CHO FE]]/Table2[[#This Row],[CHO T]]))</f>
        <v>--</v>
      </c>
      <c r="FC8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228</v>
      </c>
      <c r="FD85">
        <v>0</v>
      </c>
      <c r="FE85">
        <v>1</v>
      </c>
      <c r="FF85" s="1" t="s">
        <v>390</v>
      </c>
      <c r="FG85" s="1" t="s">
        <v>390</v>
      </c>
      <c r="FH85">
        <v>0</v>
      </c>
      <c r="FI85">
        <v>0</v>
      </c>
      <c r="FJ85" s="1" t="s">
        <v>390</v>
      </c>
      <c r="FK85" s="1" t="s">
        <v>390</v>
      </c>
      <c r="FL85">
        <v>0</v>
      </c>
      <c r="FM85">
        <v>0</v>
      </c>
      <c r="FN85" s="1" t="s">
        <v>390</v>
      </c>
      <c r="FO85" s="1" t="s">
        <v>390</v>
      </c>
    </row>
    <row r="86" spans="1:171">
      <c r="A86">
        <v>1036</v>
      </c>
      <c r="B86">
        <v>239</v>
      </c>
      <c r="C86" t="s">
        <v>94</v>
      </c>
      <c r="D86" t="s">
        <v>182</v>
      </c>
      <c r="E86" s="20">
        <v>1593</v>
      </c>
      <c r="F86" s="2">
        <v>131</v>
      </c>
      <c r="G86" s="2">
        <v>0</v>
      </c>
      <c r="H86" s="2">
        <v>1</v>
      </c>
      <c r="I86" s="2">
        <v>0</v>
      </c>
      <c r="J86" s="6">
        <f>SUM(Table2[[#This Row],[FB B]:[FB FE]])</f>
        <v>132</v>
      </c>
      <c r="K86" s="11">
        <f>IF((Table2[[#This Row],[FB T]]/Table2[[#This Row],[Admission]]) = 0, "--", (Table2[[#This Row],[FB T]]/Table2[[#This Row],[Admission]]))</f>
        <v>8.2862523540489647E-2</v>
      </c>
      <c r="L86" s="11">
        <f>IF(Table2[[#This Row],[FB T]]=0,"--", IF(Table2[[#This Row],[FB HS]]/Table2[[#This Row],[FB T]]=0, "--", Table2[[#This Row],[FB HS]]/Table2[[#This Row],[FB T]]))</f>
        <v>7.575757575757576E-3</v>
      </c>
      <c r="M86" s="18" t="str">
        <f>IF(Table2[[#This Row],[FB T]]=0,"--", IF(Table2[[#This Row],[FB FE]]/Table2[[#This Row],[FB T]]=0, "--", Table2[[#This Row],[FB FE]]/Table2[[#This Row],[FB T]]))</f>
        <v>--</v>
      </c>
      <c r="N86" s="2">
        <v>28</v>
      </c>
      <c r="O86" s="2">
        <v>11</v>
      </c>
      <c r="P86" s="2">
        <v>0</v>
      </c>
      <c r="Q86" s="2">
        <v>1</v>
      </c>
      <c r="R86" s="6">
        <f>SUM(Table2[[#This Row],[XC B]:[XC FE]])</f>
        <v>40</v>
      </c>
      <c r="S86" s="11">
        <f>IF((Table2[[#This Row],[XC T]]/Table2[[#This Row],[Admission]]) = 0, "--", (Table2[[#This Row],[XC T]]/Table2[[#This Row],[Admission]]))</f>
        <v>2.5109855618330193E-2</v>
      </c>
      <c r="T86" s="11" t="str">
        <f>IF(Table2[[#This Row],[XC T]]=0,"--", IF(Table2[[#This Row],[XC HS]]/Table2[[#This Row],[XC T]]=0, "--", Table2[[#This Row],[XC HS]]/Table2[[#This Row],[XC T]]))</f>
        <v>--</v>
      </c>
      <c r="U86" s="18">
        <f>IF(Table2[[#This Row],[XC T]]=0,"--", IF(Table2[[#This Row],[XC FE]]/Table2[[#This Row],[XC T]]=0, "--", Table2[[#This Row],[XC FE]]/Table2[[#This Row],[XC T]]))</f>
        <v>2.5000000000000001E-2</v>
      </c>
      <c r="V86" s="2">
        <v>35</v>
      </c>
      <c r="W86" s="2">
        <v>0</v>
      </c>
      <c r="X86" s="2">
        <v>0</v>
      </c>
      <c r="Y86" s="6">
        <f>SUM(Table2[[#This Row],[VB G]:[VB FE]])</f>
        <v>35</v>
      </c>
      <c r="Z86" s="11">
        <f>IF((Table2[[#This Row],[VB T]]/Table2[[#This Row],[Admission]]) = 0, "--", (Table2[[#This Row],[VB T]]/Table2[[#This Row],[Admission]]))</f>
        <v>2.1971123666038921E-2</v>
      </c>
      <c r="AA86" s="11" t="str">
        <f>IF(Table2[[#This Row],[VB T]]=0,"--", IF(Table2[[#This Row],[VB HS]]/Table2[[#This Row],[VB T]]=0, "--", Table2[[#This Row],[VB HS]]/Table2[[#This Row],[VB T]]))</f>
        <v>--</v>
      </c>
      <c r="AB86" s="18" t="str">
        <f>IF(Table2[[#This Row],[VB T]]=0,"--", IF(Table2[[#This Row],[VB FE]]/Table2[[#This Row],[VB T]]=0, "--", Table2[[#This Row],[VB FE]]/Table2[[#This Row],[VB T]]))</f>
        <v>--</v>
      </c>
      <c r="AC86" s="2">
        <v>49</v>
      </c>
      <c r="AD86" s="2">
        <v>38</v>
      </c>
      <c r="AE86" s="2">
        <v>3</v>
      </c>
      <c r="AF86" s="2">
        <v>2</v>
      </c>
      <c r="AG86" s="6">
        <f>SUM(Table2[[#This Row],[SC B]:[SC FE]])</f>
        <v>92</v>
      </c>
      <c r="AH86" s="11">
        <f>IF((Table2[[#This Row],[SC T]]/Table2[[#This Row],[Admission]]) = 0, "--", (Table2[[#This Row],[SC T]]/Table2[[#This Row],[Admission]]))</f>
        <v>5.7752667922159447E-2</v>
      </c>
      <c r="AI86" s="11">
        <f>IF(Table2[[#This Row],[SC T]]=0,"--", IF(Table2[[#This Row],[SC HS]]/Table2[[#This Row],[SC T]]=0, "--", Table2[[#This Row],[SC HS]]/Table2[[#This Row],[SC T]]))</f>
        <v>3.2608695652173912E-2</v>
      </c>
      <c r="AJ86" s="18">
        <f>IF(Table2[[#This Row],[SC T]]=0,"--", IF(Table2[[#This Row],[SC FE]]/Table2[[#This Row],[SC T]]=0, "--", Table2[[#This Row],[SC FE]]/Table2[[#This Row],[SC T]]))</f>
        <v>2.1739130434782608E-2</v>
      </c>
      <c r="AK86" s="15">
        <f>SUM(Table2[[#This Row],[FB T]],Table2[[#This Row],[XC T]],Table2[[#This Row],[VB T]],Table2[[#This Row],[SC T]])</f>
        <v>299</v>
      </c>
      <c r="AL86" s="2">
        <v>36</v>
      </c>
      <c r="AM86" s="2">
        <v>30</v>
      </c>
      <c r="AN86" s="2">
        <v>0</v>
      </c>
      <c r="AO86" s="2">
        <v>0</v>
      </c>
      <c r="AP86" s="6">
        <f>SUM(Table2[[#This Row],[BX B]:[BX FE]])</f>
        <v>66</v>
      </c>
      <c r="AQ86" s="11">
        <f>IF((Table2[[#This Row],[BX T]]/Table2[[#This Row],[Admission]]) = 0, "--", (Table2[[#This Row],[BX T]]/Table2[[#This Row],[Admission]]))</f>
        <v>4.1431261770244823E-2</v>
      </c>
      <c r="AR86" s="11" t="str">
        <f>IF(Table2[[#This Row],[BX T]]=0,"--", IF(Table2[[#This Row],[BX HS]]/Table2[[#This Row],[BX T]]=0, "--", Table2[[#This Row],[BX HS]]/Table2[[#This Row],[BX T]]))</f>
        <v>--</v>
      </c>
      <c r="AS86" s="18" t="str">
        <f>IF(Table2[[#This Row],[BX T]]=0,"--", IF(Table2[[#This Row],[BX FE]]/Table2[[#This Row],[BX T]]=0, "--", Table2[[#This Row],[BX FE]]/Table2[[#This Row],[BX T]]))</f>
        <v>--</v>
      </c>
      <c r="AT86" s="2">
        <v>17</v>
      </c>
      <c r="AU86" s="2">
        <v>11</v>
      </c>
      <c r="AV86" s="2">
        <v>0</v>
      </c>
      <c r="AW86" s="2">
        <v>0</v>
      </c>
      <c r="AX86" s="6">
        <f>SUM(Table2[[#This Row],[SW B]:[SW FE]])</f>
        <v>28</v>
      </c>
      <c r="AY86" s="11">
        <f>IF((Table2[[#This Row],[SW T]]/Table2[[#This Row],[Admission]]) = 0, "--", (Table2[[#This Row],[SW T]]/Table2[[#This Row],[Admission]]))</f>
        <v>1.7576898932831136E-2</v>
      </c>
      <c r="AZ86" s="11" t="str">
        <f>IF(Table2[[#This Row],[SW T]]=0,"--", IF(Table2[[#This Row],[SW HS]]/Table2[[#This Row],[SW T]]=0, "--", Table2[[#This Row],[SW HS]]/Table2[[#This Row],[SW T]]))</f>
        <v>--</v>
      </c>
      <c r="BA86" s="18" t="str">
        <f>IF(Table2[[#This Row],[SW T]]=0,"--", IF(Table2[[#This Row],[SW FE]]/Table2[[#This Row],[SW T]]=0, "--", Table2[[#This Row],[SW FE]]/Table2[[#This Row],[SW T]]))</f>
        <v>--</v>
      </c>
      <c r="BB86" s="2">
        <v>1</v>
      </c>
      <c r="BC86" s="2">
        <v>21</v>
      </c>
      <c r="BD86" s="2">
        <v>0</v>
      </c>
      <c r="BE86" s="2">
        <v>1</v>
      </c>
      <c r="BF86" s="6">
        <f>SUM(Table2[[#This Row],[CHE B]:[CHE FE]])</f>
        <v>23</v>
      </c>
      <c r="BG86" s="11">
        <f>IF((Table2[[#This Row],[CHE T]]/Table2[[#This Row],[Admission]]) = 0, "--", (Table2[[#This Row],[CHE T]]/Table2[[#This Row],[Admission]]))</f>
        <v>1.4438166980539862E-2</v>
      </c>
      <c r="BH86" s="11" t="str">
        <f>IF(Table2[[#This Row],[CHE T]]=0,"--", IF(Table2[[#This Row],[CHE HS]]/Table2[[#This Row],[CHE T]]=0, "--", Table2[[#This Row],[CHE HS]]/Table2[[#This Row],[CHE T]]))</f>
        <v>--</v>
      </c>
      <c r="BI86" s="22">
        <f>IF(Table2[[#This Row],[CHE T]]=0,"--", IF(Table2[[#This Row],[CHE FE]]/Table2[[#This Row],[CHE T]]=0, "--", Table2[[#This Row],[CHE FE]]/Table2[[#This Row],[CHE T]]))</f>
        <v>4.3478260869565216E-2</v>
      </c>
      <c r="BJ86" s="2">
        <v>55</v>
      </c>
      <c r="BK86" s="2">
        <v>0</v>
      </c>
      <c r="BL86" s="2">
        <v>0</v>
      </c>
      <c r="BM86" s="2">
        <v>0</v>
      </c>
      <c r="BN86" s="6">
        <f>SUM(Table2[[#This Row],[WR B]:[WR FE]])</f>
        <v>55</v>
      </c>
      <c r="BO86" s="11">
        <f>IF((Table2[[#This Row],[WR T]]/Table2[[#This Row],[Admission]]) = 0, "--", (Table2[[#This Row],[WR T]]/Table2[[#This Row],[Admission]]))</f>
        <v>3.4526051475204017E-2</v>
      </c>
      <c r="BP86" s="11" t="str">
        <f>IF(Table2[[#This Row],[WR T]]=0,"--", IF(Table2[[#This Row],[WR HS]]/Table2[[#This Row],[WR T]]=0, "--", Table2[[#This Row],[WR HS]]/Table2[[#This Row],[WR T]]))</f>
        <v>--</v>
      </c>
      <c r="BQ86" s="18" t="str">
        <f>IF(Table2[[#This Row],[WR T]]=0,"--", IF(Table2[[#This Row],[WR FE]]/Table2[[#This Row],[WR T]]=0, "--", Table2[[#This Row],[WR FE]]/Table2[[#This Row],[WR T]]))</f>
        <v>--</v>
      </c>
      <c r="BR86" s="2">
        <v>0</v>
      </c>
      <c r="BS86" s="2">
        <v>24</v>
      </c>
      <c r="BT86" s="2">
        <v>0</v>
      </c>
      <c r="BU86" s="2">
        <v>0</v>
      </c>
      <c r="BV86" s="6">
        <f>SUM(Table2[[#This Row],[DNC B]:[DNC FE]])</f>
        <v>24</v>
      </c>
      <c r="BW86" s="11">
        <f>IF((Table2[[#This Row],[DNC T]]/Table2[[#This Row],[Admission]]) = 0, "--", (Table2[[#This Row],[DNC T]]/Table2[[#This Row],[Admission]]))</f>
        <v>1.5065913370998116E-2</v>
      </c>
      <c r="BX86" s="11" t="str">
        <f>IF(Table2[[#This Row],[DNC T]]=0,"--", IF(Table2[[#This Row],[DNC HS]]/Table2[[#This Row],[DNC T]]=0, "--", Table2[[#This Row],[DNC HS]]/Table2[[#This Row],[DNC T]]))</f>
        <v>--</v>
      </c>
      <c r="BY86" s="18" t="str">
        <f>IF(Table2[[#This Row],[DNC T]]=0,"--", IF(Table2[[#This Row],[DNC FE]]/Table2[[#This Row],[DNC T]]=0, "--", Table2[[#This Row],[DNC FE]]/Table2[[#This Row],[DNC T]]))</f>
        <v>--</v>
      </c>
      <c r="BZ86" s="24">
        <f>SUM(Table2[[#This Row],[BX T]],Table2[[#This Row],[SW T]],Table2[[#This Row],[CHE T]],Table2[[#This Row],[WR T]],Table2[[#This Row],[DNC T]])</f>
        <v>196</v>
      </c>
      <c r="CA86" s="2">
        <v>84</v>
      </c>
      <c r="CB86" s="2">
        <v>57</v>
      </c>
      <c r="CC86" s="2">
        <v>0</v>
      </c>
      <c r="CD86" s="2">
        <v>3</v>
      </c>
      <c r="CE86" s="6">
        <f>SUM(Table2[[#This Row],[TF B]:[TF FE]])</f>
        <v>144</v>
      </c>
      <c r="CF86" s="11">
        <f>IF((Table2[[#This Row],[TF T]]/Table2[[#This Row],[Admission]]) = 0, "--", (Table2[[#This Row],[TF T]]/Table2[[#This Row],[Admission]]))</f>
        <v>9.03954802259887E-2</v>
      </c>
      <c r="CG86" s="11" t="str">
        <f>IF(Table2[[#This Row],[TF T]]=0,"--", IF(Table2[[#This Row],[TF HS]]/Table2[[#This Row],[TF T]]=0, "--", Table2[[#This Row],[TF HS]]/Table2[[#This Row],[TF T]]))</f>
        <v>--</v>
      </c>
      <c r="CH86" s="18">
        <f>IF(Table2[[#This Row],[TF T]]=0,"--", IF(Table2[[#This Row],[TF FE]]/Table2[[#This Row],[TF T]]=0, "--", Table2[[#This Row],[TF FE]]/Table2[[#This Row],[TF T]]))</f>
        <v>2.0833333333333332E-2</v>
      </c>
      <c r="CI86" s="2">
        <v>47</v>
      </c>
      <c r="CJ86" s="2">
        <v>0</v>
      </c>
      <c r="CK86" s="2">
        <v>0</v>
      </c>
      <c r="CL86" s="2">
        <v>0</v>
      </c>
      <c r="CM86" s="6">
        <f>SUM(Table2[[#This Row],[BB B]:[BB FE]])</f>
        <v>47</v>
      </c>
      <c r="CN86" s="11">
        <f>IF((Table2[[#This Row],[BB T]]/Table2[[#This Row],[Admission]]) = 0, "--", (Table2[[#This Row],[BB T]]/Table2[[#This Row],[Admission]]))</f>
        <v>2.9504080351537978E-2</v>
      </c>
      <c r="CO86" s="11" t="str">
        <f>IF(Table2[[#This Row],[BB T]]=0,"--", IF(Table2[[#This Row],[BB HS]]/Table2[[#This Row],[BB T]]=0, "--", Table2[[#This Row],[BB HS]]/Table2[[#This Row],[BB T]]))</f>
        <v>--</v>
      </c>
      <c r="CP86" s="18" t="str">
        <f>IF(Table2[[#This Row],[BB T]]=0,"--", IF(Table2[[#This Row],[BB FE]]/Table2[[#This Row],[BB T]]=0, "--", Table2[[#This Row],[BB FE]]/Table2[[#This Row],[BB T]]))</f>
        <v>--</v>
      </c>
      <c r="CQ86" s="2">
        <v>0</v>
      </c>
      <c r="CR86" s="2">
        <v>40</v>
      </c>
      <c r="CS86" s="2">
        <v>0</v>
      </c>
      <c r="CT86" s="2">
        <v>0</v>
      </c>
      <c r="CU86" s="6">
        <f>SUM(Table2[[#This Row],[SB B]:[SB FE]])</f>
        <v>40</v>
      </c>
      <c r="CV86" s="11">
        <f>IF((Table2[[#This Row],[SB T]]/Table2[[#This Row],[Admission]]) = 0, "--", (Table2[[#This Row],[SB T]]/Table2[[#This Row],[Admission]]))</f>
        <v>2.5109855618330193E-2</v>
      </c>
      <c r="CW86" s="11" t="str">
        <f>IF(Table2[[#This Row],[SB T]]=0,"--", IF(Table2[[#This Row],[SB HS]]/Table2[[#This Row],[SB T]]=0, "--", Table2[[#This Row],[SB HS]]/Table2[[#This Row],[SB T]]))</f>
        <v>--</v>
      </c>
      <c r="CX86" s="18" t="str">
        <f>IF(Table2[[#This Row],[SB T]]=0,"--", IF(Table2[[#This Row],[SB FE]]/Table2[[#This Row],[SB T]]=0, "--", Table2[[#This Row],[SB FE]]/Table2[[#This Row],[SB T]]))</f>
        <v>--</v>
      </c>
      <c r="CY86" s="2">
        <v>12</v>
      </c>
      <c r="CZ86" s="2">
        <v>4</v>
      </c>
      <c r="DA86" s="2">
        <v>0</v>
      </c>
      <c r="DB86" s="2">
        <v>0</v>
      </c>
      <c r="DC86" s="6">
        <f>SUM(Table2[[#This Row],[GF B]:[GF FE]])</f>
        <v>16</v>
      </c>
      <c r="DD86" s="11">
        <f>IF((Table2[[#This Row],[GF T]]/Table2[[#This Row],[Admission]]) = 0, "--", (Table2[[#This Row],[GF T]]/Table2[[#This Row],[Admission]]))</f>
        <v>1.0043942247332079E-2</v>
      </c>
      <c r="DE86" s="11" t="str">
        <f>IF(Table2[[#This Row],[GF T]]=0,"--", IF(Table2[[#This Row],[GF HS]]/Table2[[#This Row],[GF T]]=0, "--", Table2[[#This Row],[GF HS]]/Table2[[#This Row],[GF T]]))</f>
        <v>--</v>
      </c>
      <c r="DF86" s="18" t="str">
        <f>IF(Table2[[#This Row],[GF T]]=0,"--", IF(Table2[[#This Row],[GF FE]]/Table2[[#This Row],[GF T]]=0, "--", Table2[[#This Row],[GF FE]]/Table2[[#This Row],[GF T]]))</f>
        <v>--</v>
      </c>
      <c r="DG86" s="2">
        <v>18</v>
      </c>
      <c r="DH86" s="2">
        <v>16</v>
      </c>
      <c r="DI86" s="2">
        <v>0</v>
      </c>
      <c r="DJ86" s="2">
        <v>1</v>
      </c>
      <c r="DK86" s="6">
        <f>SUM(Table2[[#This Row],[TN B]:[TN FE]])</f>
        <v>35</v>
      </c>
      <c r="DL86" s="11">
        <f>IF((Table2[[#This Row],[TN T]]/Table2[[#This Row],[Admission]]) = 0, "--", (Table2[[#This Row],[TN T]]/Table2[[#This Row],[Admission]]))</f>
        <v>2.1971123666038921E-2</v>
      </c>
      <c r="DM86" s="11" t="str">
        <f>IF(Table2[[#This Row],[TN T]]=0,"--", IF(Table2[[#This Row],[TN HS]]/Table2[[#This Row],[TN T]]=0, "--", Table2[[#This Row],[TN HS]]/Table2[[#This Row],[TN T]]))</f>
        <v>--</v>
      </c>
      <c r="DN86" s="18">
        <f>IF(Table2[[#This Row],[TN T]]=0,"--", IF(Table2[[#This Row],[TN FE]]/Table2[[#This Row],[TN T]]=0, "--", Table2[[#This Row],[TN FE]]/Table2[[#This Row],[TN T]]))</f>
        <v>2.8571428571428571E-2</v>
      </c>
      <c r="DO86" s="2">
        <v>30</v>
      </c>
      <c r="DP86" s="2">
        <v>17</v>
      </c>
      <c r="DQ86" s="2">
        <v>0</v>
      </c>
      <c r="DR86" s="2">
        <v>0</v>
      </c>
      <c r="DS86" s="6">
        <f>SUM(Table2[[#This Row],[BND B]:[BND FE]])</f>
        <v>47</v>
      </c>
      <c r="DT86" s="11">
        <f>IF((Table2[[#This Row],[BND T]]/Table2[[#This Row],[Admission]]) = 0, "--", (Table2[[#This Row],[BND T]]/Table2[[#This Row],[Admission]]))</f>
        <v>2.9504080351537978E-2</v>
      </c>
      <c r="DU86" s="11" t="str">
        <f>IF(Table2[[#This Row],[BND T]]=0,"--", IF(Table2[[#This Row],[BND HS]]/Table2[[#This Row],[BND T]]=0, "--", Table2[[#This Row],[BND HS]]/Table2[[#This Row],[BND T]]))</f>
        <v>--</v>
      </c>
      <c r="DV86" s="18" t="str">
        <f>IF(Table2[[#This Row],[BND T]]=0,"--", IF(Table2[[#This Row],[BND FE]]/Table2[[#This Row],[BND T]]=0, "--", Table2[[#This Row],[BND FE]]/Table2[[#This Row],[BND T]]))</f>
        <v>--</v>
      </c>
      <c r="DW86" s="2">
        <v>10</v>
      </c>
      <c r="DX86" s="2">
        <v>11</v>
      </c>
      <c r="DY86" s="2">
        <v>0</v>
      </c>
      <c r="DZ86" s="2">
        <v>0</v>
      </c>
      <c r="EA86" s="6">
        <f>SUM(Table2[[#This Row],[SPE B]:[SPE FE]])</f>
        <v>21</v>
      </c>
      <c r="EB86" s="11">
        <f>IF((Table2[[#This Row],[SPE T]]/Table2[[#This Row],[Admission]]) = 0, "--", (Table2[[#This Row],[SPE T]]/Table2[[#This Row],[Admission]]))</f>
        <v>1.3182674199623353E-2</v>
      </c>
      <c r="EC86" s="11" t="str">
        <f>IF(Table2[[#This Row],[SPE T]]=0,"--", IF(Table2[[#This Row],[SPE HS]]/Table2[[#This Row],[SPE T]]=0, "--", Table2[[#This Row],[SPE HS]]/Table2[[#This Row],[SPE T]]))</f>
        <v>--</v>
      </c>
      <c r="ED86" s="18" t="str">
        <f>IF(Table2[[#This Row],[SPE T]]=0,"--", IF(Table2[[#This Row],[SPE FE]]/Table2[[#This Row],[SPE T]]=0, "--", Table2[[#This Row],[SPE FE]]/Table2[[#This Row],[SPE T]]))</f>
        <v>--</v>
      </c>
      <c r="EE86" s="2">
        <v>0</v>
      </c>
      <c r="EF86" s="2">
        <v>0</v>
      </c>
      <c r="EG86" s="2">
        <v>0</v>
      </c>
      <c r="EH86" s="2">
        <v>0</v>
      </c>
      <c r="EI86" s="6">
        <f>SUM(Table2[[#This Row],[ORC B]:[ORC FE]])</f>
        <v>0</v>
      </c>
      <c r="EJ86" s="11" t="str">
        <f>IF((Table2[[#This Row],[ORC T]]/Table2[[#This Row],[Admission]]) = 0, "--", (Table2[[#This Row],[ORC T]]/Table2[[#This Row],[Admission]]))</f>
        <v>--</v>
      </c>
      <c r="EK86" s="11" t="str">
        <f>IF(Table2[[#This Row],[ORC T]]=0,"--", IF(Table2[[#This Row],[ORC HS]]/Table2[[#This Row],[ORC T]]=0, "--", Table2[[#This Row],[ORC HS]]/Table2[[#This Row],[ORC T]]))</f>
        <v>--</v>
      </c>
      <c r="EL86" s="18" t="str">
        <f>IF(Table2[[#This Row],[ORC T]]=0,"--", IF(Table2[[#This Row],[ORC FE]]/Table2[[#This Row],[ORC T]]=0, "--", Table2[[#This Row],[ORC FE]]/Table2[[#This Row],[ORC T]]))</f>
        <v>--</v>
      </c>
      <c r="EM86" s="2">
        <v>0</v>
      </c>
      <c r="EN86" s="2">
        <v>0</v>
      </c>
      <c r="EO86" s="2">
        <v>0</v>
      </c>
      <c r="EP86" s="2">
        <v>0</v>
      </c>
      <c r="EQ86" s="6">
        <f>SUM(Table2[[#This Row],[SOL B]:[SOL FE]])</f>
        <v>0</v>
      </c>
      <c r="ER86" s="11" t="str">
        <f>IF((Table2[[#This Row],[SOL T]]/Table2[[#This Row],[Admission]]) = 0, "--", (Table2[[#This Row],[SOL T]]/Table2[[#This Row],[Admission]]))</f>
        <v>--</v>
      </c>
      <c r="ES86" s="11" t="str">
        <f>IF(Table2[[#This Row],[SOL T]]=0,"--", IF(Table2[[#This Row],[SOL HS]]/Table2[[#This Row],[SOL T]]=0, "--", Table2[[#This Row],[SOL HS]]/Table2[[#This Row],[SOL T]]))</f>
        <v>--</v>
      </c>
      <c r="ET86" s="18" t="str">
        <f>IF(Table2[[#This Row],[SOL T]]=0,"--", IF(Table2[[#This Row],[SOL FE]]/Table2[[#This Row],[SOL T]]=0, "--", Table2[[#This Row],[SOL FE]]/Table2[[#This Row],[SOL T]]))</f>
        <v>--</v>
      </c>
      <c r="EU86" s="2">
        <v>15</v>
      </c>
      <c r="EV86" s="2">
        <v>28</v>
      </c>
      <c r="EW86" s="2">
        <v>0</v>
      </c>
      <c r="EX86" s="2">
        <v>0</v>
      </c>
      <c r="EY86" s="6">
        <f>SUM(Table2[[#This Row],[CHO B]:[CHO FE]])</f>
        <v>43</v>
      </c>
      <c r="EZ86" s="11">
        <f>IF((Table2[[#This Row],[CHO T]]/Table2[[#This Row],[Admission]]) = 0, "--", (Table2[[#This Row],[CHO T]]/Table2[[#This Row],[Admission]]))</f>
        <v>2.699309478970496E-2</v>
      </c>
      <c r="FA86" s="11" t="str">
        <f>IF(Table2[[#This Row],[CHO T]]=0,"--", IF(Table2[[#This Row],[CHO HS]]/Table2[[#This Row],[CHO T]]=0, "--", Table2[[#This Row],[CHO HS]]/Table2[[#This Row],[CHO T]]))</f>
        <v>--</v>
      </c>
      <c r="FB86" s="18" t="str">
        <f>IF(Table2[[#This Row],[CHO T]]=0,"--", IF(Table2[[#This Row],[CHO FE]]/Table2[[#This Row],[CHO T]]=0, "--", Table2[[#This Row],[CHO FE]]/Table2[[#This Row],[CHO T]]))</f>
        <v>--</v>
      </c>
      <c r="FC8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393</v>
      </c>
      <c r="FD86">
        <v>0</v>
      </c>
      <c r="FE86">
        <v>0</v>
      </c>
      <c r="FF86" s="1" t="s">
        <v>390</v>
      </c>
      <c r="FG86" s="1" t="s">
        <v>390</v>
      </c>
      <c r="FH86">
        <v>0</v>
      </c>
      <c r="FI86">
        <v>0</v>
      </c>
      <c r="FJ86" s="1" t="s">
        <v>390</v>
      </c>
      <c r="FK86" s="1" t="s">
        <v>390</v>
      </c>
      <c r="FL86">
        <v>0</v>
      </c>
      <c r="FM86">
        <v>0</v>
      </c>
      <c r="FN86" s="1" t="s">
        <v>390</v>
      </c>
      <c r="FO86" s="1" t="s">
        <v>390</v>
      </c>
    </row>
    <row r="87" spans="1:171">
      <c r="A87">
        <v>895</v>
      </c>
      <c r="B87">
        <v>240</v>
      </c>
      <c r="C87" t="s">
        <v>112</v>
      </c>
      <c r="D87" t="s">
        <v>183</v>
      </c>
      <c r="E87" s="20">
        <v>119</v>
      </c>
      <c r="F87" s="2">
        <v>23</v>
      </c>
      <c r="G87" s="2">
        <v>0</v>
      </c>
      <c r="H87" s="2">
        <v>0</v>
      </c>
      <c r="I87" s="2">
        <v>0</v>
      </c>
      <c r="J87" s="6">
        <f>SUM(Table2[[#This Row],[FB B]:[FB FE]])</f>
        <v>23</v>
      </c>
      <c r="K87" s="11">
        <f>IF((Table2[[#This Row],[FB T]]/Table2[[#This Row],[Admission]]) = 0, "--", (Table2[[#This Row],[FB T]]/Table2[[#This Row],[Admission]]))</f>
        <v>0.19327731092436976</v>
      </c>
      <c r="L87" s="11" t="str">
        <f>IF(Table2[[#This Row],[FB T]]=0,"--", IF(Table2[[#This Row],[FB HS]]/Table2[[#This Row],[FB T]]=0, "--", Table2[[#This Row],[FB HS]]/Table2[[#This Row],[FB T]]))</f>
        <v>--</v>
      </c>
      <c r="M87" s="18" t="str">
        <f>IF(Table2[[#This Row],[FB T]]=0,"--", IF(Table2[[#This Row],[FB FE]]/Table2[[#This Row],[FB T]]=0, "--", Table2[[#This Row],[FB FE]]/Table2[[#This Row],[FB T]]))</f>
        <v>--</v>
      </c>
      <c r="N87" s="2">
        <v>2</v>
      </c>
      <c r="O87" s="2">
        <v>1</v>
      </c>
      <c r="P87" s="2">
        <v>0</v>
      </c>
      <c r="Q87" s="2">
        <v>0</v>
      </c>
      <c r="R87" s="6">
        <f>SUM(Table2[[#This Row],[XC B]:[XC FE]])</f>
        <v>3</v>
      </c>
      <c r="S87" s="11">
        <f>IF((Table2[[#This Row],[XC T]]/Table2[[#This Row],[Admission]]) = 0, "--", (Table2[[#This Row],[XC T]]/Table2[[#This Row],[Admission]]))</f>
        <v>2.5210084033613446E-2</v>
      </c>
      <c r="T87" s="11" t="str">
        <f>IF(Table2[[#This Row],[XC T]]=0,"--", IF(Table2[[#This Row],[XC HS]]/Table2[[#This Row],[XC T]]=0, "--", Table2[[#This Row],[XC HS]]/Table2[[#This Row],[XC T]]))</f>
        <v>--</v>
      </c>
      <c r="U87" s="18" t="str">
        <f>IF(Table2[[#This Row],[XC T]]=0,"--", IF(Table2[[#This Row],[XC FE]]/Table2[[#This Row],[XC T]]=0, "--", Table2[[#This Row],[XC FE]]/Table2[[#This Row],[XC T]]))</f>
        <v>--</v>
      </c>
      <c r="V87" s="2">
        <v>20</v>
      </c>
      <c r="W87" s="2">
        <v>0</v>
      </c>
      <c r="X87" s="2">
        <v>0</v>
      </c>
      <c r="Y87" s="6">
        <f>SUM(Table2[[#This Row],[VB G]:[VB FE]])</f>
        <v>20</v>
      </c>
      <c r="Z87" s="11">
        <f>IF((Table2[[#This Row],[VB T]]/Table2[[#This Row],[Admission]]) = 0, "--", (Table2[[#This Row],[VB T]]/Table2[[#This Row],[Admission]]))</f>
        <v>0.16806722689075632</v>
      </c>
      <c r="AA87" s="11" t="str">
        <f>IF(Table2[[#This Row],[VB T]]=0,"--", IF(Table2[[#This Row],[VB HS]]/Table2[[#This Row],[VB T]]=0, "--", Table2[[#This Row],[VB HS]]/Table2[[#This Row],[VB T]]))</f>
        <v>--</v>
      </c>
      <c r="AB87" s="18" t="str">
        <f>IF(Table2[[#This Row],[VB T]]=0,"--", IF(Table2[[#This Row],[VB FE]]/Table2[[#This Row],[VB T]]=0, "--", Table2[[#This Row],[VB FE]]/Table2[[#This Row],[VB T]]))</f>
        <v>--</v>
      </c>
      <c r="AC87" s="2">
        <v>0</v>
      </c>
      <c r="AD87" s="2">
        <v>0</v>
      </c>
      <c r="AE87" s="2">
        <v>0</v>
      </c>
      <c r="AF87" s="2">
        <v>0</v>
      </c>
      <c r="AG87" s="6">
        <f>SUM(Table2[[#This Row],[SC B]:[SC FE]])</f>
        <v>0</v>
      </c>
      <c r="AH87" s="11" t="str">
        <f>IF((Table2[[#This Row],[SC T]]/Table2[[#This Row],[Admission]]) = 0, "--", (Table2[[#This Row],[SC T]]/Table2[[#This Row],[Admission]]))</f>
        <v>--</v>
      </c>
      <c r="AI87" s="11" t="str">
        <f>IF(Table2[[#This Row],[SC T]]=0,"--", IF(Table2[[#This Row],[SC HS]]/Table2[[#This Row],[SC T]]=0, "--", Table2[[#This Row],[SC HS]]/Table2[[#This Row],[SC T]]))</f>
        <v>--</v>
      </c>
      <c r="AJ87" s="18" t="str">
        <f>IF(Table2[[#This Row],[SC T]]=0,"--", IF(Table2[[#This Row],[SC FE]]/Table2[[#This Row],[SC T]]=0, "--", Table2[[#This Row],[SC FE]]/Table2[[#This Row],[SC T]]))</f>
        <v>--</v>
      </c>
      <c r="AK87" s="15">
        <f>SUM(Table2[[#This Row],[FB T]],Table2[[#This Row],[XC T]],Table2[[#This Row],[VB T]],Table2[[#This Row],[SC T]])</f>
        <v>46</v>
      </c>
      <c r="AL87" s="2">
        <v>9</v>
      </c>
      <c r="AM87" s="2">
        <v>9</v>
      </c>
      <c r="AN87" s="2">
        <v>0</v>
      </c>
      <c r="AO87" s="2">
        <v>0</v>
      </c>
      <c r="AP87" s="6">
        <f>SUM(Table2[[#This Row],[BX B]:[BX FE]])</f>
        <v>18</v>
      </c>
      <c r="AQ87" s="11">
        <f>IF((Table2[[#This Row],[BX T]]/Table2[[#This Row],[Admission]]) = 0, "--", (Table2[[#This Row],[BX T]]/Table2[[#This Row],[Admission]]))</f>
        <v>0.15126050420168066</v>
      </c>
      <c r="AR87" s="11" t="str">
        <f>IF(Table2[[#This Row],[BX T]]=0,"--", IF(Table2[[#This Row],[BX HS]]/Table2[[#This Row],[BX T]]=0, "--", Table2[[#This Row],[BX HS]]/Table2[[#This Row],[BX T]]))</f>
        <v>--</v>
      </c>
      <c r="AS87" s="18" t="str">
        <f>IF(Table2[[#This Row],[BX T]]=0,"--", IF(Table2[[#This Row],[BX FE]]/Table2[[#This Row],[BX T]]=0, "--", Table2[[#This Row],[BX FE]]/Table2[[#This Row],[BX T]]))</f>
        <v>--</v>
      </c>
      <c r="AT87" s="2">
        <v>0</v>
      </c>
      <c r="AU87" s="2">
        <v>0</v>
      </c>
      <c r="AV87" s="2">
        <v>0</v>
      </c>
      <c r="AW87" s="2">
        <v>0</v>
      </c>
      <c r="AX87" s="6">
        <f>SUM(Table2[[#This Row],[SW B]:[SW FE]])</f>
        <v>0</v>
      </c>
      <c r="AY87" s="11" t="str">
        <f>IF((Table2[[#This Row],[SW T]]/Table2[[#This Row],[Admission]]) = 0, "--", (Table2[[#This Row],[SW T]]/Table2[[#This Row],[Admission]]))</f>
        <v>--</v>
      </c>
      <c r="AZ87" s="11" t="str">
        <f>IF(Table2[[#This Row],[SW T]]=0,"--", IF(Table2[[#This Row],[SW HS]]/Table2[[#This Row],[SW T]]=0, "--", Table2[[#This Row],[SW HS]]/Table2[[#This Row],[SW T]]))</f>
        <v>--</v>
      </c>
      <c r="BA87" s="18" t="str">
        <f>IF(Table2[[#This Row],[SW T]]=0,"--", IF(Table2[[#This Row],[SW FE]]/Table2[[#This Row],[SW T]]=0, "--", Table2[[#This Row],[SW FE]]/Table2[[#This Row],[SW T]]))</f>
        <v>--</v>
      </c>
      <c r="BB87" s="2">
        <v>0</v>
      </c>
      <c r="BC87" s="2">
        <v>0</v>
      </c>
      <c r="BD87" s="2">
        <v>0</v>
      </c>
      <c r="BE87" s="2">
        <v>0</v>
      </c>
      <c r="BF87" s="6">
        <f>SUM(Table2[[#This Row],[CHE B]:[CHE FE]])</f>
        <v>0</v>
      </c>
      <c r="BG87" s="11" t="str">
        <f>IF((Table2[[#This Row],[CHE T]]/Table2[[#This Row],[Admission]]) = 0, "--", (Table2[[#This Row],[CHE T]]/Table2[[#This Row],[Admission]]))</f>
        <v>--</v>
      </c>
      <c r="BH87" s="11" t="str">
        <f>IF(Table2[[#This Row],[CHE T]]=0,"--", IF(Table2[[#This Row],[CHE HS]]/Table2[[#This Row],[CHE T]]=0, "--", Table2[[#This Row],[CHE HS]]/Table2[[#This Row],[CHE T]]))</f>
        <v>--</v>
      </c>
      <c r="BI87" s="22" t="str">
        <f>IF(Table2[[#This Row],[CHE T]]=0,"--", IF(Table2[[#This Row],[CHE FE]]/Table2[[#This Row],[CHE T]]=0, "--", Table2[[#This Row],[CHE FE]]/Table2[[#This Row],[CHE T]]))</f>
        <v>--</v>
      </c>
      <c r="BJ87" s="2">
        <v>13</v>
      </c>
      <c r="BK87" s="2">
        <v>0</v>
      </c>
      <c r="BL87" s="2">
        <v>0</v>
      </c>
      <c r="BM87" s="2">
        <v>0</v>
      </c>
      <c r="BN87" s="6">
        <f>SUM(Table2[[#This Row],[WR B]:[WR FE]])</f>
        <v>13</v>
      </c>
      <c r="BO87" s="11">
        <f>IF((Table2[[#This Row],[WR T]]/Table2[[#This Row],[Admission]]) = 0, "--", (Table2[[#This Row],[WR T]]/Table2[[#This Row],[Admission]]))</f>
        <v>0.1092436974789916</v>
      </c>
      <c r="BP87" s="11" t="str">
        <f>IF(Table2[[#This Row],[WR T]]=0,"--", IF(Table2[[#This Row],[WR HS]]/Table2[[#This Row],[WR T]]=0, "--", Table2[[#This Row],[WR HS]]/Table2[[#This Row],[WR T]]))</f>
        <v>--</v>
      </c>
      <c r="BQ87" s="18" t="str">
        <f>IF(Table2[[#This Row],[WR T]]=0,"--", IF(Table2[[#This Row],[WR FE]]/Table2[[#This Row],[WR T]]=0, "--", Table2[[#This Row],[WR FE]]/Table2[[#This Row],[WR T]]))</f>
        <v>--</v>
      </c>
      <c r="BR87" s="2">
        <v>0</v>
      </c>
      <c r="BS87" s="2">
        <v>0</v>
      </c>
      <c r="BT87" s="2">
        <v>0</v>
      </c>
      <c r="BU87" s="2">
        <v>0</v>
      </c>
      <c r="BV87" s="6">
        <f>SUM(Table2[[#This Row],[DNC B]:[DNC FE]])</f>
        <v>0</v>
      </c>
      <c r="BW87" s="11" t="str">
        <f>IF((Table2[[#This Row],[DNC T]]/Table2[[#This Row],[Admission]]) = 0, "--", (Table2[[#This Row],[DNC T]]/Table2[[#This Row],[Admission]]))</f>
        <v>--</v>
      </c>
      <c r="BX87" s="11" t="str">
        <f>IF(Table2[[#This Row],[DNC T]]=0,"--", IF(Table2[[#This Row],[DNC HS]]/Table2[[#This Row],[DNC T]]=0, "--", Table2[[#This Row],[DNC HS]]/Table2[[#This Row],[DNC T]]))</f>
        <v>--</v>
      </c>
      <c r="BY87" s="18" t="str">
        <f>IF(Table2[[#This Row],[DNC T]]=0,"--", IF(Table2[[#This Row],[DNC FE]]/Table2[[#This Row],[DNC T]]=0, "--", Table2[[#This Row],[DNC FE]]/Table2[[#This Row],[DNC T]]))</f>
        <v>--</v>
      </c>
      <c r="BZ87" s="24">
        <f>SUM(Table2[[#This Row],[BX T]],Table2[[#This Row],[SW T]],Table2[[#This Row],[CHE T]],Table2[[#This Row],[WR T]],Table2[[#This Row],[DNC T]])</f>
        <v>31</v>
      </c>
      <c r="CA87" s="2">
        <v>14</v>
      </c>
      <c r="CB87" s="2">
        <v>4</v>
      </c>
      <c r="CC87" s="2">
        <v>0</v>
      </c>
      <c r="CD87" s="2">
        <v>0</v>
      </c>
      <c r="CE87" s="6">
        <f>SUM(Table2[[#This Row],[TF B]:[TF FE]])</f>
        <v>18</v>
      </c>
      <c r="CF87" s="11">
        <f>IF((Table2[[#This Row],[TF T]]/Table2[[#This Row],[Admission]]) = 0, "--", (Table2[[#This Row],[TF T]]/Table2[[#This Row],[Admission]]))</f>
        <v>0.15126050420168066</v>
      </c>
      <c r="CG87" s="11" t="str">
        <f>IF(Table2[[#This Row],[TF T]]=0,"--", IF(Table2[[#This Row],[TF HS]]/Table2[[#This Row],[TF T]]=0, "--", Table2[[#This Row],[TF HS]]/Table2[[#This Row],[TF T]]))</f>
        <v>--</v>
      </c>
      <c r="CH87" s="18" t="str">
        <f>IF(Table2[[#This Row],[TF T]]=0,"--", IF(Table2[[#This Row],[TF FE]]/Table2[[#This Row],[TF T]]=0, "--", Table2[[#This Row],[TF FE]]/Table2[[#This Row],[TF T]]))</f>
        <v>--</v>
      </c>
      <c r="CI87" s="2">
        <v>11</v>
      </c>
      <c r="CJ87" s="2">
        <v>0</v>
      </c>
      <c r="CK87" s="2">
        <v>1</v>
      </c>
      <c r="CL87" s="2">
        <v>0</v>
      </c>
      <c r="CM87" s="6">
        <f>SUM(Table2[[#This Row],[BB B]:[BB FE]])</f>
        <v>12</v>
      </c>
      <c r="CN87" s="11">
        <f>IF((Table2[[#This Row],[BB T]]/Table2[[#This Row],[Admission]]) = 0, "--", (Table2[[#This Row],[BB T]]/Table2[[#This Row],[Admission]]))</f>
        <v>0.10084033613445378</v>
      </c>
      <c r="CO87" s="11">
        <f>IF(Table2[[#This Row],[BB T]]=0,"--", IF(Table2[[#This Row],[BB HS]]/Table2[[#This Row],[BB T]]=0, "--", Table2[[#This Row],[BB HS]]/Table2[[#This Row],[BB T]]))</f>
        <v>8.3333333333333329E-2</v>
      </c>
      <c r="CP87" s="18" t="str">
        <f>IF(Table2[[#This Row],[BB T]]=0,"--", IF(Table2[[#This Row],[BB FE]]/Table2[[#This Row],[BB T]]=0, "--", Table2[[#This Row],[BB FE]]/Table2[[#This Row],[BB T]]))</f>
        <v>--</v>
      </c>
      <c r="CQ87" s="2">
        <v>12</v>
      </c>
      <c r="CR87" s="2">
        <v>0</v>
      </c>
      <c r="CS87" s="2">
        <v>0</v>
      </c>
      <c r="CT87" s="2">
        <v>0</v>
      </c>
      <c r="CU87" s="6">
        <f>SUM(Table2[[#This Row],[SB B]:[SB FE]])</f>
        <v>12</v>
      </c>
      <c r="CV87" s="11">
        <f>IF((Table2[[#This Row],[SB T]]/Table2[[#This Row],[Admission]]) = 0, "--", (Table2[[#This Row],[SB T]]/Table2[[#This Row],[Admission]]))</f>
        <v>0.10084033613445378</v>
      </c>
      <c r="CW87" s="11" t="str">
        <f>IF(Table2[[#This Row],[SB T]]=0,"--", IF(Table2[[#This Row],[SB HS]]/Table2[[#This Row],[SB T]]=0, "--", Table2[[#This Row],[SB HS]]/Table2[[#This Row],[SB T]]))</f>
        <v>--</v>
      </c>
      <c r="CX87" s="18" t="str">
        <f>IF(Table2[[#This Row],[SB T]]=0,"--", IF(Table2[[#This Row],[SB FE]]/Table2[[#This Row],[SB T]]=0, "--", Table2[[#This Row],[SB FE]]/Table2[[#This Row],[SB T]]))</f>
        <v>--</v>
      </c>
      <c r="CY87" s="2">
        <v>0</v>
      </c>
      <c r="CZ87" s="2">
        <v>0</v>
      </c>
      <c r="DA87" s="2">
        <v>0</v>
      </c>
      <c r="DB87" s="2">
        <v>0</v>
      </c>
      <c r="DC87" s="6">
        <f>SUM(Table2[[#This Row],[GF B]:[GF FE]])</f>
        <v>0</v>
      </c>
      <c r="DD87" s="11" t="str">
        <f>IF((Table2[[#This Row],[GF T]]/Table2[[#This Row],[Admission]]) = 0, "--", (Table2[[#This Row],[GF T]]/Table2[[#This Row],[Admission]]))</f>
        <v>--</v>
      </c>
      <c r="DE87" s="11" t="str">
        <f>IF(Table2[[#This Row],[GF T]]=0,"--", IF(Table2[[#This Row],[GF HS]]/Table2[[#This Row],[GF T]]=0, "--", Table2[[#This Row],[GF HS]]/Table2[[#This Row],[GF T]]))</f>
        <v>--</v>
      </c>
      <c r="DF87" s="18" t="str">
        <f>IF(Table2[[#This Row],[GF T]]=0,"--", IF(Table2[[#This Row],[GF FE]]/Table2[[#This Row],[GF T]]=0, "--", Table2[[#This Row],[GF FE]]/Table2[[#This Row],[GF T]]))</f>
        <v>--</v>
      </c>
      <c r="DG87" s="2">
        <v>0</v>
      </c>
      <c r="DH87" s="2">
        <v>0</v>
      </c>
      <c r="DI87" s="2">
        <v>0</v>
      </c>
      <c r="DJ87" s="2">
        <v>0</v>
      </c>
      <c r="DK87" s="6">
        <f>SUM(Table2[[#This Row],[TN B]:[TN FE]])</f>
        <v>0</v>
      </c>
      <c r="DL87" s="11" t="str">
        <f>IF((Table2[[#This Row],[TN T]]/Table2[[#This Row],[Admission]]) = 0, "--", (Table2[[#This Row],[TN T]]/Table2[[#This Row],[Admission]]))</f>
        <v>--</v>
      </c>
      <c r="DM87" s="11" t="str">
        <f>IF(Table2[[#This Row],[TN T]]=0,"--", IF(Table2[[#This Row],[TN HS]]/Table2[[#This Row],[TN T]]=0, "--", Table2[[#This Row],[TN HS]]/Table2[[#This Row],[TN T]]))</f>
        <v>--</v>
      </c>
      <c r="DN87" s="18" t="str">
        <f>IF(Table2[[#This Row],[TN T]]=0,"--", IF(Table2[[#This Row],[TN FE]]/Table2[[#This Row],[TN T]]=0, "--", Table2[[#This Row],[TN FE]]/Table2[[#This Row],[TN T]]))</f>
        <v>--</v>
      </c>
      <c r="DO87" s="2">
        <v>0</v>
      </c>
      <c r="DP87" s="2">
        <v>0</v>
      </c>
      <c r="DQ87" s="2">
        <v>0</v>
      </c>
      <c r="DR87" s="2">
        <v>0</v>
      </c>
      <c r="DS87" s="6">
        <f>SUM(Table2[[#This Row],[BND B]:[BND FE]])</f>
        <v>0</v>
      </c>
      <c r="DT87" s="11" t="str">
        <f>IF((Table2[[#This Row],[BND T]]/Table2[[#This Row],[Admission]]) = 0, "--", (Table2[[#This Row],[BND T]]/Table2[[#This Row],[Admission]]))</f>
        <v>--</v>
      </c>
      <c r="DU87" s="11" t="str">
        <f>IF(Table2[[#This Row],[BND T]]=0,"--", IF(Table2[[#This Row],[BND HS]]/Table2[[#This Row],[BND T]]=0, "--", Table2[[#This Row],[BND HS]]/Table2[[#This Row],[BND T]]))</f>
        <v>--</v>
      </c>
      <c r="DV87" s="18" t="str">
        <f>IF(Table2[[#This Row],[BND T]]=0,"--", IF(Table2[[#This Row],[BND FE]]/Table2[[#This Row],[BND T]]=0, "--", Table2[[#This Row],[BND FE]]/Table2[[#This Row],[BND T]]))</f>
        <v>--</v>
      </c>
      <c r="DW87" s="2">
        <v>7</v>
      </c>
      <c r="DX87" s="2">
        <v>3</v>
      </c>
      <c r="DY87" s="2">
        <v>0</v>
      </c>
      <c r="DZ87" s="2">
        <v>0</v>
      </c>
      <c r="EA87" s="6">
        <f>SUM(Table2[[#This Row],[SPE B]:[SPE FE]])</f>
        <v>10</v>
      </c>
      <c r="EB87" s="11">
        <f>IF((Table2[[#This Row],[SPE T]]/Table2[[#This Row],[Admission]]) = 0, "--", (Table2[[#This Row],[SPE T]]/Table2[[#This Row],[Admission]]))</f>
        <v>8.4033613445378158E-2</v>
      </c>
      <c r="EC87" s="11" t="str">
        <f>IF(Table2[[#This Row],[SPE T]]=0,"--", IF(Table2[[#This Row],[SPE HS]]/Table2[[#This Row],[SPE T]]=0, "--", Table2[[#This Row],[SPE HS]]/Table2[[#This Row],[SPE T]]))</f>
        <v>--</v>
      </c>
      <c r="ED87" s="18" t="str">
        <f>IF(Table2[[#This Row],[SPE T]]=0,"--", IF(Table2[[#This Row],[SPE FE]]/Table2[[#This Row],[SPE T]]=0, "--", Table2[[#This Row],[SPE FE]]/Table2[[#This Row],[SPE T]]))</f>
        <v>--</v>
      </c>
      <c r="EE87" s="2">
        <v>0</v>
      </c>
      <c r="EF87" s="2">
        <v>0</v>
      </c>
      <c r="EG87" s="2">
        <v>0</v>
      </c>
      <c r="EH87" s="2">
        <v>0</v>
      </c>
      <c r="EI87" s="6">
        <f>SUM(Table2[[#This Row],[ORC B]:[ORC FE]])</f>
        <v>0</v>
      </c>
      <c r="EJ87" s="11" t="str">
        <f>IF((Table2[[#This Row],[ORC T]]/Table2[[#This Row],[Admission]]) = 0, "--", (Table2[[#This Row],[ORC T]]/Table2[[#This Row],[Admission]]))</f>
        <v>--</v>
      </c>
      <c r="EK87" s="11" t="str">
        <f>IF(Table2[[#This Row],[ORC T]]=0,"--", IF(Table2[[#This Row],[ORC HS]]/Table2[[#This Row],[ORC T]]=0, "--", Table2[[#This Row],[ORC HS]]/Table2[[#This Row],[ORC T]]))</f>
        <v>--</v>
      </c>
      <c r="EL87" s="18" t="str">
        <f>IF(Table2[[#This Row],[ORC T]]=0,"--", IF(Table2[[#This Row],[ORC FE]]/Table2[[#This Row],[ORC T]]=0, "--", Table2[[#This Row],[ORC FE]]/Table2[[#This Row],[ORC T]]))</f>
        <v>--</v>
      </c>
      <c r="EM87" s="2">
        <v>0</v>
      </c>
      <c r="EN87" s="2">
        <v>0</v>
      </c>
      <c r="EO87" s="2">
        <v>0</v>
      </c>
      <c r="EP87" s="2">
        <v>0</v>
      </c>
      <c r="EQ87" s="6">
        <f>SUM(Table2[[#This Row],[SOL B]:[SOL FE]])</f>
        <v>0</v>
      </c>
      <c r="ER87" s="11" t="str">
        <f>IF((Table2[[#This Row],[SOL T]]/Table2[[#This Row],[Admission]]) = 0, "--", (Table2[[#This Row],[SOL T]]/Table2[[#This Row],[Admission]]))</f>
        <v>--</v>
      </c>
      <c r="ES87" s="11" t="str">
        <f>IF(Table2[[#This Row],[SOL T]]=0,"--", IF(Table2[[#This Row],[SOL HS]]/Table2[[#This Row],[SOL T]]=0, "--", Table2[[#This Row],[SOL HS]]/Table2[[#This Row],[SOL T]]))</f>
        <v>--</v>
      </c>
      <c r="ET87" s="18" t="str">
        <f>IF(Table2[[#This Row],[SOL T]]=0,"--", IF(Table2[[#This Row],[SOL FE]]/Table2[[#This Row],[SOL T]]=0, "--", Table2[[#This Row],[SOL FE]]/Table2[[#This Row],[SOL T]]))</f>
        <v>--</v>
      </c>
      <c r="EU87" s="2">
        <v>0</v>
      </c>
      <c r="EV87" s="2">
        <v>0</v>
      </c>
      <c r="EW87" s="2">
        <v>0</v>
      </c>
      <c r="EX87" s="2">
        <v>0</v>
      </c>
      <c r="EY87" s="6">
        <f>SUM(Table2[[#This Row],[CHO B]:[CHO FE]])</f>
        <v>0</v>
      </c>
      <c r="EZ87" s="11" t="str">
        <f>IF((Table2[[#This Row],[CHO T]]/Table2[[#This Row],[Admission]]) = 0, "--", (Table2[[#This Row],[CHO T]]/Table2[[#This Row],[Admission]]))</f>
        <v>--</v>
      </c>
      <c r="FA87" s="11" t="str">
        <f>IF(Table2[[#This Row],[CHO T]]=0,"--", IF(Table2[[#This Row],[CHO HS]]/Table2[[#This Row],[CHO T]]=0, "--", Table2[[#This Row],[CHO HS]]/Table2[[#This Row],[CHO T]]))</f>
        <v>--</v>
      </c>
      <c r="FB87" s="18" t="str">
        <f>IF(Table2[[#This Row],[CHO T]]=0,"--", IF(Table2[[#This Row],[CHO FE]]/Table2[[#This Row],[CHO T]]=0, "--", Table2[[#This Row],[CHO FE]]/Table2[[#This Row],[CHO T]]))</f>
        <v>--</v>
      </c>
      <c r="FC8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52</v>
      </c>
      <c r="FD87">
        <v>0</v>
      </c>
      <c r="FE87">
        <v>0</v>
      </c>
      <c r="FF87" s="1" t="s">
        <v>390</v>
      </c>
      <c r="FG87" s="1" t="s">
        <v>390</v>
      </c>
      <c r="FH87">
        <v>0</v>
      </c>
      <c r="FI87">
        <v>18</v>
      </c>
      <c r="FJ87" s="1" t="s">
        <v>390</v>
      </c>
      <c r="FK87" s="1" t="s">
        <v>390</v>
      </c>
      <c r="FL87">
        <v>0</v>
      </c>
      <c r="FM87">
        <v>0</v>
      </c>
      <c r="FN87" s="1" t="s">
        <v>390</v>
      </c>
      <c r="FO87" s="1" t="s">
        <v>390</v>
      </c>
    </row>
    <row r="88" spans="1:171">
      <c r="A88">
        <v>889</v>
      </c>
      <c r="B88">
        <v>174</v>
      </c>
      <c r="C88" t="s">
        <v>97</v>
      </c>
      <c r="D88" t="s">
        <v>184</v>
      </c>
      <c r="E88" s="20">
        <v>230</v>
      </c>
      <c r="F88" s="2">
        <v>31</v>
      </c>
      <c r="G88" s="2">
        <v>0</v>
      </c>
      <c r="H88" s="2">
        <v>0</v>
      </c>
      <c r="I88" s="2">
        <v>0</v>
      </c>
      <c r="J88" s="6">
        <f>SUM(Table2[[#This Row],[FB B]:[FB FE]])</f>
        <v>31</v>
      </c>
      <c r="K88" s="11">
        <f>IF((Table2[[#This Row],[FB T]]/Table2[[#This Row],[Admission]]) = 0, "--", (Table2[[#This Row],[FB T]]/Table2[[#This Row],[Admission]]))</f>
        <v>0.13478260869565217</v>
      </c>
      <c r="L88" s="11" t="str">
        <f>IF(Table2[[#This Row],[FB T]]=0,"--", IF(Table2[[#This Row],[FB HS]]/Table2[[#This Row],[FB T]]=0, "--", Table2[[#This Row],[FB HS]]/Table2[[#This Row],[FB T]]))</f>
        <v>--</v>
      </c>
      <c r="M88" s="18" t="str">
        <f>IF(Table2[[#This Row],[FB T]]=0,"--", IF(Table2[[#This Row],[FB FE]]/Table2[[#This Row],[FB T]]=0, "--", Table2[[#This Row],[FB FE]]/Table2[[#This Row],[FB T]]))</f>
        <v>--</v>
      </c>
      <c r="N88" s="2">
        <v>0</v>
      </c>
      <c r="O88" s="2">
        <v>0</v>
      </c>
      <c r="P88" s="2">
        <v>0</v>
      </c>
      <c r="Q88" s="2">
        <v>0</v>
      </c>
      <c r="R88" s="6">
        <f>SUM(Table2[[#This Row],[XC B]:[XC FE]])</f>
        <v>0</v>
      </c>
      <c r="S88" s="11" t="str">
        <f>IF((Table2[[#This Row],[XC T]]/Table2[[#This Row],[Admission]]) = 0, "--", (Table2[[#This Row],[XC T]]/Table2[[#This Row],[Admission]]))</f>
        <v>--</v>
      </c>
      <c r="T88" s="11" t="str">
        <f>IF(Table2[[#This Row],[XC T]]=0,"--", IF(Table2[[#This Row],[XC HS]]/Table2[[#This Row],[XC T]]=0, "--", Table2[[#This Row],[XC HS]]/Table2[[#This Row],[XC T]]))</f>
        <v>--</v>
      </c>
      <c r="U88" s="18" t="str">
        <f>IF(Table2[[#This Row],[XC T]]=0,"--", IF(Table2[[#This Row],[XC FE]]/Table2[[#This Row],[XC T]]=0, "--", Table2[[#This Row],[XC FE]]/Table2[[#This Row],[XC T]]))</f>
        <v>--</v>
      </c>
      <c r="V88" s="2">
        <v>17</v>
      </c>
      <c r="W88" s="2">
        <v>0</v>
      </c>
      <c r="X88" s="2">
        <v>0</v>
      </c>
      <c r="Y88" s="6">
        <f>SUM(Table2[[#This Row],[VB G]:[VB FE]])</f>
        <v>17</v>
      </c>
      <c r="Z88" s="11">
        <f>IF((Table2[[#This Row],[VB T]]/Table2[[#This Row],[Admission]]) = 0, "--", (Table2[[#This Row],[VB T]]/Table2[[#This Row],[Admission]]))</f>
        <v>7.3913043478260873E-2</v>
      </c>
      <c r="AA88" s="11" t="str">
        <f>IF(Table2[[#This Row],[VB T]]=0,"--", IF(Table2[[#This Row],[VB HS]]/Table2[[#This Row],[VB T]]=0, "--", Table2[[#This Row],[VB HS]]/Table2[[#This Row],[VB T]]))</f>
        <v>--</v>
      </c>
      <c r="AB88" s="18" t="str">
        <f>IF(Table2[[#This Row],[VB T]]=0,"--", IF(Table2[[#This Row],[VB FE]]/Table2[[#This Row],[VB T]]=0, "--", Table2[[#This Row],[VB FE]]/Table2[[#This Row],[VB T]]))</f>
        <v>--</v>
      </c>
      <c r="AC88" s="2">
        <v>14</v>
      </c>
      <c r="AD88" s="2">
        <v>22</v>
      </c>
      <c r="AE88" s="2">
        <v>0</v>
      </c>
      <c r="AF88" s="2">
        <v>0</v>
      </c>
      <c r="AG88" s="6">
        <f>SUM(Table2[[#This Row],[SC B]:[SC FE]])</f>
        <v>36</v>
      </c>
      <c r="AH88" s="11">
        <f>IF((Table2[[#This Row],[SC T]]/Table2[[#This Row],[Admission]]) = 0, "--", (Table2[[#This Row],[SC T]]/Table2[[#This Row],[Admission]]))</f>
        <v>0.15652173913043479</v>
      </c>
      <c r="AI88" s="11" t="str">
        <f>IF(Table2[[#This Row],[SC T]]=0,"--", IF(Table2[[#This Row],[SC HS]]/Table2[[#This Row],[SC T]]=0, "--", Table2[[#This Row],[SC HS]]/Table2[[#This Row],[SC T]]))</f>
        <v>--</v>
      </c>
      <c r="AJ88" s="18" t="str">
        <f>IF(Table2[[#This Row],[SC T]]=0,"--", IF(Table2[[#This Row],[SC FE]]/Table2[[#This Row],[SC T]]=0, "--", Table2[[#This Row],[SC FE]]/Table2[[#This Row],[SC T]]))</f>
        <v>--</v>
      </c>
      <c r="AK88" s="15">
        <f>SUM(Table2[[#This Row],[FB T]],Table2[[#This Row],[XC T]],Table2[[#This Row],[VB T]],Table2[[#This Row],[SC T]])</f>
        <v>84</v>
      </c>
      <c r="AL88" s="2">
        <v>18</v>
      </c>
      <c r="AM88" s="2">
        <v>21</v>
      </c>
      <c r="AN88" s="2">
        <v>0</v>
      </c>
      <c r="AO88" s="2">
        <v>0</v>
      </c>
      <c r="AP88" s="6">
        <f>SUM(Table2[[#This Row],[BX B]:[BX FE]])</f>
        <v>39</v>
      </c>
      <c r="AQ88" s="11">
        <f>IF((Table2[[#This Row],[BX T]]/Table2[[#This Row],[Admission]]) = 0, "--", (Table2[[#This Row],[BX T]]/Table2[[#This Row],[Admission]]))</f>
        <v>0.16956521739130434</v>
      </c>
      <c r="AR88" s="11" t="str">
        <f>IF(Table2[[#This Row],[BX T]]=0,"--", IF(Table2[[#This Row],[BX HS]]/Table2[[#This Row],[BX T]]=0, "--", Table2[[#This Row],[BX HS]]/Table2[[#This Row],[BX T]]))</f>
        <v>--</v>
      </c>
      <c r="AS88" s="18" t="str">
        <f>IF(Table2[[#This Row],[BX T]]=0,"--", IF(Table2[[#This Row],[BX FE]]/Table2[[#This Row],[BX T]]=0, "--", Table2[[#This Row],[BX FE]]/Table2[[#This Row],[BX T]]))</f>
        <v>--</v>
      </c>
      <c r="AT88" s="2">
        <v>0</v>
      </c>
      <c r="AU88" s="2">
        <v>0</v>
      </c>
      <c r="AV88" s="2">
        <v>0</v>
      </c>
      <c r="AW88" s="2">
        <v>0</v>
      </c>
      <c r="AX88" s="6">
        <f>SUM(Table2[[#This Row],[SW B]:[SW FE]])</f>
        <v>0</v>
      </c>
      <c r="AY88" s="11" t="str">
        <f>IF((Table2[[#This Row],[SW T]]/Table2[[#This Row],[Admission]]) = 0, "--", (Table2[[#This Row],[SW T]]/Table2[[#This Row],[Admission]]))</f>
        <v>--</v>
      </c>
      <c r="AZ88" s="11" t="str">
        <f>IF(Table2[[#This Row],[SW T]]=0,"--", IF(Table2[[#This Row],[SW HS]]/Table2[[#This Row],[SW T]]=0, "--", Table2[[#This Row],[SW HS]]/Table2[[#This Row],[SW T]]))</f>
        <v>--</v>
      </c>
      <c r="BA88" s="18" t="str">
        <f>IF(Table2[[#This Row],[SW T]]=0,"--", IF(Table2[[#This Row],[SW FE]]/Table2[[#This Row],[SW T]]=0, "--", Table2[[#This Row],[SW FE]]/Table2[[#This Row],[SW T]]))</f>
        <v>--</v>
      </c>
      <c r="BB88" s="2">
        <v>0</v>
      </c>
      <c r="BC88" s="2">
        <v>0</v>
      </c>
      <c r="BD88" s="2">
        <v>0</v>
      </c>
      <c r="BE88" s="2">
        <v>0</v>
      </c>
      <c r="BF88" s="6">
        <f>SUM(Table2[[#This Row],[CHE B]:[CHE FE]])</f>
        <v>0</v>
      </c>
      <c r="BG88" s="11" t="str">
        <f>IF((Table2[[#This Row],[CHE T]]/Table2[[#This Row],[Admission]]) = 0, "--", (Table2[[#This Row],[CHE T]]/Table2[[#This Row],[Admission]]))</f>
        <v>--</v>
      </c>
      <c r="BH88" s="11" t="str">
        <f>IF(Table2[[#This Row],[CHE T]]=0,"--", IF(Table2[[#This Row],[CHE HS]]/Table2[[#This Row],[CHE T]]=0, "--", Table2[[#This Row],[CHE HS]]/Table2[[#This Row],[CHE T]]))</f>
        <v>--</v>
      </c>
      <c r="BI88" s="22" t="str">
        <f>IF(Table2[[#This Row],[CHE T]]=0,"--", IF(Table2[[#This Row],[CHE FE]]/Table2[[#This Row],[CHE T]]=0, "--", Table2[[#This Row],[CHE FE]]/Table2[[#This Row],[CHE T]]))</f>
        <v>--</v>
      </c>
      <c r="BJ88" s="2">
        <v>22</v>
      </c>
      <c r="BK88" s="2">
        <v>0</v>
      </c>
      <c r="BL88" s="2">
        <v>0</v>
      </c>
      <c r="BM88" s="2">
        <v>0</v>
      </c>
      <c r="BN88" s="6">
        <f>SUM(Table2[[#This Row],[WR B]:[WR FE]])</f>
        <v>22</v>
      </c>
      <c r="BO88" s="11">
        <f>IF((Table2[[#This Row],[WR T]]/Table2[[#This Row],[Admission]]) = 0, "--", (Table2[[#This Row],[WR T]]/Table2[[#This Row],[Admission]]))</f>
        <v>9.5652173913043481E-2</v>
      </c>
      <c r="BP88" s="11" t="str">
        <f>IF(Table2[[#This Row],[WR T]]=0,"--", IF(Table2[[#This Row],[WR HS]]/Table2[[#This Row],[WR T]]=0, "--", Table2[[#This Row],[WR HS]]/Table2[[#This Row],[WR T]]))</f>
        <v>--</v>
      </c>
      <c r="BQ88" s="18" t="str">
        <f>IF(Table2[[#This Row],[WR T]]=0,"--", IF(Table2[[#This Row],[WR FE]]/Table2[[#This Row],[WR T]]=0, "--", Table2[[#This Row],[WR FE]]/Table2[[#This Row],[WR T]]))</f>
        <v>--</v>
      </c>
      <c r="BR88" s="2">
        <v>0</v>
      </c>
      <c r="BS88" s="2">
        <v>0</v>
      </c>
      <c r="BT88" s="2">
        <v>0</v>
      </c>
      <c r="BU88" s="2">
        <v>0</v>
      </c>
      <c r="BV88" s="6">
        <f>SUM(Table2[[#This Row],[DNC B]:[DNC FE]])</f>
        <v>0</v>
      </c>
      <c r="BW88" s="11" t="str">
        <f>IF((Table2[[#This Row],[DNC T]]/Table2[[#This Row],[Admission]]) = 0, "--", (Table2[[#This Row],[DNC T]]/Table2[[#This Row],[Admission]]))</f>
        <v>--</v>
      </c>
      <c r="BX88" s="11" t="str">
        <f>IF(Table2[[#This Row],[DNC T]]=0,"--", IF(Table2[[#This Row],[DNC HS]]/Table2[[#This Row],[DNC T]]=0, "--", Table2[[#This Row],[DNC HS]]/Table2[[#This Row],[DNC T]]))</f>
        <v>--</v>
      </c>
      <c r="BY88" s="18" t="str">
        <f>IF(Table2[[#This Row],[DNC T]]=0,"--", IF(Table2[[#This Row],[DNC FE]]/Table2[[#This Row],[DNC T]]=0, "--", Table2[[#This Row],[DNC FE]]/Table2[[#This Row],[DNC T]]))</f>
        <v>--</v>
      </c>
      <c r="BZ88" s="24">
        <f>SUM(Table2[[#This Row],[BX T]],Table2[[#This Row],[SW T]],Table2[[#This Row],[CHE T]],Table2[[#This Row],[WR T]],Table2[[#This Row],[DNC T]])</f>
        <v>61</v>
      </c>
      <c r="CA88" s="2">
        <v>14</v>
      </c>
      <c r="CB88" s="2">
        <v>18</v>
      </c>
      <c r="CC88" s="2">
        <v>0</v>
      </c>
      <c r="CD88" s="2">
        <v>0</v>
      </c>
      <c r="CE88" s="6">
        <f>SUM(Table2[[#This Row],[TF B]:[TF FE]])</f>
        <v>32</v>
      </c>
      <c r="CF88" s="11">
        <f>IF((Table2[[#This Row],[TF T]]/Table2[[#This Row],[Admission]]) = 0, "--", (Table2[[#This Row],[TF T]]/Table2[[#This Row],[Admission]]))</f>
        <v>0.1391304347826087</v>
      </c>
      <c r="CG88" s="11" t="str">
        <f>IF(Table2[[#This Row],[TF T]]=0,"--", IF(Table2[[#This Row],[TF HS]]/Table2[[#This Row],[TF T]]=0, "--", Table2[[#This Row],[TF HS]]/Table2[[#This Row],[TF T]]))</f>
        <v>--</v>
      </c>
      <c r="CH88" s="18" t="str">
        <f>IF(Table2[[#This Row],[TF T]]=0,"--", IF(Table2[[#This Row],[TF FE]]/Table2[[#This Row],[TF T]]=0, "--", Table2[[#This Row],[TF FE]]/Table2[[#This Row],[TF T]]))</f>
        <v>--</v>
      </c>
      <c r="CI88" s="2">
        <v>19</v>
      </c>
      <c r="CJ88" s="2">
        <v>0</v>
      </c>
      <c r="CK88" s="2">
        <v>0</v>
      </c>
      <c r="CL88" s="2">
        <v>0</v>
      </c>
      <c r="CM88" s="6">
        <f>SUM(Table2[[#This Row],[BB B]:[BB FE]])</f>
        <v>19</v>
      </c>
      <c r="CN88" s="11">
        <f>IF((Table2[[#This Row],[BB T]]/Table2[[#This Row],[Admission]]) = 0, "--", (Table2[[#This Row],[BB T]]/Table2[[#This Row],[Admission]]))</f>
        <v>8.2608695652173908E-2</v>
      </c>
      <c r="CO88" s="11" t="str">
        <f>IF(Table2[[#This Row],[BB T]]=0,"--", IF(Table2[[#This Row],[BB HS]]/Table2[[#This Row],[BB T]]=0, "--", Table2[[#This Row],[BB HS]]/Table2[[#This Row],[BB T]]))</f>
        <v>--</v>
      </c>
      <c r="CP88" s="18" t="str">
        <f>IF(Table2[[#This Row],[BB T]]=0,"--", IF(Table2[[#This Row],[BB FE]]/Table2[[#This Row],[BB T]]=0, "--", Table2[[#This Row],[BB FE]]/Table2[[#This Row],[BB T]]))</f>
        <v>--</v>
      </c>
      <c r="CQ88" s="2">
        <v>22</v>
      </c>
      <c r="CR88" s="2">
        <v>0</v>
      </c>
      <c r="CS88" s="2">
        <v>0</v>
      </c>
      <c r="CT88" s="2">
        <v>0</v>
      </c>
      <c r="CU88" s="6">
        <f>SUM(Table2[[#This Row],[SB B]:[SB FE]])</f>
        <v>22</v>
      </c>
      <c r="CV88" s="11">
        <f>IF((Table2[[#This Row],[SB T]]/Table2[[#This Row],[Admission]]) = 0, "--", (Table2[[#This Row],[SB T]]/Table2[[#This Row],[Admission]]))</f>
        <v>9.5652173913043481E-2</v>
      </c>
      <c r="CW88" s="11" t="str">
        <f>IF(Table2[[#This Row],[SB T]]=0,"--", IF(Table2[[#This Row],[SB HS]]/Table2[[#This Row],[SB T]]=0, "--", Table2[[#This Row],[SB HS]]/Table2[[#This Row],[SB T]]))</f>
        <v>--</v>
      </c>
      <c r="CX88" s="18" t="str">
        <f>IF(Table2[[#This Row],[SB T]]=0,"--", IF(Table2[[#This Row],[SB FE]]/Table2[[#This Row],[SB T]]=0, "--", Table2[[#This Row],[SB FE]]/Table2[[#This Row],[SB T]]))</f>
        <v>--</v>
      </c>
      <c r="CY88" s="2">
        <v>0</v>
      </c>
      <c r="CZ88" s="2">
        <v>0</v>
      </c>
      <c r="DA88" s="2">
        <v>0</v>
      </c>
      <c r="DB88" s="2">
        <v>0</v>
      </c>
      <c r="DC88" s="6">
        <f>SUM(Table2[[#This Row],[GF B]:[GF FE]])</f>
        <v>0</v>
      </c>
      <c r="DD88" s="11" t="str">
        <f>IF((Table2[[#This Row],[GF T]]/Table2[[#This Row],[Admission]]) = 0, "--", (Table2[[#This Row],[GF T]]/Table2[[#This Row],[Admission]]))</f>
        <v>--</v>
      </c>
      <c r="DE88" s="11" t="str">
        <f>IF(Table2[[#This Row],[GF T]]=0,"--", IF(Table2[[#This Row],[GF HS]]/Table2[[#This Row],[GF T]]=0, "--", Table2[[#This Row],[GF HS]]/Table2[[#This Row],[GF T]]))</f>
        <v>--</v>
      </c>
      <c r="DF88" s="18" t="str">
        <f>IF(Table2[[#This Row],[GF T]]=0,"--", IF(Table2[[#This Row],[GF FE]]/Table2[[#This Row],[GF T]]=0, "--", Table2[[#This Row],[GF FE]]/Table2[[#This Row],[GF T]]))</f>
        <v>--</v>
      </c>
      <c r="DG88" s="2">
        <v>0</v>
      </c>
      <c r="DH88" s="2">
        <v>0</v>
      </c>
      <c r="DI88" s="2">
        <v>0</v>
      </c>
      <c r="DJ88" s="2">
        <v>0</v>
      </c>
      <c r="DK88" s="6">
        <f>SUM(Table2[[#This Row],[TN B]:[TN FE]])</f>
        <v>0</v>
      </c>
      <c r="DL88" s="11" t="str">
        <f>IF((Table2[[#This Row],[TN T]]/Table2[[#This Row],[Admission]]) = 0, "--", (Table2[[#This Row],[TN T]]/Table2[[#This Row],[Admission]]))</f>
        <v>--</v>
      </c>
      <c r="DM88" s="11" t="str">
        <f>IF(Table2[[#This Row],[TN T]]=0,"--", IF(Table2[[#This Row],[TN HS]]/Table2[[#This Row],[TN T]]=0, "--", Table2[[#This Row],[TN HS]]/Table2[[#This Row],[TN T]]))</f>
        <v>--</v>
      </c>
      <c r="DN88" s="18" t="str">
        <f>IF(Table2[[#This Row],[TN T]]=0,"--", IF(Table2[[#This Row],[TN FE]]/Table2[[#This Row],[TN T]]=0, "--", Table2[[#This Row],[TN FE]]/Table2[[#This Row],[TN T]]))</f>
        <v>--</v>
      </c>
      <c r="DO88" s="2">
        <v>15</v>
      </c>
      <c r="DP88" s="2">
        <v>16</v>
      </c>
      <c r="DQ88" s="2">
        <v>0</v>
      </c>
      <c r="DR88" s="2">
        <v>0</v>
      </c>
      <c r="DS88" s="6">
        <f>SUM(Table2[[#This Row],[BND B]:[BND FE]])</f>
        <v>31</v>
      </c>
      <c r="DT88" s="11">
        <f>IF((Table2[[#This Row],[BND T]]/Table2[[#This Row],[Admission]]) = 0, "--", (Table2[[#This Row],[BND T]]/Table2[[#This Row],[Admission]]))</f>
        <v>0.13478260869565217</v>
      </c>
      <c r="DU88" s="11" t="str">
        <f>IF(Table2[[#This Row],[BND T]]=0,"--", IF(Table2[[#This Row],[BND HS]]/Table2[[#This Row],[BND T]]=0, "--", Table2[[#This Row],[BND HS]]/Table2[[#This Row],[BND T]]))</f>
        <v>--</v>
      </c>
      <c r="DV88" s="18" t="str">
        <f>IF(Table2[[#This Row],[BND T]]=0,"--", IF(Table2[[#This Row],[BND FE]]/Table2[[#This Row],[BND T]]=0, "--", Table2[[#This Row],[BND FE]]/Table2[[#This Row],[BND T]]))</f>
        <v>--</v>
      </c>
      <c r="DW88" s="2">
        <v>0</v>
      </c>
      <c r="DX88" s="2">
        <v>0</v>
      </c>
      <c r="DY88" s="2">
        <v>0</v>
      </c>
      <c r="DZ88" s="2">
        <v>0</v>
      </c>
      <c r="EA88" s="6">
        <f>SUM(Table2[[#This Row],[SPE B]:[SPE FE]])</f>
        <v>0</v>
      </c>
      <c r="EB88" s="11" t="str">
        <f>IF((Table2[[#This Row],[SPE T]]/Table2[[#This Row],[Admission]]) = 0, "--", (Table2[[#This Row],[SPE T]]/Table2[[#This Row],[Admission]]))</f>
        <v>--</v>
      </c>
      <c r="EC88" s="11" t="str">
        <f>IF(Table2[[#This Row],[SPE T]]=0,"--", IF(Table2[[#This Row],[SPE HS]]/Table2[[#This Row],[SPE T]]=0, "--", Table2[[#This Row],[SPE HS]]/Table2[[#This Row],[SPE T]]))</f>
        <v>--</v>
      </c>
      <c r="ED88" s="18" t="str">
        <f>IF(Table2[[#This Row],[SPE T]]=0,"--", IF(Table2[[#This Row],[SPE FE]]/Table2[[#This Row],[SPE T]]=0, "--", Table2[[#This Row],[SPE FE]]/Table2[[#This Row],[SPE T]]))</f>
        <v>--</v>
      </c>
      <c r="EE88" s="2">
        <v>0</v>
      </c>
      <c r="EF88" s="2">
        <v>0</v>
      </c>
      <c r="EG88" s="2">
        <v>0</v>
      </c>
      <c r="EH88" s="2">
        <v>0</v>
      </c>
      <c r="EI88" s="6">
        <f>SUM(Table2[[#This Row],[ORC B]:[ORC FE]])</f>
        <v>0</v>
      </c>
      <c r="EJ88" s="11" t="str">
        <f>IF((Table2[[#This Row],[ORC T]]/Table2[[#This Row],[Admission]]) = 0, "--", (Table2[[#This Row],[ORC T]]/Table2[[#This Row],[Admission]]))</f>
        <v>--</v>
      </c>
      <c r="EK88" s="11" t="str">
        <f>IF(Table2[[#This Row],[ORC T]]=0,"--", IF(Table2[[#This Row],[ORC HS]]/Table2[[#This Row],[ORC T]]=0, "--", Table2[[#This Row],[ORC HS]]/Table2[[#This Row],[ORC T]]))</f>
        <v>--</v>
      </c>
      <c r="EL88" s="18" t="str">
        <f>IF(Table2[[#This Row],[ORC T]]=0,"--", IF(Table2[[#This Row],[ORC FE]]/Table2[[#This Row],[ORC T]]=0, "--", Table2[[#This Row],[ORC FE]]/Table2[[#This Row],[ORC T]]))</f>
        <v>--</v>
      </c>
      <c r="EM88" s="2">
        <v>2</v>
      </c>
      <c r="EN88" s="2">
        <v>2</v>
      </c>
      <c r="EO88" s="2">
        <v>0</v>
      </c>
      <c r="EP88" s="2">
        <v>0</v>
      </c>
      <c r="EQ88" s="6">
        <f>SUM(Table2[[#This Row],[SOL B]:[SOL FE]])</f>
        <v>4</v>
      </c>
      <c r="ER88" s="11">
        <f>IF((Table2[[#This Row],[SOL T]]/Table2[[#This Row],[Admission]]) = 0, "--", (Table2[[#This Row],[SOL T]]/Table2[[#This Row],[Admission]]))</f>
        <v>1.7391304347826087E-2</v>
      </c>
      <c r="ES88" s="11" t="str">
        <f>IF(Table2[[#This Row],[SOL T]]=0,"--", IF(Table2[[#This Row],[SOL HS]]/Table2[[#This Row],[SOL T]]=0, "--", Table2[[#This Row],[SOL HS]]/Table2[[#This Row],[SOL T]]))</f>
        <v>--</v>
      </c>
      <c r="ET88" s="18" t="str">
        <f>IF(Table2[[#This Row],[SOL T]]=0,"--", IF(Table2[[#This Row],[SOL FE]]/Table2[[#This Row],[SOL T]]=0, "--", Table2[[#This Row],[SOL FE]]/Table2[[#This Row],[SOL T]]))</f>
        <v>--</v>
      </c>
      <c r="EU88" s="2">
        <v>7</v>
      </c>
      <c r="EV88" s="2">
        <v>15</v>
      </c>
      <c r="EW88" s="2">
        <v>0</v>
      </c>
      <c r="EX88" s="2">
        <v>0</v>
      </c>
      <c r="EY88" s="6">
        <f>SUM(Table2[[#This Row],[CHO B]:[CHO FE]])</f>
        <v>22</v>
      </c>
      <c r="EZ88" s="11">
        <f>IF((Table2[[#This Row],[CHO T]]/Table2[[#This Row],[Admission]]) = 0, "--", (Table2[[#This Row],[CHO T]]/Table2[[#This Row],[Admission]]))</f>
        <v>9.5652173913043481E-2</v>
      </c>
      <c r="FA88" s="11" t="str">
        <f>IF(Table2[[#This Row],[CHO T]]=0,"--", IF(Table2[[#This Row],[CHO HS]]/Table2[[#This Row],[CHO T]]=0, "--", Table2[[#This Row],[CHO HS]]/Table2[[#This Row],[CHO T]]))</f>
        <v>--</v>
      </c>
      <c r="FB88" s="18" t="str">
        <f>IF(Table2[[#This Row],[CHO T]]=0,"--", IF(Table2[[#This Row],[CHO FE]]/Table2[[#This Row],[CHO T]]=0, "--", Table2[[#This Row],[CHO FE]]/Table2[[#This Row],[CHO T]]))</f>
        <v>--</v>
      </c>
      <c r="FC8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130</v>
      </c>
      <c r="FD88">
        <v>1</v>
      </c>
      <c r="FE88">
        <v>1</v>
      </c>
      <c r="FF88">
        <v>0</v>
      </c>
      <c r="FG88">
        <v>0</v>
      </c>
      <c r="FH88">
        <v>1</v>
      </c>
      <c r="FI88">
        <v>1</v>
      </c>
      <c r="FJ88" s="1" t="s">
        <v>390</v>
      </c>
      <c r="FK88" s="1" t="s">
        <v>390</v>
      </c>
      <c r="FL88">
        <v>0</v>
      </c>
      <c r="FM88">
        <v>0</v>
      </c>
      <c r="FN88" s="1" t="s">
        <v>390</v>
      </c>
      <c r="FO88" s="1" t="s">
        <v>390</v>
      </c>
    </row>
    <row r="89" spans="1:171">
      <c r="A89">
        <v>1138</v>
      </c>
      <c r="B89">
        <v>176</v>
      </c>
      <c r="C89" t="s">
        <v>112</v>
      </c>
      <c r="D89" t="s">
        <v>185</v>
      </c>
      <c r="E89" s="20">
        <v>194</v>
      </c>
      <c r="F89" s="2">
        <v>31</v>
      </c>
      <c r="G89" s="2">
        <v>0</v>
      </c>
      <c r="H89" s="2">
        <v>0</v>
      </c>
      <c r="I89" s="2">
        <v>0</v>
      </c>
      <c r="J89" s="6">
        <f>SUM(Table2[[#This Row],[FB B]:[FB FE]])</f>
        <v>31</v>
      </c>
      <c r="K89" s="11">
        <f>IF((Table2[[#This Row],[FB T]]/Table2[[#This Row],[Admission]]) = 0, "--", (Table2[[#This Row],[FB T]]/Table2[[#This Row],[Admission]]))</f>
        <v>0.15979381443298968</v>
      </c>
      <c r="L89" s="11" t="str">
        <f>IF(Table2[[#This Row],[FB T]]=0,"--", IF(Table2[[#This Row],[FB HS]]/Table2[[#This Row],[FB T]]=0, "--", Table2[[#This Row],[FB HS]]/Table2[[#This Row],[FB T]]))</f>
        <v>--</v>
      </c>
      <c r="M89" s="18" t="str">
        <f>IF(Table2[[#This Row],[FB T]]=0,"--", IF(Table2[[#This Row],[FB FE]]/Table2[[#This Row],[FB T]]=0, "--", Table2[[#This Row],[FB FE]]/Table2[[#This Row],[FB T]]))</f>
        <v>--</v>
      </c>
      <c r="N89" s="2">
        <v>4</v>
      </c>
      <c r="O89" s="2">
        <v>3</v>
      </c>
      <c r="P89" s="2">
        <v>1</v>
      </c>
      <c r="Q89" s="2">
        <v>0</v>
      </c>
      <c r="R89" s="6">
        <f>SUM(Table2[[#This Row],[XC B]:[XC FE]])</f>
        <v>8</v>
      </c>
      <c r="S89" s="11">
        <f>IF((Table2[[#This Row],[XC T]]/Table2[[#This Row],[Admission]]) = 0, "--", (Table2[[#This Row],[XC T]]/Table2[[#This Row],[Admission]]))</f>
        <v>4.1237113402061855E-2</v>
      </c>
      <c r="T89" s="11">
        <f>IF(Table2[[#This Row],[XC T]]=0,"--", IF(Table2[[#This Row],[XC HS]]/Table2[[#This Row],[XC T]]=0, "--", Table2[[#This Row],[XC HS]]/Table2[[#This Row],[XC T]]))</f>
        <v>0.125</v>
      </c>
      <c r="U89" s="18" t="str">
        <f>IF(Table2[[#This Row],[XC T]]=0,"--", IF(Table2[[#This Row],[XC FE]]/Table2[[#This Row],[XC T]]=0, "--", Table2[[#This Row],[XC FE]]/Table2[[#This Row],[XC T]]))</f>
        <v>--</v>
      </c>
      <c r="V89" s="2">
        <v>21</v>
      </c>
      <c r="W89" s="2">
        <v>0</v>
      </c>
      <c r="X89" s="2">
        <v>1</v>
      </c>
      <c r="Y89" s="6">
        <f>SUM(Table2[[#This Row],[VB G]:[VB FE]])</f>
        <v>22</v>
      </c>
      <c r="Z89" s="11">
        <f>IF((Table2[[#This Row],[VB T]]/Table2[[#This Row],[Admission]]) = 0, "--", (Table2[[#This Row],[VB T]]/Table2[[#This Row],[Admission]]))</f>
        <v>0.1134020618556701</v>
      </c>
      <c r="AA89" s="11" t="str">
        <f>IF(Table2[[#This Row],[VB T]]=0,"--", IF(Table2[[#This Row],[VB HS]]/Table2[[#This Row],[VB T]]=0, "--", Table2[[#This Row],[VB HS]]/Table2[[#This Row],[VB T]]))</f>
        <v>--</v>
      </c>
      <c r="AB89" s="18">
        <f>IF(Table2[[#This Row],[VB T]]=0,"--", IF(Table2[[#This Row],[VB FE]]/Table2[[#This Row],[VB T]]=0, "--", Table2[[#This Row],[VB FE]]/Table2[[#This Row],[VB T]]))</f>
        <v>4.5454545454545456E-2</v>
      </c>
      <c r="AC89" s="2">
        <v>0</v>
      </c>
      <c r="AD89" s="2">
        <v>0</v>
      </c>
      <c r="AE89" s="2">
        <v>0</v>
      </c>
      <c r="AF89" s="2">
        <v>0</v>
      </c>
      <c r="AG89" s="6">
        <f>SUM(Table2[[#This Row],[SC B]:[SC FE]])</f>
        <v>0</v>
      </c>
      <c r="AH89" s="11" t="str">
        <f>IF((Table2[[#This Row],[SC T]]/Table2[[#This Row],[Admission]]) = 0, "--", (Table2[[#This Row],[SC T]]/Table2[[#This Row],[Admission]]))</f>
        <v>--</v>
      </c>
      <c r="AI89" s="11" t="str">
        <f>IF(Table2[[#This Row],[SC T]]=0,"--", IF(Table2[[#This Row],[SC HS]]/Table2[[#This Row],[SC T]]=0, "--", Table2[[#This Row],[SC HS]]/Table2[[#This Row],[SC T]]))</f>
        <v>--</v>
      </c>
      <c r="AJ89" s="18" t="str">
        <f>IF(Table2[[#This Row],[SC T]]=0,"--", IF(Table2[[#This Row],[SC FE]]/Table2[[#This Row],[SC T]]=0, "--", Table2[[#This Row],[SC FE]]/Table2[[#This Row],[SC T]]))</f>
        <v>--</v>
      </c>
      <c r="AK89" s="15">
        <f>SUM(Table2[[#This Row],[FB T]],Table2[[#This Row],[XC T]],Table2[[#This Row],[VB T]],Table2[[#This Row],[SC T]])</f>
        <v>61</v>
      </c>
      <c r="AL89" s="2">
        <v>18</v>
      </c>
      <c r="AM89" s="2">
        <v>20</v>
      </c>
      <c r="AN89" s="2">
        <v>0</v>
      </c>
      <c r="AO89" s="2">
        <v>1</v>
      </c>
      <c r="AP89" s="6">
        <f>SUM(Table2[[#This Row],[BX B]:[BX FE]])</f>
        <v>39</v>
      </c>
      <c r="AQ89" s="11">
        <f>IF((Table2[[#This Row],[BX T]]/Table2[[#This Row],[Admission]]) = 0, "--", (Table2[[#This Row],[BX T]]/Table2[[#This Row],[Admission]]))</f>
        <v>0.20103092783505155</v>
      </c>
      <c r="AR89" s="11" t="str">
        <f>IF(Table2[[#This Row],[BX T]]=0,"--", IF(Table2[[#This Row],[BX HS]]/Table2[[#This Row],[BX T]]=0, "--", Table2[[#This Row],[BX HS]]/Table2[[#This Row],[BX T]]))</f>
        <v>--</v>
      </c>
      <c r="AS89" s="18">
        <f>IF(Table2[[#This Row],[BX T]]=0,"--", IF(Table2[[#This Row],[BX FE]]/Table2[[#This Row],[BX T]]=0, "--", Table2[[#This Row],[BX FE]]/Table2[[#This Row],[BX T]]))</f>
        <v>2.564102564102564E-2</v>
      </c>
      <c r="AT89" s="2">
        <v>0</v>
      </c>
      <c r="AU89" s="2">
        <v>0</v>
      </c>
      <c r="AV89" s="2">
        <v>0</v>
      </c>
      <c r="AW89" s="2">
        <v>0</v>
      </c>
      <c r="AX89" s="6">
        <f>SUM(Table2[[#This Row],[SW B]:[SW FE]])</f>
        <v>0</v>
      </c>
      <c r="AY89" s="11" t="str">
        <f>IF((Table2[[#This Row],[SW T]]/Table2[[#This Row],[Admission]]) = 0, "--", (Table2[[#This Row],[SW T]]/Table2[[#This Row],[Admission]]))</f>
        <v>--</v>
      </c>
      <c r="AZ89" s="11" t="str">
        <f>IF(Table2[[#This Row],[SW T]]=0,"--", IF(Table2[[#This Row],[SW HS]]/Table2[[#This Row],[SW T]]=0, "--", Table2[[#This Row],[SW HS]]/Table2[[#This Row],[SW T]]))</f>
        <v>--</v>
      </c>
      <c r="BA89" s="18" t="str">
        <f>IF(Table2[[#This Row],[SW T]]=0,"--", IF(Table2[[#This Row],[SW FE]]/Table2[[#This Row],[SW T]]=0, "--", Table2[[#This Row],[SW FE]]/Table2[[#This Row],[SW T]]))</f>
        <v>--</v>
      </c>
      <c r="BB89" s="2">
        <v>2</v>
      </c>
      <c r="BC89" s="2">
        <v>6</v>
      </c>
      <c r="BD89" s="2">
        <v>0</v>
      </c>
      <c r="BE89" s="2">
        <v>0</v>
      </c>
      <c r="BF89" s="6">
        <f>SUM(Table2[[#This Row],[CHE B]:[CHE FE]])</f>
        <v>8</v>
      </c>
      <c r="BG89" s="11">
        <f>IF((Table2[[#This Row],[CHE T]]/Table2[[#This Row],[Admission]]) = 0, "--", (Table2[[#This Row],[CHE T]]/Table2[[#This Row],[Admission]]))</f>
        <v>4.1237113402061855E-2</v>
      </c>
      <c r="BH89" s="11" t="str">
        <f>IF(Table2[[#This Row],[CHE T]]=0,"--", IF(Table2[[#This Row],[CHE HS]]/Table2[[#This Row],[CHE T]]=0, "--", Table2[[#This Row],[CHE HS]]/Table2[[#This Row],[CHE T]]))</f>
        <v>--</v>
      </c>
      <c r="BI89" s="22" t="str">
        <f>IF(Table2[[#This Row],[CHE T]]=0,"--", IF(Table2[[#This Row],[CHE FE]]/Table2[[#This Row],[CHE T]]=0, "--", Table2[[#This Row],[CHE FE]]/Table2[[#This Row],[CHE T]]))</f>
        <v>--</v>
      </c>
      <c r="BJ89" s="2">
        <v>9</v>
      </c>
      <c r="BK89" s="2">
        <v>2</v>
      </c>
      <c r="BL89" s="2">
        <v>0</v>
      </c>
      <c r="BM89" s="2">
        <v>0</v>
      </c>
      <c r="BN89" s="6">
        <f>SUM(Table2[[#This Row],[WR B]:[WR FE]])</f>
        <v>11</v>
      </c>
      <c r="BO89" s="11">
        <f>IF((Table2[[#This Row],[WR T]]/Table2[[#This Row],[Admission]]) = 0, "--", (Table2[[#This Row],[WR T]]/Table2[[#This Row],[Admission]]))</f>
        <v>5.6701030927835051E-2</v>
      </c>
      <c r="BP89" s="11" t="str">
        <f>IF(Table2[[#This Row],[WR T]]=0,"--", IF(Table2[[#This Row],[WR HS]]/Table2[[#This Row],[WR T]]=0, "--", Table2[[#This Row],[WR HS]]/Table2[[#This Row],[WR T]]))</f>
        <v>--</v>
      </c>
      <c r="BQ89" s="18" t="str">
        <f>IF(Table2[[#This Row],[WR T]]=0,"--", IF(Table2[[#This Row],[WR FE]]/Table2[[#This Row],[WR T]]=0, "--", Table2[[#This Row],[WR FE]]/Table2[[#This Row],[WR T]]))</f>
        <v>--</v>
      </c>
      <c r="BR89" s="2">
        <v>0</v>
      </c>
      <c r="BS89" s="2">
        <v>0</v>
      </c>
      <c r="BT89" s="2">
        <v>0</v>
      </c>
      <c r="BU89" s="2">
        <v>0</v>
      </c>
      <c r="BV89" s="6">
        <f>SUM(Table2[[#This Row],[DNC B]:[DNC FE]])</f>
        <v>0</v>
      </c>
      <c r="BW89" s="11" t="str">
        <f>IF((Table2[[#This Row],[DNC T]]/Table2[[#This Row],[Admission]]) = 0, "--", (Table2[[#This Row],[DNC T]]/Table2[[#This Row],[Admission]]))</f>
        <v>--</v>
      </c>
      <c r="BX89" s="11" t="str">
        <f>IF(Table2[[#This Row],[DNC T]]=0,"--", IF(Table2[[#This Row],[DNC HS]]/Table2[[#This Row],[DNC T]]=0, "--", Table2[[#This Row],[DNC HS]]/Table2[[#This Row],[DNC T]]))</f>
        <v>--</v>
      </c>
      <c r="BY89" s="18" t="str">
        <f>IF(Table2[[#This Row],[DNC T]]=0,"--", IF(Table2[[#This Row],[DNC FE]]/Table2[[#This Row],[DNC T]]=0, "--", Table2[[#This Row],[DNC FE]]/Table2[[#This Row],[DNC T]]))</f>
        <v>--</v>
      </c>
      <c r="BZ89" s="24">
        <f>SUM(Table2[[#This Row],[BX T]],Table2[[#This Row],[SW T]],Table2[[#This Row],[CHE T]],Table2[[#This Row],[WR T]],Table2[[#This Row],[DNC T]])</f>
        <v>58</v>
      </c>
      <c r="CA89" s="2">
        <v>6</v>
      </c>
      <c r="CB89" s="2">
        <v>6</v>
      </c>
      <c r="CC89" s="2">
        <v>0</v>
      </c>
      <c r="CD89" s="2">
        <v>0</v>
      </c>
      <c r="CE89" s="6">
        <f>SUM(Table2[[#This Row],[TF B]:[TF FE]])</f>
        <v>12</v>
      </c>
      <c r="CF89" s="11">
        <f>IF((Table2[[#This Row],[TF T]]/Table2[[#This Row],[Admission]]) = 0, "--", (Table2[[#This Row],[TF T]]/Table2[[#This Row],[Admission]]))</f>
        <v>6.1855670103092786E-2</v>
      </c>
      <c r="CG89" s="11" t="str">
        <f>IF(Table2[[#This Row],[TF T]]=0,"--", IF(Table2[[#This Row],[TF HS]]/Table2[[#This Row],[TF T]]=0, "--", Table2[[#This Row],[TF HS]]/Table2[[#This Row],[TF T]]))</f>
        <v>--</v>
      </c>
      <c r="CH89" s="18" t="str">
        <f>IF(Table2[[#This Row],[TF T]]=0,"--", IF(Table2[[#This Row],[TF FE]]/Table2[[#This Row],[TF T]]=0, "--", Table2[[#This Row],[TF FE]]/Table2[[#This Row],[TF T]]))</f>
        <v>--</v>
      </c>
      <c r="CI89" s="2">
        <v>11</v>
      </c>
      <c r="CJ89" s="2">
        <v>0</v>
      </c>
      <c r="CK89" s="2">
        <v>0</v>
      </c>
      <c r="CL89" s="2">
        <v>0</v>
      </c>
      <c r="CM89" s="6">
        <f>SUM(Table2[[#This Row],[BB B]:[BB FE]])</f>
        <v>11</v>
      </c>
      <c r="CN89" s="11">
        <f>IF((Table2[[#This Row],[BB T]]/Table2[[#This Row],[Admission]]) = 0, "--", (Table2[[#This Row],[BB T]]/Table2[[#This Row],[Admission]]))</f>
        <v>5.6701030927835051E-2</v>
      </c>
      <c r="CO89" s="11" t="str">
        <f>IF(Table2[[#This Row],[BB T]]=0,"--", IF(Table2[[#This Row],[BB HS]]/Table2[[#This Row],[BB T]]=0, "--", Table2[[#This Row],[BB HS]]/Table2[[#This Row],[BB T]]))</f>
        <v>--</v>
      </c>
      <c r="CP89" s="18" t="str">
        <f>IF(Table2[[#This Row],[BB T]]=0,"--", IF(Table2[[#This Row],[BB FE]]/Table2[[#This Row],[BB T]]=0, "--", Table2[[#This Row],[BB FE]]/Table2[[#This Row],[BB T]]))</f>
        <v>--</v>
      </c>
      <c r="CQ89" s="2">
        <v>0</v>
      </c>
      <c r="CR89" s="2">
        <v>15</v>
      </c>
      <c r="CS89" s="2">
        <v>0</v>
      </c>
      <c r="CT89" s="2">
        <v>0</v>
      </c>
      <c r="CU89" s="6">
        <f>SUM(Table2[[#This Row],[SB B]:[SB FE]])</f>
        <v>15</v>
      </c>
      <c r="CV89" s="11">
        <f>IF((Table2[[#This Row],[SB T]]/Table2[[#This Row],[Admission]]) = 0, "--", (Table2[[#This Row],[SB T]]/Table2[[#This Row],[Admission]]))</f>
        <v>7.7319587628865982E-2</v>
      </c>
      <c r="CW89" s="11" t="str">
        <f>IF(Table2[[#This Row],[SB T]]=0,"--", IF(Table2[[#This Row],[SB HS]]/Table2[[#This Row],[SB T]]=0, "--", Table2[[#This Row],[SB HS]]/Table2[[#This Row],[SB T]]))</f>
        <v>--</v>
      </c>
      <c r="CX89" s="18" t="str">
        <f>IF(Table2[[#This Row],[SB T]]=0,"--", IF(Table2[[#This Row],[SB FE]]/Table2[[#This Row],[SB T]]=0, "--", Table2[[#This Row],[SB FE]]/Table2[[#This Row],[SB T]]))</f>
        <v>--</v>
      </c>
      <c r="CY89" s="2">
        <v>8</v>
      </c>
      <c r="CZ89" s="2">
        <v>5</v>
      </c>
      <c r="DA89" s="2">
        <v>0</v>
      </c>
      <c r="DB89" s="2">
        <v>0</v>
      </c>
      <c r="DC89" s="6">
        <f>SUM(Table2[[#This Row],[GF B]:[GF FE]])</f>
        <v>13</v>
      </c>
      <c r="DD89" s="11">
        <f>IF((Table2[[#This Row],[GF T]]/Table2[[#This Row],[Admission]]) = 0, "--", (Table2[[#This Row],[GF T]]/Table2[[#This Row],[Admission]]))</f>
        <v>6.7010309278350513E-2</v>
      </c>
      <c r="DE89" s="11" t="str">
        <f>IF(Table2[[#This Row],[GF T]]=0,"--", IF(Table2[[#This Row],[GF HS]]/Table2[[#This Row],[GF T]]=0, "--", Table2[[#This Row],[GF HS]]/Table2[[#This Row],[GF T]]))</f>
        <v>--</v>
      </c>
      <c r="DF89" s="18" t="str">
        <f>IF(Table2[[#This Row],[GF T]]=0,"--", IF(Table2[[#This Row],[GF FE]]/Table2[[#This Row],[GF T]]=0, "--", Table2[[#This Row],[GF FE]]/Table2[[#This Row],[GF T]]))</f>
        <v>--</v>
      </c>
      <c r="DG89" s="2">
        <v>0</v>
      </c>
      <c r="DH89" s="2">
        <v>0</v>
      </c>
      <c r="DI89" s="2">
        <v>0</v>
      </c>
      <c r="DJ89" s="2">
        <v>0</v>
      </c>
      <c r="DK89" s="6">
        <f>SUM(Table2[[#This Row],[TN B]:[TN FE]])</f>
        <v>0</v>
      </c>
      <c r="DL89" s="11" t="str">
        <f>IF((Table2[[#This Row],[TN T]]/Table2[[#This Row],[Admission]]) = 0, "--", (Table2[[#This Row],[TN T]]/Table2[[#This Row],[Admission]]))</f>
        <v>--</v>
      </c>
      <c r="DM89" s="11" t="str">
        <f>IF(Table2[[#This Row],[TN T]]=0,"--", IF(Table2[[#This Row],[TN HS]]/Table2[[#This Row],[TN T]]=0, "--", Table2[[#This Row],[TN HS]]/Table2[[#This Row],[TN T]]))</f>
        <v>--</v>
      </c>
      <c r="DN89" s="18" t="str">
        <f>IF(Table2[[#This Row],[TN T]]=0,"--", IF(Table2[[#This Row],[TN FE]]/Table2[[#This Row],[TN T]]=0, "--", Table2[[#This Row],[TN FE]]/Table2[[#This Row],[TN T]]))</f>
        <v>--</v>
      </c>
      <c r="DO89" s="2">
        <v>5</v>
      </c>
      <c r="DP89" s="2">
        <v>6</v>
      </c>
      <c r="DQ89" s="2">
        <v>0</v>
      </c>
      <c r="DR89" s="2">
        <v>0</v>
      </c>
      <c r="DS89" s="6">
        <f>SUM(Table2[[#This Row],[BND B]:[BND FE]])</f>
        <v>11</v>
      </c>
      <c r="DT89" s="11">
        <f>IF((Table2[[#This Row],[BND T]]/Table2[[#This Row],[Admission]]) = 0, "--", (Table2[[#This Row],[BND T]]/Table2[[#This Row],[Admission]]))</f>
        <v>5.6701030927835051E-2</v>
      </c>
      <c r="DU89" s="11" t="str">
        <f>IF(Table2[[#This Row],[BND T]]=0,"--", IF(Table2[[#This Row],[BND HS]]/Table2[[#This Row],[BND T]]=0, "--", Table2[[#This Row],[BND HS]]/Table2[[#This Row],[BND T]]))</f>
        <v>--</v>
      </c>
      <c r="DV89" s="18" t="str">
        <f>IF(Table2[[#This Row],[BND T]]=0,"--", IF(Table2[[#This Row],[BND FE]]/Table2[[#This Row],[BND T]]=0, "--", Table2[[#This Row],[BND FE]]/Table2[[#This Row],[BND T]]))</f>
        <v>--</v>
      </c>
      <c r="DW89" s="2">
        <v>0</v>
      </c>
      <c r="DX89" s="2">
        <v>0</v>
      </c>
      <c r="DY89" s="2">
        <v>0</v>
      </c>
      <c r="DZ89" s="2">
        <v>0</v>
      </c>
      <c r="EA89" s="6">
        <f>SUM(Table2[[#This Row],[SPE B]:[SPE FE]])</f>
        <v>0</v>
      </c>
      <c r="EB89" s="11" t="str">
        <f>IF((Table2[[#This Row],[SPE T]]/Table2[[#This Row],[Admission]]) = 0, "--", (Table2[[#This Row],[SPE T]]/Table2[[#This Row],[Admission]]))</f>
        <v>--</v>
      </c>
      <c r="EC89" s="11" t="str">
        <f>IF(Table2[[#This Row],[SPE T]]=0,"--", IF(Table2[[#This Row],[SPE HS]]/Table2[[#This Row],[SPE T]]=0, "--", Table2[[#This Row],[SPE HS]]/Table2[[#This Row],[SPE T]]))</f>
        <v>--</v>
      </c>
      <c r="ED89" s="18" t="str">
        <f>IF(Table2[[#This Row],[SPE T]]=0,"--", IF(Table2[[#This Row],[SPE FE]]/Table2[[#This Row],[SPE T]]=0, "--", Table2[[#This Row],[SPE FE]]/Table2[[#This Row],[SPE T]]))</f>
        <v>--</v>
      </c>
      <c r="EE89" s="2">
        <v>0</v>
      </c>
      <c r="EF89" s="2">
        <v>0</v>
      </c>
      <c r="EG89" s="2">
        <v>0</v>
      </c>
      <c r="EH89" s="2">
        <v>0</v>
      </c>
      <c r="EI89" s="6">
        <f>SUM(Table2[[#This Row],[ORC B]:[ORC FE]])</f>
        <v>0</v>
      </c>
      <c r="EJ89" s="11" t="str">
        <f>IF((Table2[[#This Row],[ORC T]]/Table2[[#This Row],[Admission]]) = 0, "--", (Table2[[#This Row],[ORC T]]/Table2[[#This Row],[Admission]]))</f>
        <v>--</v>
      </c>
      <c r="EK89" s="11" t="str">
        <f>IF(Table2[[#This Row],[ORC T]]=0,"--", IF(Table2[[#This Row],[ORC HS]]/Table2[[#This Row],[ORC T]]=0, "--", Table2[[#This Row],[ORC HS]]/Table2[[#This Row],[ORC T]]))</f>
        <v>--</v>
      </c>
      <c r="EL89" s="18" t="str">
        <f>IF(Table2[[#This Row],[ORC T]]=0,"--", IF(Table2[[#This Row],[ORC FE]]/Table2[[#This Row],[ORC T]]=0, "--", Table2[[#This Row],[ORC FE]]/Table2[[#This Row],[ORC T]]))</f>
        <v>--</v>
      </c>
      <c r="EM89" s="2">
        <v>0</v>
      </c>
      <c r="EN89" s="2">
        <v>0</v>
      </c>
      <c r="EO89" s="2">
        <v>0</v>
      </c>
      <c r="EP89" s="2">
        <v>0</v>
      </c>
      <c r="EQ89" s="6">
        <f>SUM(Table2[[#This Row],[SOL B]:[SOL FE]])</f>
        <v>0</v>
      </c>
      <c r="ER89" s="11" t="str">
        <f>IF((Table2[[#This Row],[SOL T]]/Table2[[#This Row],[Admission]]) = 0, "--", (Table2[[#This Row],[SOL T]]/Table2[[#This Row],[Admission]]))</f>
        <v>--</v>
      </c>
      <c r="ES89" s="11" t="str">
        <f>IF(Table2[[#This Row],[SOL T]]=0,"--", IF(Table2[[#This Row],[SOL HS]]/Table2[[#This Row],[SOL T]]=0, "--", Table2[[#This Row],[SOL HS]]/Table2[[#This Row],[SOL T]]))</f>
        <v>--</v>
      </c>
      <c r="ET89" s="18" t="str">
        <f>IF(Table2[[#This Row],[SOL T]]=0,"--", IF(Table2[[#This Row],[SOL FE]]/Table2[[#This Row],[SOL T]]=0, "--", Table2[[#This Row],[SOL FE]]/Table2[[#This Row],[SOL T]]))</f>
        <v>--</v>
      </c>
      <c r="EU89" s="2">
        <v>1</v>
      </c>
      <c r="EV89" s="2">
        <v>5</v>
      </c>
      <c r="EW89" s="2">
        <v>0</v>
      </c>
      <c r="EX89" s="2">
        <v>0</v>
      </c>
      <c r="EY89" s="6">
        <f>SUM(Table2[[#This Row],[CHO B]:[CHO FE]])</f>
        <v>6</v>
      </c>
      <c r="EZ89" s="11">
        <f>IF((Table2[[#This Row],[CHO T]]/Table2[[#This Row],[Admission]]) = 0, "--", (Table2[[#This Row],[CHO T]]/Table2[[#This Row],[Admission]]))</f>
        <v>3.0927835051546393E-2</v>
      </c>
      <c r="FA89" s="11" t="str">
        <f>IF(Table2[[#This Row],[CHO T]]=0,"--", IF(Table2[[#This Row],[CHO HS]]/Table2[[#This Row],[CHO T]]=0, "--", Table2[[#This Row],[CHO HS]]/Table2[[#This Row],[CHO T]]))</f>
        <v>--</v>
      </c>
      <c r="FB89" s="18" t="str">
        <f>IF(Table2[[#This Row],[CHO T]]=0,"--", IF(Table2[[#This Row],[CHO FE]]/Table2[[#This Row],[CHO T]]=0, "--", Table2[[#This Row],[CHO FE]]/Table2[[#This Row],[CHO T]]))</f>
        <v>--</v>
      </c>
      <c r="FC8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68</v>
      </c>
      <c r="FD89">
        <v>0</v>
      </c>
      <c r="FE89">
        <v>0</v>
      </c>
      <c r="FF89" s="1" t="s">
        <v>390</v>
      </c>
      <c r="FG89" s="1" t="s">
        <v>390</v>
      </c>
      <c r="FH89">
        <v>0</v>
      </c>
      <c r="FI89">
        <v>0</v>
      </c>
      <c r="FJ89" s="1" t="s">
        <v>390</v>
      </c>
      <c r="FK89" s="1" t="s">
        <v>390</v>
      </c>
      <c r="FL89">
        <v>0</v>
      </c>
      <c r="FM89">
        <v>0</v>
      </c>
      <c r="FN89" s="1" t="s">
        <v>390</v>
      </c>
      <c r="FO89" s="1" t="s">
        <v>390</v>
      </c>
    </row>
    <row r="90" spans="1:171">
      <c r="A90">
        <v>1044</v>
      </c>
      <c r="B90">
        <v>152</v>
      </c>
      <c r="C90" t="s">
        <v>94</v>
      </c>
      <c r="D90" t="s">
        <v>186</v>
      </c>
      <c r="E90" s="20">
        <v>1558</v>
      </c>
      <c r="F90" s="2">
        <v>90</v>
      </c>
      <c r="G90" s="2">
        <v>0</v>
      </c>
      <c r="H90" s="2">
        <v>0</v>
      </c>
      <c r="I90" s="2">
        <v>0</v>
      </c>
      <c r="J90" s="6">
        <f>SUM(Table2[[#This Row],[FB B]:[FB FE]])</f>
        <v>90</v>
      </c>
      <c r="K90" s="11">
        <f>IF((Table2[[#This Row],[FB T]]/Table2[[#This Row],[Admission]]) = 0, "--", (Table2[[#This Row],[FB T]]/Table2[[#This Row],[Admission]]))</f>
        <v>5.7766367137355584E-2</v>
      </c>
      <c r="L90" s="11" t="str">
        <f>IF(Table2[[#This Row],[FB T]]=0,"--", IF(Table2[[#This Row],[FB HS]]/Table2[[#This Row],[FB T]]=0, "--", Table2[[#This Row],[FB HS]]/Table2[[#This Row],[FB T]]))</f>
        <v>--</v>
      </c>
      <c r="M90" s="18" t="str">
        <f>IF(Table2[[#This Row],[FB T]]=0,"--", IF(Table2[[#This Row],[FB FE]]/Table2[[#This Row],[FB T]]=0, "--", Table2[[#This Row],[FB FE]]/Table2[[#This Row],[FB T]]))</f>
        <v>--</v>
      </c>
      <c r="N90" s="2">
        <v>54</v>
      </c>
      <c r="O90" s="2">
        <v>65</v>
      </c>
      <c r="P90" s="2">
        <v>0</v>
      </c>
      <c r="Q90" s="2">
        <v>1</v>
      </c>
      <c r="R90" s="6">
        <f>SUM(Table2[[#This Row],[XC B]:[XC FE]])</f>
        <v>120</v>
      </c>
      <c r="S90" s="11">
        <f>IF((Table2[[#This Row],[XC T]]/Table2[[#This Row],[Admission]]) = 0, "--", (Table2[[#This Row],[XC T]]/Table2[[#This Row],[Admission]]))</f>
        <v>7.702182284980745E-2</v>
      </c>
      <c r="T90" s="11" t="str">
        <f>IF(Table2[[#This Row],[XC T]]=0,"--", IF(Table2[[#This Row],[XC HS]]/Table2[[#This Row],[XC T]]=0, "--", Table2[[#This Row],[XC HS]]/Table2[[#This Row],[XC T]]))</f>
        <v>--</v>
      </c>
      <c r="U90" s="18">
        <f>IF(Table2[[#This Row],[XC T]]=0,"--", IF(Table2[[#This Row],[XC FE]]/Table2[[#This Row],[XC T]]=0, "--", Table2[[#This Row],[XC FE]]/Table2[[#This Row],[XC T]]))</f>
        <v>8.3333333333333332E-3</v>
      </c>
      <c r="V90" s="2">
        <v>50</v>
      </c>
      <c r="W90" s="2">
        <v>0</v>
      </c>
      <c r="X90" s="2">
        <v>0</v>
      </c>
      <c r="Y90" s="6">
        <f>SUM(Table2[[#This Row],[VB G]:[VB FE]])</f>
        <v>50</v>
      </c>
      <c r="Z90" s="11">
        <f>IF((Table2[[#This Row],[VB T]]/Table2[[#This Row],[Admission]]) = 0, "--", (Table2[[#This Row],[VB T]]/Table2[[#This Row],[Admission]]))</f>
        <v>3.2092426187419767E-2</v>
      </c>
      <c r="AA90" s="11" t="str">
        <f>IF(Table2[[#This Row],[VB T]]=0,"--", IF(Table2[[#This Row],[VB HS]]/Table2[[#This Row],[VB T]]=0, "--", Table2[[#This Row],[VB HS]]/Table2[[#This Row],[VB T]]))</f>
        <v>--</v>
      </c>
      <c r="AB90" s="18" t="str">
        <f>IF(Table2[[#This Row],[VB T]]=0,"--", IF(Table2[[#This Row],[VB FE]]/Table2[[#This Row],[VB T]]=0, "--", Table2[[#This Row],[VB FE]]/Table2[[#This Row],[VB T]]))</f>
        <v>--</v>
      </c>
      <c r="AC90" s="2">
        <v>68</v>
      </c>
      <c r="AD90" s="2">
        <v>54</v>
      </c>
      <c r="AE90" s="2">
        <v>0</v>
      </c>
      <c r="AF90" s="2">
        <v>1</v>
      </c>
      <c r="AG90" s="6">
        <f>SUM(Table2[[#This Row],[SC B]:[SC FE]])</f>
        <v>123</v>
      </c>
      <c r="AH90" s="11">
        <f>IF((Table2[[#This Row],[SC T]]/Table2[[#This Row],[Admission]]) = 0, "--", (Table2[[#This Row],[SC T]]/Table2[[#This Row],[Admission]]))</f>
        <v>7.8947368421052627E-2</v>
      </c>
      <c r="AI90" s="11" t="str">
        <f>IF(Table2[[#This Row],[SC T]]=0,"--", IF(Table2[[#This Row],[SC HS]]/Table2[[#This Row],[SC T]]=0, "--", Table2[[#This Row],[SC HS]]/Table2[[#This Row],[SC T]]))</f>
        <v>--</v>
      </c>
      <c r="AJ90" s="18">
        <f>IF(Table2[[#This Row],[SC T]]=0,"--", IF(Table2[[#This Row],[SC FE]]/Table2[[#This Row],[SC T]]=0, "--", Table2[[#This Row],[SC FE]]/Table2[[#This Row],[SC T]]))</f>
        <v>8.130081300813009E-3</v>
      </c>
      <c r="AK90" s="15">
        <f>SUM(Table2[[#This Row],[FB T]],Table2[[#This Row],[XC T]],Table2[[#This Row],[VB T]],Table2[[#This Row],[SC T]])</f>
        <v>383</v>
      </c>
      <c r="AL90" s="2">
        <v>52</v>
      </c>
      <c r="AM90" s="2">
        <v>26</v>
      </c>
      <c r="AN90" s="2">
        <v>0</v>
      </c>
      <c r="AO90" s="2">
        <v>0</v>
      </c>
      <c r="AP90" s="6">
        <f>SUM(Table2[[#This Row],[BX B]:[BX FE]])</f>
        <v>78</v>
      </c>
      <c r="AQ90" s="11">
        <f>IF((Table2[[#This Row],[BX T]]/Table2[[#This Row],[Admission]]) = 0, "--", (Table2[[#This Row],[BX T]]/Table2[[#This Row],[Admission]]))</f>
        <v>5.0064184852374842E-2</v>
      </c>
      <c r="AR90" s="11" t="str">
        <f>IF(Table2[[#This Row],[BX T]]=0,"--", IF(Table2[[#This Row],[BX HS]]/Table2[[#This Row],[BX T]]=0, "--", Table2[[#This Row],[BX HS]]/Table2[[#This Row],[BX T]]))</f>
        <v>--</v>
      </c>
      <c r="AS90" s="18" t="str">
        <f>IF(Table2[[#This Row],[BX T]]=0,"--", IF(Table2[[#This Row],[BX FE]]/Table2[[#This Row],[BX T]]=0, "--", Table2[[#This Row],[BX FE]]/Table2[[#This Row],[BX T]]))</f>
        <v>--</v>
      </c>
      <c r="AT90" s="2">
        <v>27</v>
      </c>
      <c r="AU90" s="2">
        <v>26</v>
      </c>
      <c r="AV90" s="2">
        <v>0</v>
      </c>
      <c r="AW90" s="2">
        <v>0</v>
      </c>
      <c r="AX90" s="6">
        <f>SUM(Table2[[#This Row],[SW B]:[SW FE]])</f>
        <v>53</v>
      </c>
      <c r="AY90" s="11">
        <f>IF((Table2[[#This Row],[SW T]]/Table2[[#This Row],[Admission]]) = 0, "--", (Table2[[#This Row],[SW T]]/Table2[[#This Row],[Admission]]))</f>
        <v>3.4017971758664958E-2</v>
      </c>
      <c r="AZ90" s="11" t="str">
        <f>IF(Table2[[#This Row],[SW T]]=0,"--", IF(Table2[[#This Row],[SW HS]]/Table2[[#This Row],[SW T]]=0, "--", Table2[[#This Row],[SW HS]]/Table2[[#This Row],[SW T]]))</f>
        <v>--</v>
      </c>
      <c r="BA90" s="18" t="str">
        <f>IF(Table2[[#This Row],[SW T]]=0,"--", IF(Table2[[#This Row],[SW FE]]/Table2[[#This Row],[SW T]]=0, "--", Table2[[#This Row],[SW FE]]/Table2[[#This Row],[SW T]]))</f>
        <v>--</v>
      </c>
      <c r="BB90" s="2">
        <v>0</v>
      </c>
      <c r="BC90" s="2">
        <v>27</v>
      </c>
      <c r="BD90" s="2">
        <v>0</v>
      </c>
      <c r="BE90" s="2">
        <v>0</v>
      </c>
      <c r="BF90" s="6">
        <f>SUM(Table2[[#This Row],[CHE B]:[CHE FE]])</f>
        <v>27</v>
      </c>
      <c r="BG90" s="11">
        <f>IF((Table2[[#This Row],[CHE T]]/Table2[[#This Row],[Admission]]) = 0, "--", (Table2[[#This Row],[CHE T]]/Table2[[#This Row],[Admission]]))</f>
        <v>1.7329910141206675E-2</v>
      </c>
      <c r="BH90" s="11" t="str">
        <f>IF(Table2[[#This Row],[CHE T]]=0,"--", IF(Table2[[#This Row],[CHE HS]]/Table2[[#This Row],[CHE T]]=0, "--", Table2[[#This Row],[CHE HS]]/Table2[[#This Row],[CHE T]]))</f>
        <v>--</v>
      </c>
      <c r="BI90" s="22" t="str">
        <f>IF(Table2[[#This Row],[CHE T]]=0,"--", IF(Table2[[#This Row],[CHE FE]]/Table2[[#This Row],[CHE T]]=0, "--", Table2[[#This Row],[CHE FE]]/Table2[[#This Row],[CHE T]]))</f>
        <v>--</v>
      </c>
      <c r="BJ90" s="2">
        <v>16</v>
      </c>
      <c r="BK90" s="2">
        <v>3</v>
      </c>
      <c r="BL90" s="2">
        <v>0</v>
      </c>
      <c r="BM90" s="2">
        <v>0</v>
      </c>
      <c r="BN90" s="6">
        <f>SUM(Table2[[#This Row],[WR B]:[WR FE]])</f>
        <v>19</v>
      </c>
      <c r="BO90" s="11">
        <f>IF((Table2[[#This Row],[WR T]]/Table2[[#This Row],[Admission]]) = 0, "--", (Table2[[#This Row],[WR T]]/Table2[[#This Row],[Admission]]))</f>
        <v>1.2195121951219513E-2</v>
      </c>
      <c r="BP90" s="11" t="str">
        <f>IF(Table2[[#This Row],[WR T]]=0,"--", IF(Table2[[#This Row],[WR HS]]/Table2[[#This Row],[WR T]]=0, "--", Table2[[#This Row],[WR HS]]/Table2[[#This Row],[WR T]]))</f>
        <v>--</v>
      </c>
      <c r="BQ90" s="18" t="str">
        <f>IF(Table2[[#This Row],[WR T]]=0,"--", IF(Table2[[#This Row],[WR FE]]/Table2[[#This Row],[WR T]]=0, "--", Table2[[#This Row],[WR FE]]/Table2[[#This Row],[WR T]]))</f>
        <v>--</v>
      </c>
      <c r="BR90" s="2">
        <v>0</v>
      </c>
      <c r="BS90" s="2">
        <v>17</v>
      </c>
      <c r="BT90" s="2">
        <v>0</v>
      </c>
      <c r="BU90" s="2">
        <v>0</v>
      </c>
      <c r="BV90" s="6">
        <f>SUM(Table2[[#This Row],[DNC B]:[DNC FE]])</f>
        <v>17</v>
      </c>
      <c r="BW90" s="11">
        <f>IF((Table2[[#This Row],[DNC T]]/Table2[[#This Row],[Admission]]) = 0, "--", (Table2[[#This Row],[DNC T]]/Table2[[#This Row],[Admission]]))</f>
        <v>1.0911424903722721E-2</v>
      </c>
      <c r="BX90" s="11" t="str">
        <f>IF(Table2[[#This Row],[DNC T]]=0,"--", IF(Table2[[#This Row],[DNC HS]]/Table2[[#This Row],[DNC T]]=0, "--", Table2[[#This Row],[DNC HS]]/Table2[[#This Row],[DNC T]]))</f>
        <v>--</v>
      </c>
      <c r="BY90" s="18" t="str">
        <f>IF(Table2[[#This Row],[DNC T]]=0,"--", IF(Table2[[#This Row],[DNC FE]]/Table2[[#This Row],[DNC T]]=0, "--", Table2[[#This Row],[DNC FE]]/Table2[[#This Row],[DNC T]]))</f>
        <v>--</v>
      </c>
      <c r="BZ90" s="24">
        <f>SUM(Table2[[#This Row],[BX T]],Table2[[#This Row],[SW T]],Table2[[#This Row],[CHE T]],Table2[[#This Row],[WR T]],Table2[[#This Row],[DNC T]])</f>
        <v>194</v>
      </c>
      <c r="CA90" s="2">
        <v>108</v>
      </c>
      <c r="CB90" s="2">
        <v>76</v>
      </c>
      <c r="CC90" s="2">
        <v>0</v>
      </c>
      <c r="CD90" s="2">
        <v>2</v>
      </c>
      <c r="CE90" s="6">
        <f>SUM(Table2[[#This Row],[TF B]:[TF FE]])</f>
        <v>186</v>
      </c>
      <c r="CF90" s="11">
        <f>IF((Table2[[#This Row],[TF T]]/Table2[[#This Row],[Admission]]) = 0, "--", (Table2[[#This Row],[TF T]]/Table2[[#This Row],[Admission]]))</f>
        <v>0.11938382541720154</v>
      </c>
      <c r="CG90" s="11" t="str">
        <f>IF(Table2[[#This Row],[TF T]]=0,"--", IF(Table2[[#This Row],[TF HS]]/Table2[[#This Row],[TF T]]=0, "--", Table2[[#This Row],[TF HS]]/Table2[[#This Row],[TF T]]))</f>
        <v>--</v>
      </c>
      <c r="CH90" s="18">
        <f>IF(Table2[[#This Row],[TF T]]=0,"--", IF(Table2[[#This Row],[TF FE]]/Table2[[#This Row],[TF T]]=0, "--", Table2[[#This Row],[TF FE]]/Table2[[#This Row],[TF T]]))</f>
        <v>1.0752688172043012E-2</v>
      </c>
      <c r="CI90" s="2">
        <v>53</v>
      </c>
      <c r="CJ90" s="2">
        <v>0</v>
      </c>
      <c r="CK90" s="2">
        <v>0</v>
      </c>
      <c r="CL90" s="2">
        <v>0</v>
      </c>
      <c r="CM90" s="6">
        <f>SUM(Table2[[#This Row],[BB B]:[BB FE]])</f>
        <v>53</v>
      </c>
      <c r="CN90" s="11">
        <f>IF((Table2[[#This Row],[BB T]]/Table2[[#This Row],[Admission]]) = 0, "--", (Table2[[#This Row],[BB T]]/Table2[[#This Row],[Admission]]))</f>
        <v>3.4017971758664958E-2</v>
      </c>
      <c r="CO90" s="11" t="str">
        <f>IF(Table2[[#This Row],[BB T]]=0,"--", IF(Table2[[#This Row],[BB HS]]/Table2[[#This Row],[BB T]]=0, "--", Table2[[#This Row],[BB HS]]/Table2[[#This Row],[BB T]]))</f>
        <v>--</v>
      </c>
      <c r="CP90" s="18" t="str">
        <f>IF(Table2[[#This Row],[BB T]]=0,"--", IF(Table2[[#This Row],[BB FE]]/Table2[[#This Row],[BB T]]=0, "--", Table2[[#This Row],[BB FE]]/Table2[[#This Row],[BB T]]))</f>
        <v>--</v>
      </c>
      <c r="CQ90" s="2">
        <v>0</v>
      </c>
      <c r="CR90" s="2">
        <v>29</v>
      </c>
      <c r="CS90" s="2">
        <v>0</v>
      </c>
      <c r="CT90" s="2">
        <v>0</v>
      </c>
      <c r="CU90" s="6">
        <f>SUM(Table2[[#This Row],[SB B]:[SB FE]])</f>
        <v>29</v>
      </c>
      <c r="CV90" s="11">
        <f>IF((Table2[[#This Row],[SB T]]/Table2[[#This Row],[Admission]]) = 0, "--", (Table2[[#This Row],[SB T]]/Table2[[#This Row],[Admission]]))</f>
        <v>1.8613607188703467E-2</v>
      </c>
      <c r="CW90" s="11" t="str">
        <f>IF(Table2[[#This Row],[SB T]]=0,"--", IF(Table2[[#This Row],[SB HS]]/Table2[[#This Row],[SB T]]=0, "--", Table2[[#This Row],[SB HS]]/Table2[[#This Row],[SB T]]))</f>
        <v>--</v>
      </c>
      <c r="CX90" s="18" t="str">
        <f>IF(Table2[[#This Row],[SB T]]=0,"--", IF(Table2[[#This Row],[SB FE]]/Table2[[#This Row],[SB T]]=0, "--", Table2[[#This Row],[SB FE]]/Table2[[#This Row],[SB T]]))</f>
        <v>--</v>
      </c>
      <c r="CY90" s="2">
        <v>15</v>
      </c>
      <c r="CZ90" s="2">
        <v>0</v>
      </c>
      <c r="DA90" s="2">
        <v>0</v>
      </c>
      <c r="DB90" s="2">
        <v>0</v>
      </c>
      <c r="DC90" s="6">
        <f>SUM(Table2[[#This Row],[GF B]:[GF FE]])</f>
        <v>15</v>
      </c>
      <c r="DD90" s="11">
        <f>IF((Table2[[#This Row],[GF T]]/Table2[[#This Row],[Admission]]) = 0, "--", (Table2[[#This Row],[GF T]]/Table2[[#This Row],[Admission]]))</f>
        <v>9.6277278562259313E-3</v>
      </c>
      <c r="DE90" s="11" t="str">
        <f>IF(Table2[[#This Row],[GF T]]=0,"--", IF(Table2[[#This Row],[GF HS]]/Table2[[#This Row],[GF T]]=0, "--", Table2[[#This Row],[GF HS]]/Table2[[#This Row],[GF T]]))</f>
        <v>--</v>
      </c>
      <c r="DF90" s="18" t="str">
        <f>IF(Table2[[#This Row],[GF T]]=0,"--", IF(Table2[[#This Row],[GF FE]]/Table2[[#This Row],[GF T]]=0, "--", Table2[[#This Row],[GF FE]]/Table2[[#This Row],[GF T]]))</f>
        <v>--</v>
      </c>
      <c r="DG90" s="2">
        <v>26</v>
      </c>
      <c r="DH90" s="2">
        <v>32</v>
      </c>
      <c r="DI90" s="2">
        <v>0</v>
      </c>
      <c r="DJ90" s="2">
        <v>0</v>
      </c>
      <c r="DK90" s="6">
        <f>SUM(Table2[[#This Row],[TN B]:[TN FE]])</f>
        <v>58</v>
      </c>
      <c r="DL90" s="11">
        <f>IF((Table2[[#This Row],[TN T]]/Table2[[#This Row],[Admission]]) = 0, "--", (Table2[[#This Row],[TN T]]/Table2[[#This Row],[Admission]]))</f>
        <v>3.7227214377406934E-2</v>
      </c>
      <c r="DM90" s="11" t="str">
        <f>IF(Table2[[#This Row],[TN T]]=0,"--", IF(Table2[[#This Row],[TN HS]]/Table2[[#This Row],[TN T]]=0, "--", Table2[[#This Row],[TN HS]]/Table2[[#This Row],[TN T]]))</f>
        <v>--</v>
      </c>
      <c r="DN90" s="18" t="str">
        <f>IF(Table2[[#This Row],[TN T]]=0,"--", IF(Table2[[#This Row],[TN FE]]/Table2[[#This Row],[TN T]]=0, "--", Table2[[#This Row],[TN FE]]/Table2[[#This Row],[TN T]]))</f>
        <v>--</v>
      </c>
      <c r="DO90" s="2">
        <v>65</v>
      </c>
      <c r="DP90" s="2">
        <v>28</v>
      </c>
      <c r="DQ90" s="2">
        <v>0</v>
      </c>
      <c r="DR90" s="2">
        <v>0</v>
      </c>
      <c r="DS90" s="6">
        <f>SUM(Table2[[#This Row],[BND B]:[BND FE]])</f>
        <v>93</v>
      </c>
      <c r="DT90" s="11">
        <f>IF((Table2[[#This Row],[BND T]]/Table2[[#This Row],[Admission]]) = 0, "--", (Table2[[#This Row],[BND T]]/Table2[[#This Row],[Admission]]))</f>
        <v>5.9691912708600768E-2</v>
      </c>
      <c r="DU90" s="11" t="str">
        <f>IF(Table2[[#This Row],[BND T]]=0,"--", IF(Table2[[#This Row],[BND HS]]/Table2[[#This Row],[BND T]]=0, "--", Table2[[#This Row],[BND HS]]/Table2[[#This Row],[BND T]]))</f>
        <v>--</v>
      </c>
      <c r="DV90" s="18" t="str">
        <f>IF(Table2[[#This Row],[BND T]]=0,"--", IF(Table2[[#This Row],[BND FE]]/Table2[[#This Row],[BND T]]=0, "--", Table2[[#This Row],[BND FE]]/Table2[[#This Row],[BND T]]))</f>
        <v>--</v>
      </c>
      <c r="DW90" s="2">
        <v>0</v>
      </c>
      <c r="DX90" s="2">
        <v>0</v>
      </c>
      <c r="DY90" s="2">
        <v>0</v>
      </c>
      <c r="DZ90" s="2">
        <v>0</v>
      </c>
      <c r="EA90" s="6">
        <f>SUM(Table2[[#This Row],[SPE B]:[SPE FE]])</f>
        <v>0</v>
      </c>
      <c r="EB90" s="11" t="str">
        <f>IF((Table2[[#This Row],[SPE T]]/Table2[[#This Row],[Admission]]) = 0, "--", (Table2[[#This Row],[SPE T]]/Table2[[#This Row],[Admission]]))</f>
        <v>--</v>
      </c>
      <c r="EC90" s="11" t="str">
        <f>IF(Table2[[#This Row],[SPE T]]=0,"--", IF(Table2[[#This Row],[SPE HS]]/Table2[[#This Row],[SPE T]]=0, "--", Table2[[#This Row],[SPE HS]]/Table2[[#This Row],[SPE T]]))</f>
        <v>--</v>
      </c>
      <c r="ED90" s="18" t="str">
        <f>IF(Table2[[#This Row],[SPE T]]=0,"--", IF(Table2[[#This Row],[SPE FE]]/Table2[[#This Row],[SPE T]]=0, "--", Table2[[#This Row],[SPE FE]]/Table2[[#This Row],[SPE T]]))</f>
        <v>--</v>
      </c>
      <c r="EE90" s="2">
        <v>0</v>
      </c>
      <c r="EF90" s="2">
        <v>0</v>
      </c>
      <c r="EG90" s="2">
        <v>0</v>
      </c>
      <c r="EH90" s="2">
        <v>0</v>
      </c>
      <c r="EI90" s="6">
        <f>SUM(Table2[[#This Row],[ORC B]:[ORC FE]])</f>
        <v>0</v>
      </c>
      <c r="EJ90" s="11" t="str">
        <f>IF((Table2[[#This Row],[ORC T]]/Table2[[#This Row],[Admission]]) = 0, "--", (Table2[[#This Row],[ORC T]]/Table2[[#This Row],[Admission]]))</f>
        <v>--</v>
      </c>
      <c r="EK90" s="11" t="str">
        <f>IF(Table2[[#This Row],[ORC T]]=0,"--", IF(Table2[[#This Row],[ORC HS]]/Table2[[#This Row],[ORC T]]=0, "--", Table2[[#This Row],[ORC HS]]/Table2[[#This Row],[ORC T]]))</f>
        <v>--</v>
      </c>
      <c r="EL90" s="18" t="str">
        <f>IF(Table2[[#This Row],[ORC T]]=0,"--", IF(Table2[[#This Row],[ORC FE]]/Table2[[#This Row],[ORC T]]=0, "--", Table2[[#This Row],[ORC FE]]/Table2[[#This Row],[ORC T]]))</f>
        <v>--</v>
      </c>
      <c r="EM90" s="2">
        <v>0</v>
      </c>
      <c r="EN90" s="2">
        <v>0</v>
      </c>
      <c r="EO90" s="2">
        <v>0</v>
      </c>
      <c r="EP90" s="2">
        <v>0</v>
      </c>
      <c r="EQ90" s="6">
        <f>SUM(Table2[[#This Row],[SOL B]:[SOL FE]])</f>
        <v>0</v>
      </c>
      <c r="ER90" s="11" t="str">
        <f>IF((Table2[[#This Row],[SOL T]]/Table2[[#This Row],[Admission]]) = 0, "--", (Table2[[#This Row],[SOL T]]/Table2[[#This Row],[Admission]]))</f>
        <v>--</v>
      </c>
      <c r="ES90" s="11" t="str">
        <f>IF(Table2[[#This Row],[SOL T]]=0,"--", IF(Table2[[#This Row],[SOL HS]]/Table2[[#This Row],[SOL T]]=0, "--", Table2[[#This Row],[SOL HS]]/Table2[[#This Row],[SOL T]]))</f>
        <v>--</v>
      </c>
      <c r="ET90" s="18" t="str">
        <f>IF(Table2[[#This Row],[SOL T]]=0,"--", IF(Table2[[#This Row],[SOL FE]]/Table2[[#This Row],[SOL T]]=0, "--", Table2[[#This Row],[SOL FE]]/Table2[[#This Row],[SOL T]]))</f>
        <v>--</v>
      </c>
      <c r="EU90" s="2">
        <v>46</v>
      </c>
      <c r="EV90" s="2">
        <v>92</v>
      </c>
      <c r="EW90" s="2">
        <v>0</v>
      </c>
      <c r="EX90" s="2">
        <v>0</v>
      </c>
      <c r="EY90" s="6">
        <f>SUM(Table2[[#This Row],[CHO B]:[CHO FE]])</f>
        <v>138</v>
      </c>
      <c r="EZ90" s="11">
        <f>IF((Table2[[#This Row],[CHO T]]/Table2[[#This Row],[Admission]]) = 0, "--", (Table2[[#This Row],[CHO T]]/Table2[[#This Row],[Admission]]))</f>
        <v>8.8575096277278567E-2</v>
      </c>
      <c r="FA90" s="11" t="str">
        <f>IF(Table2[[#This Row],[CHO T]]=0,"--", IF(Table2[[#This Row],[CHO HS]]/Table2[[#This Row],[CHO T]]=0, "--", Table2[[#This Row],[CHO HS]]/Table2[[#This Row],[CHO T]]))</f>
        <v>--</v>
      </c>
      <c r="FB90" s="18" t="str">
        <f>IF(Table2[[#This Row],[CHO T]]=0,"--", IF(Table2[[#This Row],[CHO FE]]/Table2[[#This Row],[CHO T]]=0, "--", Table2[[#This Row],[CHO FE]]/Table2[[#This Row],[CHO T]]))</f>
        <v>--</v>
      </c>
      <c r="FC9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572</v>
      </c>
      <c r="FD90">
        <v>0</v>
      </c>
      <c r="FE90">
        <v>1</v>
      </c>
      <c r="FF90" s="1" t="s">
        <v>390</v>
      </c>
      <c r="FG90" s="1" t="s">
        <v>390</v>
      </c>
      <c r="FH90">
        <v>0</v>
      </c>
      <c r="FI90">
        <v>0</v>
      </c>
      <c r="FJ90" s="1" t="s">
        <v>390</v>
      </c>
      <c r="FK90" s="1" t="s">
        <v>390</v>
      </c>
      <c r="FL90">
        <v>0</v>
      </c>
      <c r="FM90">
        <v>0</v>
      </c>
      <c r="FN90" s="1" t="s">
        <v>390</v>
      </c>
      <c r="FO90" s="1" t="s">
        <v>390</v>
      </c>
    </row>
    <row r="91" spans="1:171">
      <c r="A91">
        <v>1127</v>
      </c>
      <c r="B91">
        <v>162</v>
      </c>
      <c r="C91" t="s">
        <v>97</v>
      </c>
      <c r="D91" t="s">
        <v>187</v>
      </c>
      <c r="E91" s="20">
        <v>208</v>
      </c>
      <c r="F91" s="2">
        <v>40</v>
      </c>
      <c r="G91" s="2">
        <v>0</v>
      </c>
      <c r="H91" s="2">
        <v>0</v>
      </c>
      <c r="I91" s="2">
        <v>2</v>
      </c>
      <c r="J91" s="6">
        <f>SUM(Table2[[#This Row],[FB B]:[FB FE]])</f>
        <v>42</v>
      </c>
      <c r="K91" s="11">
        <f>IF((Table2[[#This Row],[FB T]]/Table2[[#This Row],[Admission]]) = 0, "--", (Table2[[#This Row],[FB T]]/Table2[[#This Row],[Admission]]))</f>
        <v>0.20192307692307693</v>
      </c>
      <c r="L91" s="11" t="str">
        <f>IF(Table2[[#This Row],[FB T]]=0,"--", IF(Table2[[#This Row],[FB HS]]/Table2[[#This Row],[FB T]]=0, "--", Table2[[#This Row],[FB HS]]/Table2[[#This Row],[FB T]]))</f>
        <v>--</v>
      </c>
      <c r="M91" s="18">
        <f>IF(Table2[[#This Row],[FB T]]=0,"--", IF(Table2[[#This Row],[FB FE]]/Table2[[#This Row],[FB T]]=0, "--", Table2[[#This Row],[FB FE]]/Table2[[#This Row],[FB T]]))</f>
        <v>4.7619047619047616E-2</v>
      </c>
      <c r="N91" s="2">
        <v>0</v>
      </c>
      <c r="O91" s="2">
        <v>0</v>
      </c>
      <c r="P91" s="2">
        <v>0</v>
      </c>
      <c r="Q91" s="2">
        <v>0</v>
      </c>
      <c r="R91" s="6">
        <f>SUM(Table2[[#This Row],[XC B]:[XC FE]])</f>
        <v>0</v>
      </c>
      <c r="S91" s="11" t="str">
        <f>IF((Table2[[#This Row],[XC T]]/Table2[[#This Row],[Admission]]) = 0, "--", (Table2[[#This Row],[XC T]]/Table2[[#This Row],[Admission]]))</f>
        <v>--</v>
      </c>
      <c r="T91" s="11" t="str">
        <f>IF(Table2[[#This Row],[XC T]]=0,"--", IF(Table2[[#This Row],[XC HS]]/Table2[[#This Row],[XC T]]=0, "--", Table2[[#This Row],[XC HS]]/Table2[[#This Row],[XC T]]))</f>
        <v>--</v>
      </c>
      <c r="U91" s="18" t="str">
        <f>IF(Table2[[#This Row],[XC T]]=0,"--", IF(Table2[[#This Row],[XC FE]]/Table2[[#This Row],[XC T]]=0, "--", Table2[[#This Row],[XC FE]]/Table2[[#This Row],[XC T]]))</f>
        <v>--</v>
      </c>
      <c r="V91" s="2">
        <v>26</v>
      </c>
      <c r="W91" s="2">
        <v>1</v>
      </c>
      <c r="X91" s="2">
        <v>0</v>
      </c>
      <c r="Y91" s="6">
        <f>SUM(Table2[[#This Row],[VB G]:[VB FE]])</f>
        <v>27</v>
      </c>
      <c r="Z91" s="11">
        <f>IF((Table2[[#This Row],[VB T]]/Table2[[#This Row],[Admission]]) = 0, "--", (Table2[[#This Row],[VB T]]/Table2[[#This Row],[Admission]]))</f>
        <v>0.12980769230769232</v>
      </c>
      <c r="AA91" s="11">
        <f>IF(Table2[[#This Row],[VB T]]=0,"--", IF(Table2[[#This Row],[VB HS]]/Table2[[#This Row],[VB T]]=0, "--", Table2[[#This Row],[VB HS]]/Table2[[#This Row],[VB T]]))</f>
        <v>3.7037037037037035E-2</v>
      </c>
      <c r="AB91" s="18" t="str">
        <f>IF(Table2[[#This Row],[VB T]]=0,"--", IF(Table2[[#This Row],[VB FE]]/Table2[[#This Row],[VB T]]=0, "--", Table2[[#This Row],[VB FE]]/Table2[[#This Row],[VB T]]))</f>
        <v>--</v>
      </c>
      <c r="AC91" s="2">
        <v>12</v>
      </c>
      <c r="AD91" s="2">
        <v>4</v>
      </c>
      <c r="AE91" s="2">
        <v>0</v>
      </c>
      <c r="AF91" s="2">
        <v>0</v>
      </c>
      <c r="AG91" s="6">
        <f>SUM(Table2[[#This Row],[SC B]:[SC FE]])</f>
        <v>16</v>
      </c>
      <c r="AH91" s="11">
        <f>IF((Table2[[#This Row],[SC T]]/Table2[[#This Row],[Admission]]) = 0, "--", (Table2[[#This Row],[SC T]]/Table2[[#This Row],[Admission]]))</f>
        <v>7.6923076923076927E-2</v>
      </c>
      <c r="AI91" s="11" t="str">
        <f>IF(Table2[[#This Row],[SC T]]=0,"--", IF(Table2[[#This Row],[SC HS]]/Table2[[#This Row],[SC T]]=0, "--", Table2[[#This Row],[SC HS]]/Table2[[#This Row],[SC T]]))</f>
        <v>--</v>
      </c>
      <c r="AJ91" s="18" t="str">
        <f>IF(Table2[[#This Row],[SC T]]=0,"--", IF(Table2[[#This Row],[SC FE]]/Table2[[#This Row],[SC T]]=0, "--", Table2[[#This Row],[SC FE]]/Table2[[#This Row],[SC T]]))</f>
        <v>--</v>
      </c>
      <c r="AK91" s="15">
        <f>SUM(Table2[[#This Row],[FB T]],Table2[[#This Row],[XC T]],Table2[[#This Row],[VB T]],Table2[[#This Row],[SC T]])</f>
        <v>85</v>
      </c>
      <c r="AL91" s="2">
        <v>26</v>
      </c>
      <c r="AM91" s="2">
        <v>18</v>
      </c>
      <c r="AN91" s="2">
        <v>0</v>
      </c>
      <c r="AO91" s="2">
        <v>0</v>
      </c>
      <c r="AP91" s="6">
        <f>SUM(Table2[[#This Row],[BX B]:[BX FE]])</f>
        <v>44</v>
      </c>
      <c r="AQ91" s="11">
        <f>IF((Table2[[#This Row],[BX T]]/Table2[[#This Row],[Admission]]) = 0, "--", (Table2[[#This Row],[BX T]]/Table2[[#This Row],[Admission]]))</f>
        <v>0.21153846153846154</v>
      </c>
      <c r="AR91" s="11" t="str">
        <f>IF(Table2[[#This Row],[BX T]]=0,"--", IF(Table2[[#This Row],[BX HS]]/Table2[[#This Row],[BX T]]=0, "--", Table2[[#This Row],[BX HS]]/Table2[[#This Row],[BX T]]))</f>
        <v>--</v>
      </c>
      <c r="AS91" s="18" t="str">
        <f>IF(Table2[[#This Row],[BX T]]=0,"--", IF(Table2[[#This Row],[BX FE]]/Table2[[#This Row],[BX T]]=0, "--", Table2[[#This Row],[BX FE]]/Table2[[#This Row],[BX T]]))</f>
        <v>--</v>
      </c>
      <c r="AT91" s="2">
        <v>0</v>
      </c>
      <c r="AU91" s="2">
        <v>0</v>
      </c>
      <c r="AV91" s="2">
        <v>0</v>
      </c>
      <c r="AW91" s="2">
        <v>0</v>
      </c>
      <c r="AX91" s="6">
        <f>SUM(Table2[[#This Row],[SW B]:[SW FE]])</f>
        <v>0</v>
      </c>
      <c r="AY91" s="11" t="str">
        <f>IF((Table2[[#This Row],[SW T]]/Table2[[#This Row],[Admission]]) = 0, "--", (Table2[[#This Row],[SW T]]/Table2[[#This Row],[Admission]]))</f>
        <v>--</v>
      </c>
      <c r="AZ91" s="11" t="str">
        <f>IF(Table2[[#This Row],[SW T]]=0,"--", IF(Table2[[#This Row],[SW HS]]/Table2[[#This Row],[SW T]]=0, "--", Table2[[#This Row],[SW HS]]/Table2[[#This Row],[SW T]]))</f>
        <v>--</v>
      </c>
      <c r="BA91" s="18" t="str">
        <f>IF(Table2[[#This Row],[SW T]]=0,"--", IF(Table2[[#This Row],[SW FE]]/Table2[[#This Row],[SW T]]=0, "--", Table2[[#This Row],[SW FE]]/Table2[[#This Row],[SW T]]))</f>
        <v>--</v>
      </c>
      <c r="BB91" s="2">
        <v>0</v>
      </c>
      <c r="BC91" s="2">
        <v>0</v>
      </c>
      <c r="BD91" s="2">
        <v>0</v>
      </c>
      <c r="BE91" s="2">
        <v>0</v>
      </c>
      <c r="BF91" s="6">
        <f>SUM(Table2[[#This Row],[CHE B]:[CHE FE]])</f>
        <v>0</v>
      </c>
      <c r="BG91" s="11" t="str">
        <f>IF((Table2[[#This Row],[CHE T]]/Table2[[#This Row],[Admission]]) = 0, "--", (Table2[[#This Row],[CHE T]]/Table2[[#This Row],[Admission]]))</f>
        <v>--</v>
      </c>
      <c r="BH91" s="11" t="str">
        <f>IF(Table2[[#This Row],[CHE T]]=0,"--", IF(Table2[[#This Row],[CHE HS]]/Table2[[#This Row],[CHE T]]=0, "--", Table2[[#This Row],[CHE HS]]/Table2[[#This Row],[CHE T]]))</f>
        <v>--</v>
      </c>
      <c r="BI91" s="22" t="str">
        <f>IF(Table2[[#This Row],[CHE T]]=0,"--", IF(Table2[[#This Row],[CHE FE]]/Table2[[#This Row],[CHE T]]=0, "--", Table2[[#This Row],[CHE FE]]/Table2[[#This Row],[CHE T]]))</f>
        <v>--</v>
      </c>
      <c r="BJ91" s="2">
        <v>14</v>
      </c>
      <c r="BK91" s="2">
        <v>0</v>
      </c>
      <c r="BL91" s="2">
        <v>0</v>
      </c>
      <c r="BM91" s="2">
        <v>0</v>
      </c>
      <c r="BN91" s="6">
        <f>SUM(Table2[[#This Row],[WR B]:[WR FE]])</f>
        <v>14</v>
      </c>
      <c r="BO91" s="11">
        <f>IF((Table2[[#This Row],[WR T]]/Table2[[#This Row],[Admission]]) = 0, "--", (Table2[[#This Row],[WR T]]/Table2[[#This Row],[Admission]]))</f>
        <v>6.7307692307692304E-2</v>
      </c>
      <c r="BP91" s="11" t="str">
        <f>IF(Table2[[#This Row],[WR T]]=0,"--", IF(Table2[[#This Row],[WR HS]]/Table2[[#This Row],[WR T]]=0, "--", Table2[[#This Row],[WR HS]]/Table2[[#This Row],[WR T]]))</f>
        <v>--</v>
      </c>
      <c r="BQ91" s="18" t="str">
        <f>IF(Table2[[#This Row],[WR T]]=0,"--", IF(Table2[[#This Row],[WR FE]]/Table2[[#This Row],[WR T]]=0, "--", Table2[[#This Row],[WR FE]]/Table2[[#This Row],[WR T]]))</f>
        <v>--</v>
      </c>
      <c r="BR91" s="2">
        <v>0</v>
      </c>
      <c r="BS91" s="2">
        <v>14</v>
      </c>
      <c r="BT91" s="2">
        <v>0</v>
      </c>
      <c r="BU91" s="2">
        <v>0</v>
      </c>
      <c r="BV91" s="6">
        <f>SUM(Table2[[#This Row],[DNC B]:[DNC FE]])</f>
        <v>14</v>
      </c>
      <c r="BW91" s="11">
        <f>IF((Table2[[#This Row],[DNC T]]/Table2[[#This Row],[Admission]]) = 0, "--", (Table2[[#This Row],[DNC T]]/Table2[[#This Row],[Admission]]))</f>
        <v>6.7307692307692304E-2</v>
      </c>
      <c r="BX91" s="11" t="str">
        <f>IF(Table2[[#This Row],[DNC T]]=0,"--", IF(Table2[[#This Row],[DNC HS]]/Table2[[#This Row],[DNC T]]=0, "--", Table2[[#This Row],[DNC HS]]/Table2[[#This Row],[DNC T]]))</f>
        <v>--</v>
      </c>
      <c r="BY91" s="18" t="str">
        <f>IF(Table2[[#This Row],[DNC T]]=0,"--", IF(Table2[[#This Row],[DNC FE]]/Table2[[#This Row],[DNC T]]=0, "--", Table2[[#This Row],[DNC FE]]/Table2[[#This Row],[DNC T]]))</f>
        <v>--</v>
      </c>
      <c r="BZ91" s="24">
        <f>SUM(Table2[[#This Row],[BX T]],Table2[[#This Row],[SW T]],Table2[[#This Row],[CHE T]],Table2[[#This Row],[WR T]],Table2[[#This Row],[DNC T]])</f>
        <v>72</v>
      </c>
      <c r="CA91" s="2">
        <v>25</v>
      </c>
      <c r="CB91" s="2">
        <v>18</v>
      </c>
      <c r="CC91" s="2">
        <v>1</v>
      </c>
      <c r="CD91" s="2">
        <v>0</v>
      </c>
      <c r="CE91" s="6">
        <f>SUM(Table2[[#This Row],[TF B]:[TF FE]])</f>
        <v>44</v>
      </c>
      <c r="CF91" s="11">
        <f>IF((Table2[[#This Row],[TF T]]/Table2[[#This Row],[Admission]]) = 0, "--", (Table2[[#This Row],[TF T]]/Table2[[#This Row],[Admission]]))</f>
        <v>0.21153846153846154</v>
      </c>
      <c r="CG91" s="11">
        <f>IF(Table2[[#This Row],[TF T]]=0,"--", IF(Table2[[#This Row],[TF HS]]/Table2[[#This Row],[TF T]]=0, "--", Table2[[#This Row],[TF HS]]/Table2[[#This Row],[TF T]]))</f>
        <v>2.2727272727272728E-2</v>
      </c>
      <c r="CH91" s="18" t="str">
        <f>IF(Table2[[#This Row],[TF T]]=0,"--", IF(Table2[[#This Row],[TF FE]]/Table2[[#This Row],[TF T]]=0, "--", Table2[[#This Row],[TF FE]]/Table2[[#This Row],[TF T]]))</f>
        <v>--</v>
      </c>
      <c r="CI91" s="2">
        <v>19</v>
      </c>
      <c r="CJ91" s="2">
        <v>0</v>
      </c>
      <c r="CK91" s="2">
        <v>0</v>
      </c>
      <c r="CL91" s="2">
        <v>0</v>
      </c>
      <c r="CM91" s="6">
        <f>SUM(Table2[[#This Row],[BB B]:[BB FE]])</f>
        <v>19</v>
      </c>
      <c r="CN91" s="11">
        <f>IF((Table2[[#This Row],[BB T]]/Table2[[#This Row],[Admission]]) = 0, "--", (Table2[[#This Row],[BB T]]/Table2[[#This Row],[Admission]]))</f>
        <v>9.1346153846153841E-2</v>
      </c>
      <c r="CO91" s="11" t="str">
        <f>IF(Table2[[#This Row],[BB T]]=0,"--", IF(Table2[[#This Row],[BB HS]]/Table2[[#This Row],[BB T]]=0, "--", Table2[[#This Row],[BB HS]]/Table2[[#This Row],[BB T]]))</f>
        <v>--</v>
      </c>
      <c r="CP91" s="18" t="str">
        <f>IF(Table2[[#This Row],[BB T]]=0,"--", IF(Table2[[#This Row],[BB FE]]/Table2[[#This Row],[BB T]]=0, "--", Table2[[#This Row],[BB FE]]/Table2[[#This Row],[BB T]]))</f>
        <v>--</v>
      </c>
      <c r="CQ91" s="2">
        <v>0</v>
      </c>
      <c r="CR91" s="2">
        <v>15</v>
      </c>
      <c r="CS91" s="2">
        <v>0</v>
      </c>
      <c r="CT91" s="2">
        <v>0</v>
      </c>
      <c r="CU91" s="6">
        <f>SUM(Table2[[#This Row],[SB B]:[SB FE]])</f>
        <v>15</v>
      </c>
      <c r="CV91" s="11">
        <f>IF((Table2[[#This Row],[SB T]]/Table2[[#This Row],[Admission]]) = 0, "--", (Table2[[#This Row],[SB T]]/Table2[[#This Row],[Admission]]))</f>
        <v>7.2115384615384609E-2</v>
      </c>
      <c r="CW91" s="11" t="str">
        <f>IF(Table2[[#This Row],[SB T]]=0,"--", IF(Table2[[#This Row],[SB HS]]/Table2[[#This Row],[SB T]]=0, "--", Table2[[#This Row],[SB HS]]/Table2[[#This Row],[SB T]]))</f>
        <v>--</v>
      </c>
      <c r="CX91" s="18" t="str">
        <f>IF(Table2[[#This Row],[SB T]]=0,"--", IF(Table2[[#This Row],[SB FE]]/Table2[[#This Row],[SB T]]=0, "--", Table2[[#This Row],[SB FE]]/Table2[[#This Row],[SB T]]))</f>
        <v>--</v>
      </c>
      <c r="CY91" s="2">
        <v>8</v>
      </c>
      <c r="CZ91" s="2">
        <v>1</v>
      </c>
      <c r="DA91" s="2">
        <v>0</v>
      </c>
      <c r="DB91" s="2">
        <v>0</v>
      </c>
      <c r="DC91" s="6">
        <f>SUM(Table2[[#This Row],[GF B]:[GF FE]])</f>
        <v>9</v>
      </c>
      <c r="DD91" s="11">
        <f>IF((Table2[[#This Row],[GF T]]/Table2[[#This Row],[Admission]]) = 0, "--", (Table2[[#This Row],[GF T]]/Table2[[#This Row],[Admission]]))</f>
        <v>4.3269230769230768E-2</v>
      </c>
      <c r="DE91" s="11" t="str">
        <f>IF(Table2[[#This Row],[GF T]]=0,"--", IF(Table2[[#This Row],[GF HS]]/Table2[[#This Row],[GF T]]=0, "--", Table2[[#This Row],[GF HS]]/Table2[[#This Row],[GF T]]))</f>
        <v>--</v>
      </c>
      <c r="DF91" s="18" t="str">
        <f>IF(Table2[[#This Row],[GF T]]=0,"--", IF(Table2[[#This Row],[GF FE]]/Table2[[#This Row],[GF T]]=0, "--", Table2[[#This Row],[GF FE]]/Table2[[#This Row],[GF T]]))</f>
        <v>--</v>
      </c>
      <c r="DG91" s="2">
        <v>0</v>
      </c>
      <c r="DH91" s="2">
        <v>0</v>
      </c>
      <c r="DI91" s="2">
        <v>0</v>
      </c>
      <c r="DJ91" s="2">
        <v>0</v>
      </c>
      <c r="DK91" s="6">
        <f>SUM(Table2[[#This Row],[TN B]:[TN FE]])</f>
        <v>0</v>
      </c>
      <c r="DL91" s="11" t="str">
        <f>IF((Table2[[#This Row],[TN T]]/Table2[[#This Row],[Admission]]) = 0, "--", (Table2[[#This Row],[TN T]]/Table2[[#This Row],[Admission]]))</f>
        <v>--</v>
      </c>
      <c r="DM91" s="11" t="str">
        <f>IF(Table2[[#This Row],[TN T]]=0,"--", IF(Table2[[#This Row],[TN HS]]/Table2[[#This Row],[TN T]]=0, "--", Table2[[#This Row],[TN HS]]/Table2[[#This Row],[TN T]]))</f>
        <v>--</v>
      </c>
      <c r="DN91" s="18" t="str">
        <f>IF(Table2[[#This Row],[TN T]]=0,"--", IF(Table2[[#This Row],[TN FE]]/Table2[[#This Row],[TN T]]=0, "--", Table2[[#This Row],[TN FE]]/Table2[[#This Row],[TN T]]))</f>
        <v>--</v>
      </c>
      <c r="DO91" s="2">
        <v>5</v>
      </c>
      <c r="DP91" s="2">
        <v>4</v>
      </c>
      <c r="DQ91" s="2">
        <v>0</v>
      </c>
      <c r="DR91" s="2">
        <v>0</v>
      </c>
      <c r="DS91" s="6">
        <f>SUM(Table2[[#This Row],[BND B]:[BND FE]])</f>
        <v>9</v>
      </c>
      <c r="DT91" s="11">
        <f>IF((Table2[[#This Row],[BND T]]/Table2[[#This Row],[Admission]]) = 0, "--", (Table2[[#This Row],[BND T]]/Table2[[#This Row],[Admission]]))</f>
        <v>4.3269230769230768E-2</v>
      </c>
      <c r="DU91" s="11" t="str">
        <f>IF(Table2[[#This Row],[BND T]]=0,"--", IF(Table2[[#This Row],[BND HS]]/Table2[[#This Row],[BND T]]=0, "--", Table2[[#This Row],[BND HS]]/Table2[[#This Row],[BND T]]))</f>
        <v>--</v>
      </c>
      <c r="DV91" s="18" t="str">
        <f>IF(Table2[[#This Row],[BND T]]=0,"--", IF(Table2[[#This Row],[BND FE]]/Table2[[#This Row],[BND T]]=0, "--", Table2[[#This Row],[BND FE]]/Table2[[#This Row],[BND T]]))</f>
        <v>--</v>
      </c>
      <c r="DW91" s="2">
        <v>0</v>
      </c>
      <c r="DX91" s="2">
        <v>0</v>
      </c>
      <c r="DY91" s="2">
        <v>0</v>
      </c>
      <c r="DZ91" s="2">
        <v>0</v>
      </c>
      <c r="EA91" s="6">
        <f>SUM(Table2[[#This Row],[SPE B]:[SPE FE]])</f>
        <v>0</v>
      </c>
      <c r="EB91" s="11" t="str">
        <f>IF((Table2[[#This Row],[SPE T]]/Table2[[#This Row],[Admission]]) = 0, "--", (Table2[[#This Row],[SPE T]]/Table2[[#This Row],[Admission]]))</f>
        <v>--</v>
      </c>
      <c r="EC91" s="11" t="str">
        <f>IF(Table2[[#This Row],[SPE T]]=0,"--", IF(Table2[[#This Row],[SPE HS]]/Table2[[#This Row],[SPE T]]=0, "--", Table2[[#This Row],[SPE HS]]/Table2[[#This Row],[SPE T]]))</f>
        <v>--</v>
      </c>
      <c r="ED91" s="18" t="str">
        <f>IF(Table2[[#This Row],[SPE T]]=0,"--", IF(Table2[[#This Row],[SPE FE]]/Table2[[#This Row],[SPE T]]=0, "--", Table2[[#This Row],[SPE FE]]/Table2[[#This Row],[SPE T]]))</f>
        <v>--</v>
      </c>
      <c r="EE91" s="2">
        <v>0</v>
      </c>
      <c r="EF91" s="2">
        <v>0</v>
      </c>
      <c r="EG91" s="2">
        <v>0</v>
      </c>
      <c r="EH91" s="2">
        <v>0</v>
      </c>
      <c r="EI91" s="6">
        <f>SUM(Table2[[#This Row],[ORC B]:[ORC FE]])</f>
        <v>0</v>
      </c>
      <c r="EJ91" s="11" t="str">
        <f>IF((Table2[[#This Row],[ORC T]]/Table2[[#This Row],[Admission]]) = 0, "--", (Table2[[#This Row],[ORC T]]/Table2[[#This Row],[Admission]]))</f>
        <v>--</v>
      </c>
      <c r="EK91" s="11" t="str">
        <f>IF(Table2[[#This Row],[ORC T]]=0,"--", IF(Table2[[#This Row],[ORC HS]]/Table2[[#This Row],[ORC T]]=0, "--", Table2[[#This Row],[ORC HS]]/Table2[[#This Row],[ORC T]]))</f>
        <v>--</v>
      </c>
      <c r="EL91" s="18" t="str">
        <f>IF(Table2[[#This Row],[ORC T]]=0,"--", IF(Table2[[#This Row],[ORC FE]]/Table2[[#This Row],[ORC T]]=0, "--", Table2[[#This Row],[ORC FE]]/Table2[[#This Row],[ORC T]]))</f>
        <v>--</v>
      </c>
      <c r="EM91" s="2">
        <v>0</v>
      </c>
      <c r="EN91" s="2">
        <v>0</v>
      </c>
      <c r="EO91" s="2">
        <v>0</v>
      </c>
      <c r="EP91" s="2">
        <v>0</v>
      </c>
      <c r="EQ91" s="6">
        <f>SUM(Table2[[#This Row],[SOL B]:[SOL FE]])</f>
        <v>0</v>
      </c>
      <c r="ER91" s="11" t="str">
        <f>IF((Table2[[#This Row],[SOL T]]/Table2[[#This Row],[Admission]]) = 0, "--", (Table2[[#This Row],[SOL T]]/Table2[[#This Row],[Admission]]))</f>
        <v>--</v>
      </c>
      <c r="ES91" s="11" t="str">
        <f>IF(Table2[[#This Row],[SOL T]]=0,"--", IF(Table2[[#This Row],[SOL HS]]/Table2[[#This Row],[SOL T]]=0, "--", Table2[[#This Row],[SOL HS]]/Table2[[#This Row],[SOL T]]))</f>
        <v>--</v>
      </c>
      <c r="ET91" s="18" t="str">
        <f>IF(Table2[[#This Row],[SOL T]]=0,"--", IF(Table2[[#This Row],[SOL FE]]/Table2[[#This Row],[SOL T]]=0, "--", Table2[[#This Row],[SOL FE]]/Table2[[#This Row],[SOL T]]))</f>
        <v>--</v>
      </c>
      <c r="EU91" s="2">
        <v>4</v>
      </c>
      <c r="EV91" s="2">
        <v>10</v>
      </c>
      <c r="EW91" s="2">
        <v>0</v>
      </c>
      <c r="EX91" s="2">
        <v>0</v>
      </c>
      <c r="EY91" s="6">
        <f>SUM(Table2[[#This Row],[CHO B]:[CHO FE]])</f>
        <v>14</v>
      </c>
      <c r="EZ91" s="11">
        <f>IF((Table2[[#This Row],[CHO T]]/Table2[[#This Row],[Admission]]) = 0, "--", (Table2[[#This Row],[CHO T]]/Table2[[#This Row],[Admission]]))</f>
        <v>6.7307692307692304E-2</v>
      </c>
      <c r="FA91" s="11" t="str">
        <f>IF(Table2[[#This Row],[CHO T]]=0,"--", IF(Table2[[#This Row],[CHO HS]]/Table2[[#This Row],[CHO T]]=0, "--", Table2[[#This Row],[CHO HS]]/Table2[[#This Row],[CHO T]]))</f>
        <v>--</v>
      </c>
      <c r="FB91" s="18" t="str">
        <f>IF(Table2[[#This Row],[CHO T]]=0,"--", IF(Table2[[#This Row],[CHO FE]]/Table2[[#This Row],[CHO T]]=0, "--", Table2[[#This Row],[CHO FE]]/Table2[[#This Row],[CHO T]]))</f>
        <v>--</v>
      </c>
      <c r="FC9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110</v>
      </c>
      <c r="FD91">
        <v>0</v>
      </c>
      <c r="FE91">
        <v>0</v>
      </c>
      <c r="FF91" s="1" t="s">
        <v>390</v>
      </c>
      <c r="FG91" s="1" t="s">
        <v>390</v>
      </c>
      <c r="FH91">
        <v>0</v>
      </c>
      <c r="FI91">
        <v>0</v>
      </c>
      <c r="FJ91" s="1" t="s">
        <v>390</v>
      </c>
      <c r="FK91" s="1" t="s">
        <v>390</v>
      </c>
      <c r="FL91">
        <v>0</v>
      </c>
      <c r="FM91">
        <v>0</v>
      </c>
      <c r="FN91" s="1" t="s">
        <v>390</v>
      </c>
      <c r="FO91" s="1" t="s">
        <v>390</v>
      </c>
    </row>
    <row r="92" spans="1:171">
      <c r="A92">
        <v>882</v>
      </c>
      <c r="B92">
        <v>224</v>
      </c>
      <c r="C92" t="s">
        <v>94</v>
      </c>
      <c r="D92" t="s">
        <v>188</v>
      </c>
      <c r="E92" s="20">
        <v>1841</v>
      </c>
      <c r="F92" s="2">
        <v>126</v>
      </c>
      <c r="G92" s="2">
        <v>0</v>
      </c>
      <c r="H92" s="2">
        <v>0</v>
      </c>
      <c r="I92" s="2">
        <v>0</v>
      </c>
      <c r="J92" s="6">
        <f>SUM(Table2[[#This Row],[FB B]:[FB FE]])</f>
        <v>126</v>
      </c>
      <c r="K92" s="11">
        <f>IF((Table2[[#This Row],[FB T]]/Table2[[#This Row],[Admission]]) = 0, "--", (Table2[[#This Row],[FB T]]/Table2[[#This Row],[Admission]]))</f>
        <v>6.8441064638783272E-2</v>
      </c>
      <c r="L92" s="11" t="str">
        <f>IF(Table2[[#This Row],[FB T]]=0,"--", IF(Table2[[#This Row],[FB HS]]/Table2[[#This Row],[FB T]]=0, "--", Table2[[#This Row],[FB HS]]/Table2[[#This Row],[FB T]]))</f>
        <v>--</v>
      </c>
      <c r="M92" s="18" t="str">
        <f>IF(Table2[[#This Row],[FB T]]=0,"--", IF(Table2[[#This Row],[FB FE]]/Table2[[#This Row],[FB T]]=0, "--", Table2[[#This Row],[FB FE]]/Table2[[#This Row],[FB T]]))</f>
        <v>--</v>
      </c>
      <c r="N92" s="2">
        <v>12</v>
      </c>
      <c r="O92" s="2">
        <v>15</v>
      </c>
      <c r="P92" s="2">
        <v>0</v>
      </c>
      <c r="Q92" s="2">
        <v>0</v>
      </c>
      <c r="R92" s="6">
        <f>SUM(Table2[[#This Row],[XC B]:[XC FE]])</f>
        <v>27</v>
      </c>
      <c r="S92" s="11">
        <f>IF((Table2[[#This Row],[XC T]]/Table2[[#This Row],[Admission]]) = 0, "--", (Table2[[#This Row],[XC T]]/Table2[[#This Row],[Admission]]))</f>
        <v>1.4665942422596416E-2</v>
      </c>
      <c r="T92" s="11" t="str">
        <f>IF(Table2[[#This Row],[XC T]]=0,"--", IF(Table2[[#This Row],[XC HS]]/Table2[[#This Row],[XC T]]=0, "--", Table2[[#This Row],[XC HS]]/Table2[[#This Row],[XC T]]))</f>
        <v>--</v>
      </c>
      <c r="U92" s="18" t="str">
        <f>IF(Table2[[#This Row],[XC T]]=0,"--", IF(Table2[[#This Row],[XC FE]]/Table2[[#This Row],[XC T]]=0, "--", Table2[[#This Row],[XC FE]]/Table2[[#This Row],[XC T]]))</f>
        <v>--</v>
      </c>
      <c r="V92" s="2">
        <v>38</v>
      </c>
      <c r="W92" s="2">
        <v>0</v>
      </c>
      <c r="X92" s="2">
        <v>0</v>
      </c>
      <c r="Y92" s="6">
        <f>SUM(Table2[[#This Row],[VB G]:[VB FE]])</f>
        <v>38</v>
      </c>
      <c r="Z92" s="11">
        <f>IF((Table2[[#This Row],[VB T]]/Table2[[#This Row],[Admission]]) = 0, "--", (Table2[[#This Row],[VB T]]/Table2[[#This Row],[Admission]]))</f>
        <v>2.0640956002172733E-2</v>
      </c>
      <c r="AA92" s="11" t="str">
        <f>IF(Table2[[#This Row],[VB T]]=0,"--", IF(Table2[[#This Row],[VB HS]]/Table2[[#This Row],[VB T]]=0, "--", Table2[[#This Row],[VB HS]]/Table2[[#This Row],[VB T]]))</f>
        <v>--</v>
      </c>
      <c r="AB92" s="18" t="str">
        <f>IF(Table2[[#This Row],[VB T]]=0,"--", IF(Table2[[#This Row],[VB FE]]/Table2[[#This Row],[VB T]]=0, "--", Table2[[#This Row],[VB FE]]/Table2[[#This Row],[VB T]]))</f>
        <v>--</v>
      </c>
      <c r="AC92" s="2">
        <v>38</v>
      </c>
      <c r="AD92" s="2">
        <v>34</v>
      </c>
      <c r="AE92" s="2">
        <v>0</v>
      </c>
      <c r="AF92" s="2">
        <v>3</v>
      </c>
      <c r="AG92" s="6">
        <f>SUM(Table2[[#This Row],[SC B]:[SC FE]])</f>
        <v>75</v>
      </c>
      <c r="AH92" s="11">
        <f>IF((Table2[[#This Row],[SC T]]/Table2[[#This Row],[Admission]]) = 0, "--", (Table2[[#This Row],[SC T]]/Table2[[#This Row],[Admission]]))</f>
        <v>4.0738728951656707E-2</v>
      </c>
      <c r="AI92" s="11" t="str">
        <f>IF(Table2[[#This Row],[SC T]]=0,"--", IF(Table2[[#This Row],[SC HS]]/Table2[[#This Row],[SC T]]=0, "--", Table2[[#This Row],[SC HS]]/Table2[[#This Row],[SC T]]))</f>
        <v>--</v>
      </c>
      <c r="AJ92" s="18">
        <f>IF(Table2[[#This Row],[SC T]]=0,"--", IF(Table2[[#This Row],[SC FE]]/Table2[[#This Row],[SC T]]=0, "--", Table2[[#This Row],[SC FE]]/Table2[[#This Row],[SC T]]))</f>
        <v>0.04</v>
      </c>
      <c r="AK92" s="15">
        <f>SUM(Table2[[#This Row],[FB T]],Table2[[#This Row],[XC T]],Table2[[#This Row],[VB T]],Table2[[#This Row],[SC T]])</f>
        <v>266</v>
      </c>
      <c r="AL92" s="2">
        <v>34</v>
      </c>
      <c r="AM92" s="2">
        <v>31</v>
      </c>
      <c r="AN92" s="2">
        <v>0</v>
      </c>
      <c r="AO92" s="2">
        <v>0</v>
      </c>
      <c r="AP92" s="6">
        <f>SUM(Table2[[#This Row],[BX B]:[BX FE]])</f>
        <v>65</v>
      </c>
      <c r="AQ92" s="11">
        <f>IF((Table2[[#This Row],[BX T]]/Table2[[#This Row],[Admission]]) = 0, "--", (Table2[[#This Row],[BX T]]/Table2[[#This Row],[Admission]]))</f>
        <v>3.5306898424769147E-2</v>
      </c>
      <c r="AR92" s="11" t="str">
        <f>IF(Table2[[#This Row],[BX T]]=0,"--", IF(Table2[[#This Row],[BX HS]]/Table2[[#This Row],[BX T]]=0, "--", Table2[[#This Row],[BX HS]]/Table2[[#This Row],[BX T]]))</f>
        <v>--</v>
      </c>
      <c r="AS92" s="18" t="str">
        <f>IF(Table2[[#This Row],[BX T]]=0,"--", IF(Table2[[#This Row],[BX FE]]/Table2[[#This Row],[BX T]]=0, "--", Table2[[#This Row],[BX FE]]/Table2[[#This Row],[BX T]]))</f>
        <v>--</v>
      </c>
      <c r="AT92" s="2">
        <v>24</v>
      </c>
      <c r="AU92" s="2">
        <v>10</v>
      </c>
      <c r="AV92" s="2">
        <v>0</v>
      </c>
      <c r="AW92" s="2">
        <v>1</v>
      </c>
      <c r="AX92" s="6">
        <f>SUM(Table2[[#This Row],[SW B]:[SW FE]])</f>
        <v>35</v>
      </c>
      <c r="AY92" s="11">
        <f>IF((Table2[[#This Row],[SW T]]/Table2[[#This Row],[Admission]]) = 0, "--", (Table2[[#This Row],[SW T]]/Table2[[#This Row],[Admission]]))</f>
        <v>1.9011406844106463E-2</v>
      </c>
      <c r="AZ92" s="11" t="str">
        <f>IF(Table2[[#This Row],[SW T]]=0,"--", IF(Table2[[#This Row],[SW HS]]/Table2[[#This Row],[SW T]]=0, "--", Table2[[#This Row],[SW HS]]/Table2[[#This Row],[SW T]]))</f>
        <v>--</v>
      </c>
      <c r="BA92" s="18">
        <f>IF(Table2[[#This Row],[SW T]]=0,"--", IF(Table2[[#This Row],[SW FE]]/Table2[[#This Row],[SW T]]=0, "--", Table2[[#This Row],[SW FE]]/Table2[[#This Row],[SW T]]))</f>
        <v>2.8571428571428571E-2</v>
      </c>
      <c r="BB92" s="2">
        <v>0</v>
      </c>
      <c r="BC92" s="2">
        <v>27</v>
      </c>
      <c r="BD92" s="2">
        <v>0</v>
      </c>
      <c r="BE92" s="2">
        <v>0</v>
      </c>
      <c r="BF92" s="6">
        <f>SUM(Table2[[#This Row],[CHE B]:[CHE FE]])</f>
        <v>27</v>
      </c>
      <c r="BG92" s="11">
        <f>IF((Table2[[#This Row],[CHE T]]/Table2[[#This Row],[Admission]]) = 0, "--", (Table2[[#This Row],[CHE T]]/Table2[[#This Row],[Admission]]))</f>
        <v>1.4665942422596416E-2</v>
      </c>
      <c r="BH92" s="11" t="str">
        <f>IF(Table2[[#This Row],[CHE T]]=0,"--", IF(Table2[[#This Row],[CHE HS]]/Table2[[#This Row],[CHE T]]=0, "--", Table2[[#This Row],[CHE HS]]/Table2[[#This Row],[CHE T]]))</f>
        <v>--</v>
      </c>
      <c r="BI92" s="22" t="str">
        <f>IF(Table2[[#This Row],[CHE T]]=0,"--", IF(Table2[[#This Row],[CHE FE]]/Table2[[#This Row],[CHE T]]=0, "--", Table2[[#This Row],[CHE FE]]/Table2[[#This Row],[CHE T]]))</f>
        <v>--</v>
      </c>
      <c r="BJ92" s="2">
        <v>34</v>
      </c>
      <c r="BK92" s="2">
        <v>0</v>
      </c>
      <c r="BL92" s="2">
        <v>0</v>
      </c>
      <c r="BM92" s="2">
        <v>0</v>
      </c>
      <c r="BN92" s="6">
        <f>SUM(Table2[[#This Row],[WR B]:[WR FE]])</f>
        <v>34</v>
      </c>
      <c r="BO92" s="11">
        <f>IF((Table2[[#This Row],[WR T]]/Table2[[#This Row],[Admission]]) = 0, "--", (Table2[[#This Row],[WR T]]/Table2[[#This Row],[Admission]]))</f>
        <v>1.8468223791417708E-2</v>
      </c>
      <c r="BP92" s="11" t="str">
        <f>IF(Table2[[#This Row],[WR T]]=0,"--", IF(Table2[[#This Row],[WR HS]]/Table2[[#This Row],[WR T]]=0, "--", Table2[[#This Row],[WR HS]]/Table2[[#This Row],[WR T]]))</f>
        <v>--</v>
      </c>
      <c r="BQ92" s="18" t="str">
        <f>IF(Table2[[#This Row],[WR T]]=0,"--", IF(Table2[[#This Row],[WR FE]]/Table2[[#This Row],[WR T]]=0, "--", Table2[[#This Row],[WR FE]]/Table2[[#This Row],[WR T]]))</f>
        <v>--</v>
      </c>
      <c r="BR92" s="2">
        <v>0</v>
      </c>
      <c r="BS92" s="2">
        <v>23</v>
      </c>
      <c r="BT92" s="2">
        <v>0</v>
      </c>
      <c r="BU92" s="2">
        <v>0</v>
      </c>
      <c r="BV92" s="6">
        <f>SUM(Table2[[#This Row],[DNC B]:[DNC FE]])</f>
        <v>23</v>
      </c>
      <c r="BW92" s="11">
        <f>IF((Table2[[#This Row],[DNC T]]/Table2[[#This Row],[Admission]]) = 0, "--", (Table2[[#This Row],[DNC T]]/Table2[[#This Row],[Admission]]))</f>
        <v>1.2493210211841391E-2</v>
      </c>
      <c r="BX92" s="11" t="str">
        <f>IF(Table2[[#This Row],[DNC T]]=0,"--", IF(Table2[[#This Row],[DNC HS]]/Table2[[#This Row],[DNC T]]=0, "--", Table2[[#This Row],[DNC HS]]/Table2[[#This Row],[DNC T]]))</f>
        <v>--</v>
      </c>
      <c r="BY92" s="18" t="str">
        <f>IF(Table2[[#This Row],[DNC T]]=0,"--", IF(Table2[[#This Row],[DNC FE]]/Table2[[#This Row],[DNC T]]=0, "--", Table2[[#This Row],[DNC FE]]/Table2[[#This Row],[DNC T]]))</f>
        <v>--</v>
      </c>
      <c r="BZ92" s="24">
        <f>SUM(Table2[[#This Row],[BX T]],Table2[[#This Row],[SW T]],Table2[[#This Row],[CHE T]],Table2[[#This Row],[WR T]],Table2[[#This Row],[DNC T]])</f>
        <v>184</v>
      </c>
      <c r="CA92" s="2">
        <v>73</v>
      </c>
      <c r="CB92" s="2">
        <v>40</v>
      </c>
      <c r="CC92" s="2">
        <v>0</v>
      </c>
      <c r="CD92" s="2">
        <v>2</v>
      </c>
      <c r="CE92" s="6">
        <f>SUM(Table2[[#This Row],[TF B]:[TF FE]])</f>
        <v>115</v>
      </c>
      <c r="CF92" s="11">
        <f>IF((Table2[[#This Row],[TF T]]/Table2[[#This Row],[Admission]]) = 0, "--", (Table2[[#This Row],[TF T]]/Table2[[#This Row],[Admission]]))</f>
        <v>6.2466051059206953E-2</v>
      </c>
      <c r="CG92" s="11" t="str">
        <f>IF(Table2[[#This Row],[TF T]]=0,"--", IF(Table2[[#This Row],[TF HS]]/Table2[[#This Row],[TF T]]=0, "--", Table2[[#This Row],[TF HS]]/Table2[[#This Row],[TF T]]))</f>
        <v>--</v>
      </c>
      <c r="CH92" s="18">
        <f>IF(Table2[[#This Row],[TF T]]=0,"--", IF(Table2[[#This Row],[TF FE]]/Table2[[#This Row],[TF T]]=0, "--", Table2[[#This Row],[TF FE]]/Table2[[#This Row],[TF T]]))</f>
        <v>1.7391304347826087E-2</v>
      </c>
      <c r="CI92" s="2">
        <v>43</v>
      </c>
      <c r="CJ92" s="2">
        <v>0</v>
      </c>
      <c r="CK92" s="2">
        <v>0</v>
      </c>
      <c r="CL92" s="2">
        <v>0</v>
      </c>
      <c r="CM92" s="6">
        <f>SUM(Table2[[#This Row],[BB B]:[BB FE]])</f>
        <v>43</v>
      </c>
      <c r="CN92" s="11">
        <f>IF((Table2[[#This Row],[BB T]]/Table2[[#This Row],[Admission]]) = 0, "--", (Table2[[#This Row],[BB T]]/Table2[[#This Row],[Admission]]))</f>
        <v>2.3356871265616513E-2</v>
      </c>
      <c r="CO92" s="11" t="str">
        <f>IF(Table2[[#This Row],[BB T]]=0,"--", IF(Table2[[#This Row],[BB HS]]/Table2[[#This Row],[BB T]]=0, "--", Table2[[#This Row],[BB HS]]/Table2[[#This Row],[BB T]]))</f>
        <v>--</v>
      </c>
      <c r="CP92" s="18" t="str">
        <f>IF(Table2[[#This Row],[BB T]]=0,"--", IF(Table2[[#This Row],[BB FE]]/Table2[[#This Row],[BB T]]=0, "--", Table2[[#This Row],[BB FE]]/Table2[[#This Row],[BB T]]))</f>
        <v>--</v>
      </c>
      <c r="CQ92" s="2">
        <v>0</v>
      </c>
      <c r="CR92" s="2">
        <v>23</v>
      </c>
      <c r="CS92" s="2">
        <v>0</v>
      </c>
      <c r="CT92" s="2">
        <v>0</v>
      </c>
      <c r="CU92" s="6">
        <f>SUM(Table2[[#This Row],[SB B]:[SB FE]])</f>
        <v>23</v>
      </c>
      <c r="CV92" s="11">
        <f>IF((Table2[[#This Row],[SB T]]/Table2[[#This Row],[Admission]]) = 0, "--", (Table2[[#This Row],[SB T]]/Table2[[#This Row],[Admission]]))</f>
        <v>1.2493210211841391E-2</v>
      </c>
      <c r="CW92" s="11" t="str">
        <f>IF(Table2[[#This Row],[SB T]]=0,"--", IF(Table2[[#This Row],[SB HS]]/Table2[[#This Row],[SB T]]=0, "--", Table2[[#This Row],[SB HS]]/Table2[[#This Row],[SB T]]))</f>
        <v>--</v>
      </c>
      <c r="CX92" s="18" t="str">
        <f>IF(Table2[[#This Row],[SB T]]=0,"--", IF(Table2[[#This Row],[SB FE]]/Table2[[#This Row],[SB T]]=0, "--", Table2[[#This Row],[SB FE]]/Table2[[#This Row],[SB T]]))</f>
        <v>--</v>
      </c>
      <c r="CY92" s="2">
        <v>9</v>
      </c>
      <c r="CZ92" s="2">
        <v>10</v>
      </c>
      <c r="DA92" s="2">
        <v>0</v>
      </c>
      <c r="DB92" s="2">
        <v>0</v>
      </c>
      <c r="DC92" s="6">
        <f>SUM(Table2[[#This Row],[GF B]:[GF FE]])</f>
        <v>19</v>
      </c>
      <c r="DD92" s="11">
        <f>IF((Table2[[#This Row],[GF T]]/Table2[[#This Row],[Admission]]) = 0, "--", (Table2[[#This Row],[GF T]]/Table2[[#This Row],[Admission]]))</f>
        <v>1.0320478001086366E-2</v>
      </c>
      <c r="DE92" s="11" t="str">
        <f>IF(Table2[[#This Row],[GF T]]=0,"--", IF(Table2[[#This Row],[GF HS]]/Table2[[#This Row],[GF T]]=0, "--", Table2[[#This Row],[GF HS]]/Table2[[#This Row],[GF T]]))</f>
        <v>--</v>
      </c>
      <c r="DF92" s="18" t="str">
        <f>IF(Table2[[#This Row],[GF T]]=0,"--", IF(Table2[[#This Row],[GF FE]]/Table2[[#This Row],[GF T]]=0, "--", Table2[[#This Row],[GF FE]]/Table2[[#This Row],[GF T]]))</f>
        <v>--</v>
      </c>
      <c r="DG92" s="2">
        <v>21</v>
      </c>
      <c r="DH92" s="2">
        <v>19</v>
      </c>
      <c r="DI92" s="2">
        <v>0</v>
      </c>
      <c r="DJ92" s="2">
        <v>2</v>
      </c>
      <c r="DK92" s="6">
        <f>SUM(Table2[[#This Row],[TN B]:[TN FE]])</f>
        <v>42</v>
      </c>
      <c r="DL92" s="11">
        <f>IF((Table2[[#This Row],[TN T]]/Table2[[#This Row],[Admission]]) = 0, "--", (Table2[[#This Row],[TN T]]/Table2[[#This Row],[Admission]]))</f>
        <v>2.2813688212927757E-2</v>
      </c>
      <c r="DM92" s="11" t="str">
        <f>IF(Table2[[#This Row],[TN T]]=0,"--", IF(Table2[[#This Row],[TN HS]]/Table2[[#This Row],[TN T]]=0, "--", Table2[[#This Row],[TN HS]]/Table2[[#This Row],[TN T]]))</f>
        <v>--</v>
      </c>
      <c r="DN92" s="18">
        <f>IF(Table2[[#This Row],[TN T]]=0,"--", IF(Table2[[#This Row],[TN FE]]/Table2[[#This Row],[TN T]]=0, "--", Table2[[#This Row],[TN FE]]/Table2[[#This Row],[TN T]]))</f>
        <v>4.7619047619047616E-2</v>
      </c>
      <c r="DO92" s="2">
        <v>56</v>
      </c>
      <c r="DP92" s="2">
        <v>56</v>
      </c>
      <c r="DQ92" s="2">
        <v>0</v>
      </c>
      <c r="DR92" s="2">
        <v>0</v>
      </c>
      <c r="DS92" s="6">
        <f>SUM(Table2[[#This Row],[BND B]:[BND FE]])</f>
        <v>112</v>
      </c>
      <c r="DT92" s="11">
        <f>IF((Table2[[#This Row],[BND T]]/Table2[[#This Row],[Admission]]) = 0, "--", (Table2[[#This Row],[BND T]]/Table2[[#This Row],[Admission]]))</f>
        <v>6.0836501901140684E-2</v>
      </c>
      <c r="DU92" s="11" t="str">
        <f>IF(Table2[[#This Row],[BND T]]=0,"--", IF(Table2[[#This Row],[BND HS]]/Table2[[#This Row],[BND T]]=0, "--", Table2[[#This Row],[BND HS]]/Table2[[#This Row],[BND T]]))</f>
        <v>--</v>
      </c>
      <c r="DV92" s="18" t="str">
        <f>IF(Table2[[#This Row],[BND T]]=0,"--", IF(Table2[[#This Row],[BND FE]]/Table2[[#This Row],[BND T]]=0, "--", Table2[[#This Row],[BND FE]]/Table2[[#This Row],[BND T]]))</f>
        <v>--</v>
      </c>
      <c r="DW92" s="2">
        <v>3</v>
      </c>
      <c r="DX92" s="2">
        <v>8</v>
      </c>
      <c r="DY92" s="2">
        <v>0</v>
      </c>
      <c r="DZ92" s="2">
        <v>0</v>
      </c>
      <c r="EA92" s="6">
        <f>SUM(Table2[[#This Row],[SPE B]:[SPE FE]])</f>
        <v>11</v>
      </c>
      <c r="EB92" s="11">
        <f>IF((Table2[[#This Row],[SPE T]]/Table2[[#This Row],[Admission]]) = 0, "--", (Table2[[#This Row],[SPE T]]/Table2[[#This Row],[Admission]]))</f>
        <v>5.975013579576317E-3</v>
      </c>
      <c r="EC92" s="11" t="str">
        <f>IF(Table2[[#This Row],[SPE T]]=0,"--", IF(Table2[[#This Row],[SPE HS]]/Table2[[#This Row],[SPE T]]=0, "--", Table2[[#This Row],[SPE HS]]/Table2[[#This Row],[SPE T]]))</f>
        <v>--</v>
      </c>
      <c r="ED92" s="18" t="str">
        <f>IF(Table2[[#This Row],[SPE T]]=0,"--", IF(Table2[[#This Row],[SPE FE]]/Table2[[#This Row],[SPE T]]=0, "--", Table2[[#This Row],[SPE FE]]/Table2[[#This Row],[SPE T]]))</f>
        <v>--</v>
      </c>
      <c r="EE92" s="2">
        <v>7</v>
      </c>
      <c r="EF92" s="2">
        <v>24</v>
      </c>
      <c r="EG92" s="2">
        <v>0</v>
      </c>
      <c r="EH92" s="2">
        <v>0</v>
      </c>
      <c r="EI92" s="6">
        <f>SUM(Table2[[#This Row],[ORC B]:[ORC FE]])</f>
        <v>31</v>
      </c>
      <c r="EJ92" s="11">
        <f>IF((Table2[[#This Row],[ORC T]]/Table2[[#This Row],[Admission]]) = 0, "--", (Table2[[#This Row],[ORC T]]/Table2[[#This Row],[Admission]]))</f>
        <v>1.6838674633351439E-2</v>
      </c>
      <c r="EK92" s="11" t="str">
        <f>IF(Table2[[#This Row],[ORC T]]=0,"--", IF(Table2[[#This Row],[ORC HS]]/Table2[[#This Row],[ORC T]]=0, "--", Table2[[#This Row],[ORC HS]]/Table2[[#This Row],[ORC T]]))</f>
        <v>--</v>
      </c>
      <c r="EL92" s="18" t="str">
        <f>IF(Table2[[#This Row],[ORC T]]=0,"--", IF(Table2[[#This Row],[ORC FE]]/Table2[[#This Row],[ORC T]]=0, "--", Table2[[#This Row],[ORC FE]]/Table2[[#This Row],[ORC T]]))</f>
        <v>--</v>
      </c>
      <c r="EM92" s="2">
        <v>1</v>
      </c>
      <c r="EN92" s="2">
        <v>0</v>
      </c>
      <c r="EO92" s="2">
        <v>0</v>
      </c>
      <c r="EP92" s="2">
        <v>0</v>
      </c>
      <c r="EQ92" s="6">
        <f>SUM(Table2[[#This Row],[SOL B]:[SOL FE]])</f>
        <v>1</v>
      </c>
      <c r="ER92" s="11">
        <f>IF((Table2[[#This Row],[SOL T]]/Table2[[#This Row],[Admission]]) = 0, "--", (Table2[[#This Row],[SOL T]]/Table2[[#This Row],[Admission]]))</f>
        <v>5.4318305268875606E-4</v>
      </c>
      <c r="ES92" s="11" t="str">
        <f>IF(Table2[[#This Row],[SOL T]]=0,"--", IF(Table2[[#This Row],[SOL HS]]/Table2[[#This Row],[SOL T]]=0, "--", Table2[[#This Row],[SOL HS]]/Table2[[#This Row],[SOL T]]))</f>
        <v>--</v>
      </c>
      <c r="ET92" s="18" t="str">
        <f>IF(Table2[[#This Row],[SOL T]]=0,"--", IF(Table2[[#This Row],[SOL FE]]/Table2[[#This Row],[SOL T]]=0, "--", Table2[[#This Row],[SOL FE]]/Table2[[#This Row],[SOL T]]))</f>
        <v>--</v>
      </c>
      <c r="EU92" s="2">
        <v>17</v>
      </c>
      <c r="EV92" s="2">
        <v>30</v>
      </c>
      <c r="EW92" s="2">
        <v>0</v>
      </c>
      <c r="EX92" s="2">
        <v>0</v>
      </c>
      <c r="EY92" s="6">
        <f>SUM(Table2[[#This Row],[CHO B]:[CHO FE]])</f>
        <v>47</v>
      </c>
      <c r="EZ92" s="11">
        <f>IF((Table2[[#This Row],[CHO T]]/Table2[[#This Row],[Admission]]) = 0, "--", (Table2[[#This Row],[CHO T]]/Table2[[#This Row],[Admission]]))</f>
        <v>2.5529603476371537E-2</v>
      </c>
      <c r="FA92" s="11" t="str">
        <f>IF(Table2[[#This Row],[CHO T]]=0,"--", IF(Table2[[#This Row],[CHO HS]]/Table2[[#This Row],[CHO T]]=0, "--", Table2[[#This Row],[CHO HS]]/Table2[[#This Row],[CHO T]]))</f>
        <v>--</v>
      </c>
      <c r="FB92" s="18" t="str">
        <f>IF(Table2[[#This Row],[CHO T]]=0,"--", IF(Table2[[#This Row],[CHO FE]]/Table2[[#This Row],[CHO T]]=0, "--", Table2[[#This Row],[CHO FE]]/Table2[[#This Row],[CHO T]]))</f>
        <v>--</v>
      </c>
      <c r="FC9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444</v>
      </c>
      <c r="FD92">
        <v>0</v>
      </c>
      <c r="FE92">
        <v>2</v>
      </c>
      <c r="FF92" s="1" t="s">
        <v>390</v>
      </c>
      <c r="FG92" s="1" t="s">
        <v>390</v>
      </c>
      <c r="FH92">
        <v>1</v>
      </c>
      <c r="FI92">
        <v>0</v>
      </c>
      <c r="FJ92" s="1" t="s">
        <v>390</v>
      </c>
      <c r="FK92" s="1" t="s">
        <v>390</v>
      </c>
      <c r="FL92">
        <v>0</v>
      </c>
      <c r="FM92">
        <v>2</v>
      </c>
      <c r="FN92" s="1" t="s">
        <v>390</v>
      </c>
      <c r="FO92" s="1" t="s">
        <v>390</v>
      </c>
    </row>
    <row r="93" spans="1:171">
      <c r="A93">
        <v>1115</v>
      </c>
      <c r="B93">
        <v>29</v>
      </c>
      <c r="C93" t="s">
        <v>94</v>
      </c>
      <c r="D93" t="s">
        <v>189</v>
      </c>
      <c r="E93" s="20">
        <v>1691</v>
      </c>
      <c r="F93" s="2">
        <v>112</v>
      </c>
      <c r="G93" s="2">
        <v>0</v>
      </c>
      <c r="H93" s="2">
        <v>0</v>
      </c>
      <c r="I93" s="2">
        <v>0</v>
      </c>
      <c r="J93" s="6">
        <f>SUM(Table2[[#This Row],[FB B]:[FB FE]])</f>
        <v>112</v>
      </c>
      <c r="K93" s="11">
        <f>IF((Table2[[#This Row],[FB T]]/Table2[[#This Row],[Admission]]) = 0, "--", (Table2[[#This Row],[FB T]]/Table2[[#This Row],[Admission]]))</f>
        <v>6.623299822590184E-2</v>
      </c>
      <c r="L93" s="11" t="str">
        <f>IF(Table2[[#This Row],[FB T]]=0,"--", IF(Table2[[#This Row],[FB HS]]/Table2[[#This Row],[FB T]]=0, "--", Table2[[#This Row],[FB HS]]/Table2[[#This Row],[FB T]]))</f>
        <v>--</v>
      </c>
      <c r="M93" s="18" t="str">
        <f>IF(Table2[[#This Row],[FB T]]=0,"--", IF(Table2[[#This Row],[FB FE]]/Table2[[#This Row],[FB T]]=0, "--", Table2[[#This Row],[FB FE]]/Table2[[#This Row],[FB T]]))</f>
        <v>--</v>
      </c>
      <c r="N93" s="2">
        <v>11</v>
      </c>
      <c r="O93" s="2">
        <v>22</v>
      </c>
      <c r="P93" s="2">
        <v>1</v>
      </c>
      <c r="Q93" s="2">
        <v>0</v>
      </c>
      <c r="R93" s="6">
        <f>SUM(Table2[[#This Row],[XC B]:[XC FE]])</f>
        <v>34</v>
      </c>
      <c r="S93" s="11">
        <f>IF((Table2[[#This Row],[XC T]]/Table2[[#This Row],[Admission]]) = 0, "--", (Table2[[#This Row],[XC T]]/Table2[[#This Row],[Admission]]))</f>
        <v>2.0106445890005913E-2</v>
      </c>
      <c r="T93" s="11">
        <f>IF(Table2[[#This Row],[XC T]]=0,"--", IF(Table2[[#This Row],[XC HS]]/Table2[[#This Row],[XC T]]=0, "--", Table2[[#This Row],[XC HS]]/Table2[[#This Row],[XC T]]))</f>
        <v>2.9411764705882353E-2</v>
      </c>
      <c r="U93" s="18" t="str">
        <f>IF(Table2[[#This Row],[XC T]]=0,"--", IF(Table2[[#This Row],[XC FE]]/Table2[[#This Row],[XC T]]=0, "--", Table2[[#This Row],[XC FE]]/Table2[[#This Row],[XC T]]))</f>
        <v>--</v>
      </c>
      <c r="V93" s="2">
        <v>34</v>
      </c>
      <c r="W93" s="2">
        <v>0</v>
      </c>
      <c r="X93" s="2">
        <v>0</v>
      </c>
      <c r="Y93" s="6">
        <f>SUM(Table2[[#This Row],[VB G]:[VB FE]])</f>
        <v>34</v>
      </c>
      <c r="Z93" s="11">
        <f>IF((Table2[[#This Row],[VB T]]/Table2[[#This Row],[Admission]]) = 0, "--", (Table2[[#This Row],[VB T]]/Table2[[#This Row],[Admission]]))</f>
        <v>2.0106445890005913E-2</v>
      </c>
      <c r="AA93" s="11" t="str">
        <f>IF(Table2[[#This Row],[VB T]]=0,"--", IF(Table2[[#This Row],[VB HS]]/Table2[[#This Row],[VB T]]=0, "--", Table2[[#This Row],[VB HS]]/Table2[[#This Row],[VB T]]))</f>
        <v>--</v>
      </c>
      <c r="AB93" s="18" t="str">
        <f>IF(Table2[[#This Row],[VB T]]=0,"--", IF(Table2[[#This Row],[VB FE]]/Table2[[#This Row],[VB T]]=0, "--", Table2[[#This Row],[VB FE]]/Table2[[#This Row],[VB T]]))</f>
        <v>--</v>
      </c>
      <c r="AC93" s="2">
        <v>40</v>
      </c>
      <c r="AD93" s="2">
        <v>35</v>
      </c>
      <c r="AE93" s="2">
        <v>0</v>
      </c>
      <c r="AF93" s="2">
        <v>0</v>
      </c>
      <c r="AG93" s="6">
        <f>SUM(Table2[[#This Row],[SC B]:[SC FE]])</f>
        <v>75</v>
      </c>
      <c r="AH93" s="11">
        <f>IF((Table2[[#This Row],[SC T]]/Table2[[#This Row],[Admission]]) = 0, "--", (Table2[[#This Row],[SC T]]/Table2[[#This Row],[Admission]]))</f>
        <v>4.4352454169130695E-2</v>
      </c>
      <c r="AI93" s="11" t="str">
        <f>IF(Table2[[#This Row],[SC T]]=0,"--", IF(Table2[[#This Row],[SC HS]]/Table2[[#This Row],[SC T]]=0, "--", Table2[[#This Row],[SC HS]]/Table2[[#This Row],[SC T]]))</f>
        <v>--</v>
      </c>
      <c r="AJ93" s="18" t="str">
        <f>IF(Table2[[#This Row],[SC T]]=0,"--", IF(Table2[[#This Row],[SC FE]]/Table2[[#This Row],[SC T]]=0, "--", Table2[[#This Row],[SC FE]]/Table2[[#This Row],[SC T]]))</f>
        <v>--</v>
      </c>
      <c r="AK93" s="15">
        <f>SUM(Table2[[#This Row],[FB T]],Table2[[#This Row],[XC T]],Table2[[#This Row],[VB T]],Table2[[#This Row],[SC T]])</f>
        <v>255</v>
      </c>
      <c r="AL93" s="2">
        <v>37</v>
      </c>
      <c r="AM93" s="2">
        <v>30</v>
      </c>
      <c r="AN93" s="2">
        <v>0</v>
      </c>
      <c r="AO93" s="2">
        <v>0</v>
      </c>
      <c r="AP93" s="6">
        <f>SUM(Table2[[#This Row],[BX B]:[BX FE]])</f>
        <v>67</v>
      </c>
      <c r="AQ93" s="11">
        <f>IF((Table2[[#This Row],[BX T]]/Table2[[#This Row],[Admission]]) = 0, "--", (Table2[[#This Row],[BX T]]/Table2[[#This Row],[Admission]]))</f>
        <v>3.9621525724423415E-2</v>
      </c>
      <c r="AR93" s="11" t="str">
        <f>IF(Table2[[#This Row],[BX T]]=0,"--", IF(Table2[[#This Row],[BX HS]]/Table2[[#This Row],[BX T]]=0, "--", Table2[[#This Row],[BX HS]]/Table2[[#This Row],[BX T]]))</f>
        <v>--</v>
      </c>
      <c r="AS93" s="18" t="str">
        <f>IF(Table2[[#This Row],[BX T]]=0,"--", IF(Table2[[#This Row],[BX FE]]/Table2[[#This Row],[BX T]]=0, "--", Table2[[#This Row],[BX FE]]/Table2[[#This Row],[BX T]]))</f>
        <v>--</v>
      </c>
      <c r="AT93" s="2">
        <v>36</v>
      </c>
      <c r="AU93" s="2">
        <v>27</v>
      </c>
      <c r="AV93" s="2">
        <v>0</v>
      </c>
      <c r="AW93" s="2">
        <v>0</v>
      </c>
      <c r="AX93" s="6">
        <f>SUM(Table2[[#This Row],[SW B]:[SW FE]])</f>
        <v>63</v>
      </c>
      <c r="AY93" s="11">
        <f>IF((Table2[[#This Row],[SW T]]/Table2[[#This Row],[Admission]]) = 0, "--", (Table2[[#This Row],[SW T]]/Table2[[#This Row],[Admission]]))</f>
        <v>3.7256061502069782E-2</v>
      </c>
      <c r="AZ93" s="11" t="str">
        <f>IF(Table2[[#This Row],[SW T]]=0,"--", IF(Table2[[#This Row],[SW HS]]/Table2[[#This Row],[SW T]]=0, "--", Table2[[#This Row],[SW HS]]/Table2[[#This Row],[SW T]]))</f>
        <v>--</v>
      </c>
      <c r="BA93" s="18" t="str">
        <f>IF(Table2[[#This Row],[SW T]]=0,"--", IF(Table2[[#This Row],[SW FE]]/Table2[[#This Row],[SW T]]=0, "--", Table2[[#This Row],[SW FE]]/Table2[[#This Row],[SW T]]))</f>
        <v>--</v>
      </c>
      <c r="BB93" s="2">
        <v>0</v>
      </c>
      <c r="BC93" s="2">
        <v>37</v>
      </c>
      <c r="BD93" s="2">
        <v>0</v>
      </c>
      <c r="BE93" s="2">
        <v>0</v>
      </c>
      <c r="BF93" s="6">
        <f>SUM(Table2[[#This Row],[CHE B]:[CHE FE]])</f>
        <v>37</v>
      </c>
      <c r="BG93" s="11">
        <f>IF((Table2[[#This Row],[CHE T]]/Table2[[#This Row],[Admission]]) = 0, "--", (Table2[[#This Row],[CHE T]]/Table2[[#This Row],[Admission]]))</f>
        <v>2.1880544056771142E-2</v>
      </c>
      <c r="BH93" s="11" t="str">
        <f>IF(Table2[[#This Row],[CHE T]]=0,"--", IF(Table2[[#This Row],[CHE HS]]/Table2[[#This Row],[CHE T]]=0, "--", Table2[[#This Row],[CHE HS]]/Table2[[#This Row],[CHE T]]))</f>
        <v>--</v>
      </c>
      <c r="BI93" s="22" t="str">
        <f>IF(Table2[[#This Row],[CHE T]]=0,"--", IF(Table2[[#This Row],[CHE FE]]/Table2[[#This Row],[CHE T]]=0, "--", Table2[[#This Row],[CHE FE]]/Table2[[#This Row],[CHE T]]))</f>
        <v>--</v>
      </c>
      <c r="BJ93" s="2">
        <v>42</v>
      </c>
      <c r="BK93" s="2">
        <v>0</v>
      </c>
      <c r="BL93" s="2">
        <v>0</v>
      </c>
      <c r="BM93" s="2">
        <v>0</v>
      </c>
      <c r="BN93" s="6">
        <f>SUM(Table2[[#This Row],[WR B]:[WR FE]])</f>
        <v>42</v>
      </c>
      <c r="BO93" s="11">
        <f>IF((Table2[[#This Row],[WR T]]/Table2[[#This Row],[Admission]]) = 0, "--", (Table2[[#This Row],[WR T]]/Table2[[#This Row],[Admission]]))</f>
        <v>2.4837374334713187E-2</v>
      </c>
      <c r="BP93" s="11" t="str">
        <f>IF(Table2[[#This Row],[WR T]]=0,"--", IF(Table2[[#This Row],[WR HS]]/Table2[[#This Row],[WR T]]=0, "--", Table2[[#This Row],[WR HS]]/Table2[[#This Row],[WR T]]))</f>
        <v>--</v>
      </c>
      <c r="BQ93" s="18" t="str">
        <f>IF(Table2[[#This Row],[WR T]]=0,"--", IF(Table2[[#This Row],[WR FE]]/Table2[[#This Row],[WR T]]=0, "--", Table2[[#This Row],[WR FE]]/Table2[[#This Row],[WR T]]))</f>
        <v>--</v>
      </c>
      <c r="BR93" s="2">
        <v>0</v>
      </c>
      <c r="BS93" s="2">
        <v>25</v>
      </c>
      <c r="BT93" s="2">
        <v>0</v>
      </c>
      <c r="BU93" s="2">
        <v>0</v>
      </c>
      <c r="BV93" s="6">
        <f>SUM(Table2[[#This Row],[DNC B]:[DNC FE]])</f>
        <v>25</v>
      </c>
      <c r="BW93" s="11">
        <f>IF((Table2[[#This Row],[DNC T]]/Table2[[#This Row],[Admission]]) = 0, "--", (Table2[[#This Row],[DNC T]]/Table2[[#This Row],[Admission]]))</f>
        <v>1.478415138971023E-2</v>
      </c>
      <c r="BX93" s="11" t="str">
        <f>IF(Table2[[#This Row],[DNC T]]=0,"--", IF(Table2[[#This Row],[DNC HS]]/Table2[[#This Row],[DNC T]]=0, "--", Table2[[#This Row],[DNC HS]]/Table2[[#This Row],[DNC T]]))</f>
        <v>--</v>
      </c>
      <c r="BY93" s="18" t="str">
        <f>IF(Table2[[#This Row],[DNC T]]=0,"--", IF(Table2[[#This Row],[DNC FE]]/Table2[[#This Row],[DNC T]]=0, "--", Table2[[#This Row],[DNC FE]]/Table2[[#This Row],[DNC T]]))</f>
        <v>--</v>
      </c>
      <c r="BZ93" s="24">
        <f>SUM(Table2[[#This Row],[BX T]],Table2[[#This Row],[SW T]],Table2[[#This Row],[CHE T]],Table2[[#This Row],[WR T]],Table2[[#This Row],[DNC T]])</f>
        <v>234</v>
      </c>
      <c r="CA93" s="2">
        <v>54</v>
      </c>
      <c r="CB93" s="2">
        <v>38</v>
      </c>
      <c r="CC93" s="2">
        <v>1</v>
      </c>
      <c r="CD93" s="2">
        <v>0</v>
      </c>
      <c r="CE93" s="6">
        <f>SUM(Table2[[#This Row],[TF B]:[TF FE]])</f>
        <v>93</v>
      </c>
      <c r="CF93" s="11">
        <f>IF((Table2[[#This Row],[TF T]]/Table2[[#This Row],[Admission]]) = 0, "--", (Table2[[#This Row],[TF T]]/Table2[[#This Row],[Admission]]))</f>
        <v>5.4997043169722058E-2</v>
      </c>
      <c r="CG93" s="11">
        <f>IF(Table2[[#This Row],[TF T]]=0,"--", IF(Table2[[#This Row],[TF HS]]/Table2[[#This Row],[TF T]]=0, "--", Table2[[#This Row],[TF HS]]/Table2[[#This Row],[TF T]]))</f>
        <v>1.0752688172043012E-2</v>
      </c>
      <c r="CH93" s="18" t="str">
        <f>IF(Table2[[#This Row],[TF T]]=0,"--", IF(Table2[[#This Row],[TF FE]]/Table2[[#This Row],[TF T]]=0, "--", Table2[[#This Row],[TF FE]]/Table2[[#This Row],[TF T]]))</f>
        <v>--</v>
      </c>
      <c r="CI93" s="2">
        <v>45</v>
      </c>
      <c r="CJ93" s="2">
        <v>0</v>
      </c>
      <c r="CK93" s="2">
        <v>0</v>
      </c>
      <c r="CL93" s="2">
        <v>0</v>
      </c>
      <c r="CM93" s="6">
        <f>SUM(Table2[[#This Row],[BB B]:[BB FE]])</f>
        <v>45</v>
      </c>
      <c r="CN93" s="11">
        <f>IF((Table2[[#This Row],[BB T]]/Table2[[#This Row],[Admission]]) = 0, "--", (Table2[[#This Row],[BB T]]/Table2[[#This Row],[Admission]]))</f>
        <v>2.6611472501478415E-2</v>
      </c>
      <c r="CO93" s="11" t="str">
        <f>IF(Table2[[#This Row],[BB T]]=0,"--", IF(Table2[[#This Row],[BB HS]]/Table2[[#This Row],[BB T]]=0, "--", Table2[[#This Row],[BB HS]]/Table2[[#This Row],[BB T]]))</f>
        <v>--</v>
      </c>
      <c r="CP93" s="18" t="str">
        <f>IF(Table2[[#This Row],[BB T]]=0,"--", IF(Table2[[#This Row],[BB FE]]/Table2[[#This Row],[BB T]]=0, "--", Table2[[#This Row],[BB FE]]/Table2[[#This Row],[BB T]]))</f>
        <v>--</v>
      </c>
      <c r="CQ93" s="2">
        <v>0</v>
      </c>
      <c r="CR93" s="2">
        <v>26</v>
      </c>
      <c r="CS93" s="2">
        <v>0</v>
      </c>
      <c r="CT93" s="2">
        <v>0</v>
      </c>
      <c r="CU93" s="6">
        <f>SUM(Table2[[#This Row],[SB B]:[SB FE]])</f>
        <v>26</v>
      </c>
      <c r="CV93" s="11">
        <f>IF((Table2[[#This Row],[SB T]]/Table2[[#This Row],[Admission]]) = 0, "--", (Table2[[#This Row],[SB T]]/Table2[[#This Row],[Admission]]))</f>
        <v>1.537551744529864E-2</v>
      </c>
      <c r="CW93" s="11" t="str">
        <f>IF(Table2[[#This Row],[SB T]]=0,"--", IF(Table2[[#This Row],[SB HS]]/Table2[[#This Row],[SB T]]=0, "--", Table2[[#This Row],[SB HS]]/Table2[[#This Row],[SB T]]))</f>
        <v>--</v>
      </c>
      <c r="CX93" s="18" t="str">
        <f>IF(Table2[[#This Row],[SB T]]=0,"--", IF(Table2[[#This Row],[SB FE]]/Table2[[#This Row],[SB T]]=0, "--", Table2[[#This Row],[SB FE]]/Table2[[#This Row],[SB T]]))</f>
        <v>--</v>
      </c>
      <c r="CY93" s="2">
        <v>11</v>
      </c>
      <c r="CZ93" s="2">
        <v>7</v>
      </c>
      <c r="DA93" s="2">
        <v>0</v>
      </c>
      <c r="DB93" s="2">
        <v>0</v>
      </c>
      <c r="DC93" s="6">
        <f>SUM(Table2[[#This Row],[GF B]:[GF FE]])</f>
        <v>18</v>
      </c>
      <c r="DD93" s="11">
        <f>IF((Table2[[#This Row],[GF T]]/Table2[[#This Row],[Admission]]) = 0, "--", (Table2[[#This Row],[GF T]]/Table2[[#This Row],[Admission]]))</f>
        <v>1.0644589000591367E-2</v>
      </c>
      <c r="DE93" s="11" t="str">
        <f>IF(Table2[[#This Row],[GF T]]=0,"--", IF(Table2[[#This Row],[GF HS]]/Table2[[#This Row],[GF T]]=0, "--", Table2[[#This Row],[GF HS]]/Table2[[#This Row],[GF T]]))</f>
        <v>--</v>
      </c>
      <c r="DF93" s="18" t="str">
        <f>IF(Table2[[#This Row],[GF T]]=0,"--", IF(Table2[[#This Row],[GF FE]]/Table2[[#This Row],[GF T]]=0, "--", Table2[[#This Row],[GF FE]]/Table2[[#This Row],[GF T]]))</f>
        <v>--</v>
      </c>
      <c r="DG93" s="2">
        <v>17</v>
      </c>
      <c r="DH93" s="2">
        <v>30</v>
      </c>
      <c r="DI93" s="2">
        <v>0</v>
      </c>
      <c r="DJ93" s="2">
        <v>1</v>
      </c>
      <c r="DK93" s="6">
        <f>SUM(Table2[[#This Row],[TN B]:[TN FE]])</f>
        <v>48</v>
      </c>
      <c r="DL93" s="11">
        <f>IF((Table2[[#This Row],[TN T]]/Table2[[#This Row],[Admission]]) = 0, "--", (Table2[[#This Row],[TN T]]/Table2[[#This Row],[Admission]]))</f>
        <v>2.8385570668243643E-2</v>
      </c>
      <c r="DM93" s="11" t="str">
        <f>IF(Table2[[#This Row],[TN T]]=0,"--", IF(Table2[[#This Row],[TN HS]]/Table2[[#This Row],[TN T]]=0, "--", Table2[[#This Row],[TN HS]]/Table2[[#This Row],[TN T]]))</f>
        <v>--</v>
      </c>
      <c r="DN93" s="18">
        <f>IF(Table2[[#This Row],[TN T]]=0,"--", IF(Table2[[#This Row],[TN FE]]/Table2[[#This Row],[TN T]]=0, "--", Table2[[#This Row],[TN FE]]/Table2[[#This Row],[TN T]]))</f>
        <v>2.0833333333333332E-2</v>
      </c>
      <c r="DO93" s="2">
        <v>25</v>
      </c>
      <c r="DP93" s="2">
        <v>27</v>
      </c>
      <c r="DQ93" s="2">
        <v>0</v>
      </c>
      <c r="DR93" s="2">
        <v>0</v>
      </c>
      <c r="DS93" s="6">
        <f>SUM(Table2[[#This Row],[BND B]:[BND FE]])</f>
        <v>52</v>
      </c>
      <c r="DT93" s="11">
        <f>IF((Table2[[#This Row],[BND T]]/Table2[[#This Row],[Admission]]) = 0, "--", (Table2[[#This Row],[BND T]]/Table2[[#This Row],[Admission]]))</f>
        <v>3.075103489059728E-2</v>
      </c>
      <c r="DU93" s="11" t="str">
        <f>IF(Table2[[#This Row],[BND T]]=0,"--", IF(Table2[[#This Row],[BND HS]]/Table2[[#This Row],[BND T]]=0, "--", Table2[[#This Row],[BND HS]]/Table2[[#This Row],[BND T]]))</f>
        <v>--</v>
      </c>
      <c r="DV93" s="18" t="str">
        <f>IF(Table2[[#This Row],[BND T]]=0,"--", IF(Table2[[#This Row],[BND FE]]/Table2[[#This Row],[BND T]]=0, "--", Table2[[#This Row],[BND FE]]/Table2[[#This Row],[BND T]]))</f>
        <v>--</v>
      </c>
      <c r="DW93" s="2">
        <v>6</v>
      </c>
      <c r="DX93" s="2">
        <v>9</v>
      </c>
      <c r="DY93" s="2">
        <v>0</v>
      </c>
      <c r="DZ93" s="2">
        <v>0</v>
      </c>
      <c r="EA93" s="6">
        <f>SUM(Table2[[#This Row],[SPE B]:[SPE FE]])</f>
        <v>15</v>
      </c>
      <c r="EB93" s="11">
        <f>IF((Table2[[#This Row],[SPE T]]/Table2[[#This Row],[Admission]]) = 0, "--", (Table2[[#This Row],[SPE T]]/Table2[[#This Row],[Admission]]))</f>
        <v>8.8704908338261383E-3</v>
      </c>
      <c r="EC93" s="11" t="str">
        <f>IF(Table2[[#This Row],[SPE T]]=0,"--", IF(Table2[[#This Row],[SPE HS]]/Table2[[#This Row],[SPE T]]=0, "--", Table2[[#This Row],[SPE HS]]/Table2[[#This Row],[SPE T]]))</f>
        <v>--</v>
      </c>
      <c r="ED93" s="18" t="str">
        <f>IF(Table2[[#This Row],[SPE T]]=0,"--", IF(Table2[[#This Row],[SPE FE]]/Table2[[#This Row],[SPE T]]=0, "--", Table2[[#This Row],[SPE FE]]/Table2[[#This Row],[SPE T]]))</f>
        <v>--</v>
      </c>
      <c r="EE93" s="2">
        <v>0</v>
      </c>
      <c r="EF93" s="2">
        <v>0</v>
      </c>
      <c r="EG93" s="2">
        <v>0</v>
      </c>
      <c r="EH93" s="2">
        <v>0</v>
      </c>
      <c r="EI93" s="6">
        <f>SUM(Table2[[#This Row],[ORC B]:[ORC FE]])</f>
        <v>0</v>
      </c>
      <c r="EJ93" s="11" t="str">
        <f>IF((Table2[[#This Row],[ORC T]]/Table2[[#This Row],[Admission]]) = 0, "--", (Table2[[#This Row],[ORC T]]/Table2[[#This Row],[Admission]]))</f>
        <v>--</v>
      </c>
      <c r="EK93" s="11" t="str">
        <f>IF(Table2[[#This Row],[ORC T]]=0,"--", IF(Table2[[#This Row],[ORC HS]]/Table2[[#This Row],[ORC T]]=0, "--", Table2[[#This Row],[ORC HS]]/Table2[[#This Row],[ORC T]]))</f>
        <v>--</v>
      </c>
      <c r="EL93" s="18" t="str">
        <f>IF(Table2[[#This Row],[ORC T]]=0,"--", IF(Table2[[#This Row],[ORC FE]]/Table2[[#This Row],[ORC T]]=0, "--", Table2[[#This Row],[ORC FE]]/Table2[[#This Row],[ORC T]]))</f>
        <v>--</v>
      </c>
      <c r="EM93" s="2">
        <v>0</v>
      </c>
      <c r="EN93" s="2">
        <v>0</v>
      </c>
      <c r="EO93" s="2">
        <v>0</v>
      </c>
      <c r="EP93" s="2">
        <v>0</v>
      </c>
      <c r="EQ93" s="6">
        <f>SUM(Table2[[#This Row],[SOL B]:[SOL FE]])</f>
        <v>0</v>
      </c>
      <c r="ER93" s="11" t="str">
        <f>IF((Table2[[#This Row],[SOL T]]/Table2[[#This Row],[Admission]]) = 0, "--", (Table2[[#This Row],[SOL T]]/Table2[[#This Row],[Admission]]))</f>
        <v>--</v>
      </c>
      <c r="ES93" s="11" t="str">
        <f>IF(Table2[[#This Row],[SOL T]]=0,"--", IF(Table2[[#This Row],[SOL HS]]/Table2[[#This Row],[SOL T]]=0, "--", Table2[[#This Row],[SOL HS]]/Table2[[#This Row],[SOL T]]))</f>
        <v>--</v>
      </c>
      <c r="ET93" s="18" t="str">
        <f>IF(Table2[[#This Row],[SOL T]]=0,"--", IF(Table2[[#This Row],[SOL FE]]/Table2[[#This Row],[SOL T]]=0, "--", Table2[[#This Row],[SOL FE]]/Table2[[#This Row],[SOL T]]))</f>
        <v>--</v>
      </c>
      <c r="EU93" s="2">
        <v>41</v>
      </c>
      <c r="EV93" s="2">
        <v>51</v>
      </c>
      <c r="EW93" s="2">
        <v>0</v>
      </c>
      <c r="EX93" s="2">
        <v>0</v>
      </c>
      <c r="EY93" s="6">
        <f>SUM(Table2[[#This Row],[CHO B]:[CHO FE]])</f>
        <v>92</v>
      </c>
      <c r="EZ93" s="11">
        <f>IF((Table2[[#This Row],[CHO T]]/Table2[[#This Row],[Admission]]) = 0, "--", (Table2[[#This Row],[CHO T]]/Table2[[#This Row],[Admission]]))</f>
        <v>5.4405677114133646E-2</v>
      </c>
      <c r="FA93" s="11" t="str">
        <f>IF(Table2[[#This Row],[CHO T]]=0,"--", IF(Table2[[#This Row],[CHO HS]]/Table2[[#This Row],[CHO T]]=0, "--", Table2[[#This Row],[CHO HS]]/Table2[[#This Row],[CHO T]]))</f>
        <v>--</v>
      </c>
      <c r="FB93" s="18" t="str">
        <f>IF(Table2[[#This Row],[CHO T]]=0,"--", IF(Table2[[#This Row],[CHO FE]]/Table2[[#This Row],[CHO T]]=0, "--", Table2[[#This Row],[CHO FE]]/Table2[[#This Row],[CHO T]]))</f>
        <v>--</v>
      </c>
      <c r="FC9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389</v>
      </c>
      <c r="FD93">
        <v>0</v>
      </c>
      <c r="FE93">
        <v>2</v>
      </c>
      <c r="FF93" s="1" t="s">
        <v>390</v>
      </c>
      <c r="FG93" s="1" t="s">
        <v>390</v>
      </c>
      <c r="FH93">
        <v>0</v>
      </c>
      <c r="FI93">
        <v>1</v>
      </c>
      <c r="FJ93" s="1" t="s">
        <v>390</v>
      </c>
      <c r="FK93" s="1" t="s">
        <v>390</v>
      </c>
      <c r="FL93">
        <v>0</v>
      </c>
      <c r="FM93">
        <v>0</v>
      </c>
      <c r="FN93" s="1" t="s">
        <v>390</v>
      </c>
      <c r="FO93" s="1" t="s">
        <v>390</v>
      </c>
    </row>
    <row r="94" spans="1:171">
      <c r="A94">
        <v>1151</v>
      </c>
      <c r="B94">
        <v>241</v>
      </c>
      <c r="C94" t="s">
        <v>92</v>
      </c>
      <c r="D94" t="s">
        <v>190</v>
      </c>
      <c r="E94" s="20">
        <v>38</v>
      </c>
      <c r="F94" s="2">
        <v>7</v>
      </c>
      <c r="G94" s="2">
        <v>0</v>
      </c>
      <c r="H94" s="2">
        <v>0</v>
      </c>
      <c r="I94" s="2">
        <v>0</v>
      </c>
      <c r="J94" s="6">
        <f>SUM(Table2[[#This Row],[FB B]:[FB FE]])</f>
        <v>7</v>
      </c>
      <c r="K94" s="11">
        <f>IF((Table2[[#This Row],[FB T]]/Table2[[#This Row],[Admission]]) = 0, "--", (Table2[[#This Row],[FB T]]/Table2[[#This Row],[Admission]]))</f>
        <v>0.18421052631578946</v>
      </c>
      <c r="L94" s="11" t="str">
        <f>IF(Table2[[#This Row],[FB T]]=0,"--", IF(Table2[[#This Row],[FB HS]]/Table2[[#This Row],[FB T]]=0, "--", Table2[[#This Row],[FB HS]]/Table2[[#This Row],[FB T]]))</f>
        <v>--</v>
      </c>
      <c r="M94" s="18" t="str">
        <f>IF(Table2[[#This Row],[FB T]]=0,"--", IF(Table2[[#This Row],[FB FE]]/Table2[[#This Row],[FB T]]=0, "--", Table2[[#This Row],[FB FE]]/Table2[[#This Row],[FB T]]))</f>
        <v>--</v>
      </c>
      <c r="N94" s="2">
        <v>0</v>
      </c>
      <c r="O94" s="2">
        <v>1</v>
      </c>
      <c r="P94" s="2">
        <v>0</v>
      </c>
      <c r="Q94" s="2">
        <v>0</v>
      </c>
      <c r="R94" s="6">
        <f>SUM(Table2[[#This Row],[XC B]:[XC FE]])</f>
        <v>1</v>
      </c>
      <c r="S94" s="11">
        <f>IF((Table2[[#This Row],[XC T]]/Table2[[#This Row],[Admission]]) = 0, "--", (Table2[[#This Row],[XC T]]/Table2[[#This Row],[Admission]]))</f>
        <v>2.6315789473684209E-2</v>
      </c>
      <c r="T94" s="11" t="str">
        <f>IF(Table2[[#This Row],[XC T]]=0,"--", IF(Table2[[#This Row],[XC HS]]/Table2[[#This Row],[XC T]]=0, "--", Table2[[#This Row],[XC HS]]/Table2[[#This Row],[XC T]]))</f>
        <v>--</v>
      </c>
      <c r="U94" s="18" t="str">
        <f>IF(Table2[[#This Row],[XC T]]=0,"--", IF(Table2[[#This Row],[XC FE]]/Table2[[#This Row],[XC T]]=0, "--", Table2[[#This Row],[XC FE]]/Table2[[#This Row],[XC T]]))</f>
        <v>--</v>
      </c>
      <c r="V94" s="2">
        <v>12</v>
      </c>
      <c r="W94" s="2">
        <v>1</v>
      </c>
      <c r="X94" s="2">
        <v>0</v>
      </c>
      <c r="Y94" s="6">
        <f>SUM(Table2[[#This Row],[VB G]:[VB FE]])</f>
        <v>13</v>
      </c>
      <c r="Z94" s="11">
        <f>IF((Table2[[#This Row],[VB T]]/Table2[[#This Row],[Admission]]) = 0, "--", (Table2[[#This Row],[VB T]]/Table2[[#This Row],[Admission]]))</f>
        <v>0.34210526315789475</v>
      </c>
      <c r="AA94" s="11">
        <f>IF(Table2[[#This Row],[VB T]]=0,"--", IF(Table2[[#This Row],[VB HS]]/Table2[[#This Row],[VB T]]=0, "--", Table2[[#This Row],[VB HS]]/Table2[[#This Row],[VB T]]))</f>
        <v>7.6923076923076927E-2</v>
      </c>
      <c r="AB94" s="18" t="str">
        <f>IF(Table2[[#This Row],[VB T]]=0,"--", IF(Table2[[#This Row],[VB FE]]/Table2[[#This Row],[VB T]]=0, "--", Table2[[#This Row],[VB FE]]/Table2[[#This Row],[VB T]]))</f>
        <v>--</v>
      </c>
      <c r="AC94" s="2">
        <v>0</v>
      </c>
      <c r="AD94" s="2">
        <v>0</v>
      </c>
      <c r="AE94" s="2">
        <v>0</v>
      </c>
      <c r="AF94" s="2">
        <v>0</v>
      </c>
      <c r="AG94" s="6">
        <f>SUM(Table2[[#This Row],[SC B]:[SC FE]])</f>
        <v>0</v>
      </c>
      <c r="AH94" s="11" t="str">
        <f>IF((Table2[[#This Row],[SC T]]/Table2[[#This Row],[Admission]]) = 0, "--", (Table2[[#This Row],[SC T]]/Table2[[#This Row],[Admission]]))</f>
        <v>--</v>
      </c>
      <c r="AI94" s="11" t="str">
        <f>IF(Table2[[#This Row],[SC T]]=0,"--", IF(Table2[[#This Row],[SC HS]]/Table2[[#This Row],[SC T]]=0, "--", Table2[[#This Row],[SC HS]]/Table2[[#This Row],[SC T]]))</f>
        <v>--</v>
      </c>
      <c r="AJ94" s="18" t="str">
        <f>IF(Table2[[#This Row],[SC T]]=0,"--", IF(Table2[[#This Row],[SC FE]]/Table2[[#This Row],[SC T]]=0, "--", Table2[[#This Row],[SC FE]]/Table2[[#This Row],[SC T]]))</f>
        <v>--</v>
      </c>
      <c r="AK94" s="15">
        <f>SUM(Table2[[#This Row],[FB T]],Table2[[#This Row],[XC T]],Table2[[#This Row],[VB T]],Table2[[#This Row],[SC T]])</f>
        <v>21</v>
      </c>
      <c r="AL94" s="2">
        <v>13</v>
      </c>
      <c r="AM94" s="2">
        <v>13</v>
      </c>
      <c r="AN94" s="2">
        <v>0</v>
      </c>
      <c r="AO94" s="2">
        <v>0</v>
      </c>
      <c r="AP94" s="6">
        <f>SUM(Table2[[#This Row],[BX B]:[BX FE]])</f>
        <v>26</v>
      </c>
      <c r="AQ94" s="11">
        <f>IF((Table2[[#This Row],[BX T]]/Table2[[#This Row],[Admission]]) = 0, "--", (Table2[[#This Row],[BX T]]/Table2[[#This Row],[Admission]]))</f>
        <v>0.68421052631578949</v>
      </c>
      <c r="AR94" s="11" t="str">
        <f>IF(Table2[[#This Row],[BX T]]=0,"--", IF(Table2[[#This Row],[BX HS]]/Table2[[#This Row],[BX T]]=0, "--", Table2[[#This Row],[BX HS]]/Table2[[#This Row],[BX T]]))</f>
        <v>--</v>
      </c>
      <c r="AS94" s="18" t="str">
        <f>IF(Table2[[#This Row],[BX T]]=0,"--", IF(Table2[[#This Row],[BX FE]]/Table2[[#This Row],[BX T]]=0, "--", Table2[[#This Row],[BX FE]]/Table2[[#This Row],[BX T]]))</f>
        <v>--</v>
      </c>
      <c r="AT94" s="2">
        <v>0</v>
      </c>
      <c r="AU94" s="2">
        <v>0</v>
      </c>
      <c r="AV94" s="2">
        <v>0</v>
      </c>
      <c r="AW94" s="2">
        <v>0</v>
      </c>
      <c r="AX94" s="6">
        <f>SUM(Table2[[#This Row],[SW B]:[SW FE]])</f>
        <v>0</v>
      </c>
      <c r="AY94" s="11" t="str">
        <f>IF((Table2[[#This Row],[SW T]]/Table2[[#This Row],[Admission]]) = 0, "--", (Table2[[#This Row],[SW T]]/Table2[[#This Row],[Admission]]))</f>
        <v>--</v>
      </c>
      <c r="AZ94" s="11" t="str">
        <f>IF(Table2[[#This Row],[SW T]]=0,"--", IF(Table2[[#This Row],[SW HS]]/Table2[[#This Row],[SW T]]=0, "--", Table2[[#This Row],[SW HS]]/Table2[[#This Row],[SW T]]))</f>
        <v>--</v>
      </c>
      <c r="BA94" s="18" t="str">
        <f>IF(Table2[[#This Row],[SW T]]=0,"--", IF(Table2[[#This Row],[SW FE]]/Table2[[#This Row],[SW T]]=0, "--", Table2[[#This Row],[SW FE]]/Table2[[#This Row],[SW T]]))</f>
        <v>--</v>
      </c>
      <c r="BB94" s="2">
        <v>0</v>
      </c>
      <c r="BC94" s="2">
        <v>0</v>
      </c>
      <c r="BD94" s="2">
        <v>0</v>
      </c>
      <c r="BE94" s="2">
        <v>0</v>
      </c>
      <c r="BF94" s="6">
        <f>SUM(Table2[[#This Row],[CHE B]:[CHE FE]])</f>
        <v>0</v>
      </c>
      <c r="BG94" s="11" t="str">
        <f>IF((Table2[[#This Row],[CHE T]]/Table2[[#This Row],[Admission]]) = 0, "--", (Table2[[#This Row],[CHE T]]/Table2[[#This Row],[Admission]]))</f>
        <v>--</v>
      </c>
      <c r="BH94" s="11" t="str">
        <f>IF(Table2[[#This Row],[CHE T]]=0,"--", IF(Table2[[#This Row],[CHE HS]]/Table2[[#This Row],[CHE T]]=0, "--", Table2[[#This Row],[CHE HS]]/Table2[[#This Row],[CHE T]]))</f>
        <v>--</v>
      </c>
      <c r="BI94" s="22" t="str">
        <f>IF(Table2[[#This Row],[CHE T]]=0,"--", IF(Table2[[#This Row],[CHE FE]]/Table2[[#This Row],[CHE T]]=0, "--", Table2[[#This Row],[CHE FE]]/Table2[[#This Row],[CHE T]]))</f>
        <v>--</v>
      </c>
      <c r="BJ94" s="2">
        <v>0</v>
      </c>
      <c r="BK94" s="2">
        <v>0</v>
      </c>
      <c r="BL94" s="2">
        <v>0</v>
      </c>
      <c r="BM94" s="2">
        <v>0</v>
      </c>
      <c r="BN94" s="6">
        <f>SUM(Table2[[#This Row],[WR B]:[WR FE]])</f>
        <v>0</v>
      </c>
      <c r="BO94" s="11" t="str">
        <f>IF((Table2[[#This Row],[WR T]]/Table2[[#This Row],[Admission]]) = 0, "--", (Table2[[#This Row],[WR T]]/Table2[[#This Row],[Admission]]))</f>
        <v>--</v>
      </c>
      <c r="BP94" s="11" t="str">
        <f>IF(Table2[[#This Row],[WR T]]=0,"--", IF(Table2[[#This Row],[WR HS]]/Table2[[#This Row],[WR T]]=0, "--", Table2[[#This Row],[WR HS]]/Table2[[#This Row],[WR T]]))</f>
        <v>--</v>
      </c>
      <c r="BQ94" s="18" t="str">
        <f>IF(Table2[[#This Row],[WR T]]=0,"--", IF(Table2[[#This Row],[WR FE]]/Table2[[#This Row],[WR T]]=0, "--", Table2[[#This Row],[WR FE]]/Table2[[#This Row],[WR T]]))</f>
        <v>--</v>
      </c>
      <c r="BR94" s="2">
        <v>0</v>
      </c>
      <c r="BS94" s="2">
        <v>0</v>
      </c>
      <c r="BT94" s="2">
        <v>0</v>
      </c>
      <c r="BU94" s="2">
        <v>0</v>
      </c>
      <c r="BV94" s="6">
        <f>SUM(Table2[[#This Row],[DNC B]:[DNC FE]])</f>
        <v>0</v>
      </c>
      <c r="BW94" s="11" t="str">
        <f>IF((Table2[[#This Row],[DNC T]]/Table2[[#This Row],[Admission]]) = 0, "--", (Table2[[#This Row],[DNC T]]/Table2[[#This Row],[Admission]]))</f>
        <v>--</v>
      </c>
      <c r="BX94" s="11" t="str">
        <f>IF(Table2[[#This Row],[DNC T]]=0,"--", IF(Table2[[#This Row],[DNC HS]]/Table2[[#This Row],[DNC T]]=0, "--", Table2[[#This Row],[DNC HS]]/Table2[[#This Row],[DNC T]]))</f>
        <v>--</v>
      </c>
      <c r="BY94" s="18" t="str">
        <f>IF(Table2[[#This Row],[DNC T]]=0,"--", IF(Table2[[#This Row],[DNC FE]]/Table2[[#This Row],[DNC T]]=0, "--", Table2[[#This Row],[DNC FE]]/Table2[[#This Row],[DNC T]]))</f>
        <v>--</v>
      </c>
      <c r="BZ94" s="24">
        <f>SUM(Table2[[#This Row],[BX T]],Table2[[#This Row],[SW T]],Table2[[#This Row],[CHE T]],Table2[[#This Row],[WR T]],Table2[[#This Row],[DNC T]])</f>
        <v>26</v>
      </c>
      <c r="CA94" s="2">
        <v>6</v>
      </c>
      <c r="CB94" s="2">
        <v>5</v>
      </c>
      <c r="CC94" s="2">
        <v>0</v>
      </c>
      <c r="CD94" s="2">
        <v>0</v>
      </c>
      <c r="CE94" s="6">
        <f>SUM(Table2[[#This Row],[TF B]:[TF FE]])</f>
        <v>11</v>
      </c>
      <c r="CF94" s="11">
        <f>IF((Table2[[#This Row],[TF T]]/Table2[[#This Row],[Admission]]) = 0, "--", (Table2[[#This Row],[TF T]]/Table2[[#This Row],[Admission]]))</f>
        <v>0.28947368421052633</v>
      </c>
      <c r="CG94" s="11" t="str">
        <f>IF(Table2[[#This Row],[TF T]]=0,"--", IF(Table2[[#This Row],[TF HS]]/Table2[[#This Row],[TF T]]=0, "--", Table2[[#This Row],[TF HS]]/Table2[[#This Row],[TF T]]))</f>
        <v>--</v>
      </c>
      <c r="CH94" s="18" t="str">
        <f>IF(Table2[[#This Row],[TF T]]=0,"--", IF(Table2[[#This Row],[TF FE]]/Table2[[#This Row],[TF T]]=0, "--", Table2[[#This Row],[TF FE]]/Table2[[#This Row],[TF T]]))</f>
        <v>--</v>
      </c>
      <c r="CI94" s="2">
        <v>0</v>
      </c>
      <c r="CJ94" s="2">
        <v>0</v>
      </c>
      <c r="CK94" s="2">
        <v>0</v>
      </c>
      <c r="CL94" s="2">
        <v>0</v>
      </c>
      <c r="CM94" s="6">
        <f>SUM(Table2[[#This Row],[BB B]:[BB FE]])</f>
        <v>0</v>
      </c>
      <c r="CN94" s="11" t="str">
        <f>IF((Table2[[#This Row],[BB T]]/Table2[[#This Row],[Admission]]) = 0, "--", (Table2[[#This Row],[BB T]]/Table2[[#This Row],[Admission]]))</f>
        <v>--</v>
      </c>
      <c r="CO94" s="11" t="str">
        <f>IF(Table2[[#This Row],[BB T]]=0,"--", IF(Table2[[#This Row],[BB HS]]/Table2[[#This Row],[BB T]]=0, "--", Table2[[#This Row],[BB HS]]/Table2[[#This Row],[BB T]]))</f>
        <v>--</v>
      </c>
      <c r="CP94" s="18" t="str">
        <f>IF(Table2[[#This Row],[BB T]]=0,"--", IF(Table2[[#This Row],[BB FE]]/Table2[[#This Row],[BB T]]=0, "--", Table2[[#This Row],[BB FE]]/Table2[[#This Row],[BB T]]))</f>
        <v>--</v>
      </c>
      <c r="CQ94" s="2">
        <v>0</v>
      </c>
      <c r="CR94" s="2">
        <v>1</v>
      </c>
      <c r="CS94" s="2">
        <v>0</v>
      </c>
      <c r="CT94" s="2">
        <v>0</v>
      </c>
      <c r="CU94" s="6">
        <f>SUM(Table2[[#This Row],[SB B]:[SB FE]])</f>
        <v>1</v>
      </c>
      <c r="CV94" s="11">
        <f>IF((Table2[[#This Row],[SB T]]/Table2[[#This Row],[Admission]]) = 0, "--", (Table2[[#This Row],[SB T]]/Table2[[#This Row],[Admission]]))</f>
        <v>2.6315789473684209E-2</v>
      </c>
      <c r="CW94" s="11" t="str">
        <f>IF(Table2[[#This Row],[SB T]]=0,"--", IF(Table2[[#This Row],[SB HS]]/Table2[[#This Row],[SB T]]=0, "--", Table2[[#This Row],[SB HS]]/Table2[[#This Row],[SB T]]))</f>
        <v>--</v>
      </c>
      <c r="CX94" s="18" t="str">
        <f>IF(Table2[[#This Row],[SB T]]=0,"--", IF(Table2[[#This Row],[SB FE]]/Table2[[#This Row],[SB T]]=0, "--", Table2[[#This Row],[SB FE]]/Table2[[#This Row],[SB T]]))</f>
        <v>--</v>
      </c>
      <c r="CY94" s="2">
        <v>0</v>
      </c>
      <c r="CZ94" s="2">
        <v>0</v>
      </c>
      <c r="DA94" s="2">
        <v>0</v>
      </c>
      <c r="DB94" s="2">
        <v>0</v>
      </c>
      <c r="DC94" s="6">
        <f>SUM(Table2[[#This Row],[GF B]:[GF FE]])</f>
        <v>0</v>
      </c>
      <c r="DD94" s="11" t="str">
        <f>IF((Table2[[#This Row],[GF T]]/Table2[[#This Row],[Admission]]) = 0, "--", (Table2[[#This Row],[GF T]]/Table2[[#This Row],[Admission]]))</f>
        <v>--</v>
      </c>
      <c r="DE94" s="11" t="str">
        <f>IF(Table2[[#This Row],[GF T]]=0,"--", IF(Table2[[#This Row],[GF HS]]/Table2[[#This Row],[GF T]]=0, "--", Table2[[#This Row],[GF HS]]/Table2[[#This Row],[GF T]]))</f>
        <v>--</v>
      </c>
      <c r="DF94" s="18" t="str">
        <f>IF(Table2[[#This Row],[GF T]]=0,"--", IF(Table2[[#This Row],[GF FE]]/Table2[[#This Row],[GF T]]=0, "--", Table2[[#This Row],[GF FE]]/Table2[[#This Row],[GF T]]))</f>
        <v>--</v>
      </c>
      <c r="DG94" s="2">
        <v>8</v>
      </c>
      <c r="DH94" s="2">
        <v>5</v>
      </c>
      <c r="DI94" s="2">
        <v>0</v>
      </c>
      <c r="DJ94" s="2">
        <v>0</v>
      </c>
      <c r="DK94" s="6">
        <f>SUM(Table2[[#This Row],[TN B]:[TN FE]])</f>
        <v>13</v>
      </c>
      <c r="DL94" s="11">
        <f>IF((Table2[[#This Row],[TN T]]/Table2[[#This Row],[Admission]]) = 0, "--", (Table2[[#This Row],[TN T]]/Table2[[#This Row],[Admission]]))</f>
        <v>0.34210526315789475</v>
      </c>
      <c r="DM94" s="11" t="str">
        <f>IF(Table2[[#This Row],[TN T]]=0,"--", IF(Table2[[#This Row],[TN HS]]/Table2[[#This Row],[TN T]]=0, "--", Table2[[#This Row],[TN HS]]/Table2[[#This Row],[TN T]]))</f>
        <v>--</v>
      </c>
      <c r="DN94" s="18" t="str">
        <f>IF(Table2[[#This Row],[TN T]]=0,"--", IF(Table2[[#This Row],[TN FE]]/Table2[[#This Row],[TN T]]=0, "--", Table2[[#This Row],[TN FE]]/Table2[[#This Row],[TN T]]))</f>
        <v>--</v>
      </c>
      <c r="DO94" s="2">
        <v>0</v>
      </c>
      <c r="DP94" s="2">
        <v>0</v>
      </c>
      <c r="DQ94" s="2">
        <v>0</v>
      </c>
      <c r="DR94" s="2">
        <v>0</v>
      </c>
      <c r="DS94" s="6">
        <f>SUM(Table2[[#This Row],[BND B]:[BND FE]])</f>
        <v>0</v>
      </c>
      <c r="DT94" s="11" t="str">
        <f>IF((Table2[[#This Row],[BND T]]/Table2[[#This Row],[Admission]]) = 0, "--", (Table2[[#This Row],[BND T]]/Table2[[#This Row],[Admission]]))</f>
        <v>--</v>
      </c>
      <c r="DU94" s="11" t="str">
        <f>IF(Table2[[#This Row],[BND T]]=0,"--", IF(Table2[[#This Row],[BND HS]]/Table2[[#This Row],[BND T]]=0, "--", Table2[[#This Row],[BND HS]]/Table2[[#This Row],[BND T]]))</f>
        <v>--</v>
      </c>
      <c r="DV94" s="18" t="str">
        <f>IF(Table2[[#This Row],[BND T]]=0,"--", IF(Table2[[#This Row],[BND FE]]/Table2[[#This Row],[BND T]]=0, "--", Table2[[#This Row],[BND FE]]/Table2[[#This Row],[BND T]]))</f>
        <v>--</v>
      </c>
      <c r="DW94" s="2">
        <v>0</v>
      </c>
      <c r="DX94" s="2">
        <v>0</v>
      </c>
      <c r="DY94" s="2">
        <v>0</v>
      </c>
      <c r="DZ94" s="2">
        <v>0</v>
      </c>
      <c r="EA94" s="6">
        <f>SUM(Table2[[#This Row],[SPE B]:[SPE FE]])</f>
        <v>0</v>
      </c>
      <c r="EB94" s="11" t="str">
        <f>IF((Table2[[#This Row],[SPE T]]/Table2[[#This Row],[Admission]]) = 0, "--", (Table2[[#This Row],[SPE T]]/Table2[[#This Row],[Admission]]))</f>
        <v>--</v>
      </c>
      <c r="EC94" s="11" t="str">
        <f>IF(Table2[[#This Row],[SPE T]]=0,"--", IF(Table2[[#This Row],[SPE HS]]/Table2[[#This Row],[SPE T]]=0, "--", Table2[[#This Row],[SPE HS]]/Table2[[#This Row],[SPE T]]))</f>
        <v>--</v>
      </c>
      <c r="ED94" s="18" t="str">
        <f>IF(Table2[[#This Row],[SPE T]]=0,"--", IF(Table2[[#This Row],[SPE FE]]/Table2[[#This Row],[SPE T]]=0, "--", Table2[[#This Row],[SPE FE]]/Table2[[#This Row],[SPE T]]))</f>
        <v>--</v>
      </c>
      <c r="EE94" s="2">
        <v>0</v>
      </c>
      <c r="EF94" s="2">
        <v>0</v>
      </c>
      <c r="EG94" s="2">
        <v>0</v>
      </c>
      <c r="EH94" s="2">
        <v>0</v>
      </c>
      <c r="EI94" s="6">
        <f>SUM(Table2[[#This Row],[ORC B]:[ORC FE]])</f>
        <v>0</v>
      </c>
      <c r="EJ94" s="11" t="str">
        <f>IF((Table2[[#This Row],[ORC T]]/Table2[[#This Row],[Admission]]) = 0, "--", (Table2[[#This Row],[ORC T]]/Table2[[#This Row],[Admission]]))</f>
        <v>--</v>
      </c>
      <c r="EK94" s="11" t="str">
        <f>IF(Table2[[#This Row],[ORC T]]=0,"--", IF(Table2[[#This Row],[ORC HS]]/Table2[[#This Row],[ORC T]]=0, "--", Table2[[#This Row],[ORC HS]]/Table2[[#This Row],[ORC T]]))</f>
        <v>--</v>
      </c>
      <c r="EL94" s="18" t="str">
        <f>IF(Table2[[#This Row],[ORC T]]=0,"--", IF(Table2[[#This Row],[ORC FE]]/Table2[[#This Row],[ORC T]]=0, "--", Table2[[#This Row],[ORC FE]]/Table2[[#This Row],[ORC T]]))</f>
        <v>--</v>
      </c>
      <c r="EM94" s="2">
        <v>0</v>
      </c>
      <c r="EN94" s="2">
        <v>0</v>
      </c>
      <c r="EO94" s="2">
        <v>0</v>
      </c>
      <c r="EP94" s="2">
        <v>0</v>
      </c>
      <c r="EQ94" s="6">
        <f>SUM(Table2[[#This Row],[SOL B]:[SOL FE]])</f>
        <v>0</v>
      </c>
      <c r="ER94" s="11" t="str">
        <f>IF((Table2[[#This Row],[SOL T]]/Table2[[#This Row],[Admission]]) = 0, "--", (Table2[[#This Row],[SOL T]]/Table2[[#This Row],[Admission]]))</f>
        <v>--</v>
      </c>
      <c r="ES94" s="11" t="str">
        <f>IF(Table2[[#This Row],[SOL T]]=0,"--", IF(Table2[[#This Row],[SOL HS]]/Table2[[#This Row],[SOL T]]=0, "--", Table2[[#This Row],[SOL HS]]/Table2[[#This Row],[SOL T]]))</f>
        <v>--</v>
      </c>
      <c r="ET94" s="18" t="str">
        <f>IF(Table2[[#This Row],[SOL T]]=0,"--", IF(Table2[[#This Row],[SOL FE]]/Table2[[#This Row],[SOL T]]=0, "--", Table2[[#This Row],[SOL FE]]/Table2[[#This Row],[SOL T]]))</f>
        <v>--</v>
      </c>
      <c r="EU94" s="2">
        <v>0</v>
      </c>
      <c r="EV94" s="2">
        <v>0</v>
      </c>
      <c r="EW94" s="2">
        <v>0</v>
      </c>
      <c r="EX94" s="2">
        <v>0</v>
      </c>
      <c r="EY94" s="6">
        <f>SUM(Table2[[#This Row],[CHO B]:[CHO FE]])</f>
        <v>0</v>
      </c>
      <c r="EZ94" s="11" t="str">
        <f>IF((Table2[[#This Row],[CHO T]]/Table2[[#This Row],[Admission]]) = 0, "--", (Table2[[#This Row],[CHO T]]/Table2[[#This Row],[Admission]]))</f>
        <v>--</v>
      </c>
      <c r="FA94" s="11" t="str">
        <f>IF(Table2[[#This Row],[CHO T]]=0,"--", IF(Table2[[#This Row],[CHO HS]]/Table2[[#This Row],[CHO T]]=0, "--", Table2[[#This Row],[CHO HS]]/Table2[[#This Row],[CHO T]]))</f>
        <v>--</v>
      </c>
      <c r="FB94" s="18" t="str">
        <f>IF(Table2[[#This Row],[CHO T]]=0,"--", IF(Table2[[#This Row],[CHO FE]]/Table2[[#This Row],[CHO T]]=0, "--", Table2[[#This Row],[CHO FE]]/Table2[[#This Row],[CHO T]]))</f>
        <v>--</v>
      </c>
      <c r="FC9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</v>
      </c>
      <c r="FD94">
        <v>0</v>
      </c>
      <c r="FE94">
        <v>1</v>
      </c>
      <c r="FF94" s="1" t="s">
        <v>390</v>
      </c>
      <c r="FG94" s="1" t="s">
        <v>390</v>
      </c>
      <c r="FH94">
        <v>0</v>
      </c>
      <c r="FI94">
        <v>0</v>
      </c>
      <c r="FJ94" s="1" t="s">
        <v>390</v>
      </c>
      <c r="FK94" s="1" t="s">
        <v>390</v>
      </c>
      <c r="FL94">
        <v>0</v>
      </c>
      <c r="FM94">
        <v>9</v>
      </c>
      <c r="FN94" s="1" t="s">
        <v>390</v>
      </c>
      <c r="FO94" s="1" t="s">
        <v>390</v>
      </c>
    </row>
    <row r="95" spans="1:171">
      <c r="A95">
        <v>1155</v>
      </c>
      <c r="B95">
        <v>179</v>
      </c>
      <c r="C95" t="s">
        <v>92</v>
      </c>
      <c r="D95" t="s">
        <v>191</v>
      </c>
      <c r="E95" s="20">
        <v>24</v>
      </c>
      <c r="F95" s="2">
        <v>14</v>
      </c>
      <c r="G95" s="2">
        <v>0</v>
      </c>
      <c r="H95" s="2">
        <v>0</v>
      </c>
      <c r="I95" s="2">
        <v>0</v>
      </c>
      <c r="J95" s="6">
        <f>SUM(Table2[[#This Row],[FB B]:[FB FE]])</f>
        <v>14</v>
      </c>
      <c r="K95" s="11">
        <f>IF((Table2[[#This Row],[FB T]]/Table2[[#This Row],[Admission]]) = 0, "--", (Table2[[#This Row],[FB T]]/Table2[[#This Row],[Admission]]))</f>
        <v>0.58333333333333337</v>
      </c>
      <c r="L95" s="11" t="str">
        <f>IF(Table2[[#This Row],[FB T]]=0,"--", IF(Table2[[#This Row],[FB HS]]/Table2[[#This Row],[FB T]]=0, "--", Table2[[#This Row],[FB HS]]/Table2[[#This Row],[FB T]]))</f>
        <v>--</v>
      </c>
      <c r="M95" s="18" t="str">
        <f>IF(Table2[[#This Row],[FB T]]=0,"--", IF(Table2[[#This Row],[FB FE]]/Table2[[#This Row],[FB T]]=0, "--", Table2[[#This Row],[FB FE]]/Table2[[#This Row],[FB T]]))</f>
        <v>--</v>
      </c>
      <c r="N95" s="2">
        <v>0</v>
      </c>
      <c r="O95" s="2">
        <v>0</v>
      </c>
      <c r="P95" s="2">
        <v>0</v>
      </c>
      <c r="Q95" s="2">
        <v>0</v>
      </c>
      <c r="R95" s="6">
        <f>SUM(Table2[[#This Row],[XC B]:[XC FE]])</f>
        <v>0</v>
      </c>
      <c r="S95" s="11" t="str">
        <f>IF((Table2[[#This Row],[XC T]]/Table2[[#This Row],[Admission]]) = 0, "--", (Table2[[#This Row],[XC T]]/Table2[[#This Row],[Admission]]))</f>
        <v>--</v>
      </c>
      <c r="T95" s="11" t="str">
        <f>IF(Table2[[#This Row],[XC T]]=0,"--", IF(Table2[[#This Row],[XC HS]]/Table2[[#This Row],[XC T]]=0, "--", Table2[[#This Row],[XC HS]]/Table2[[#This Row],[XC T]]))</f>
        <v>--</v>
      </c>
      <c r="U95" s="18" t="str">
        <f>IF(Table2[[#This Row],[XC T]]=0,"--", IF(Table2[[#This Row],[XC FE]]/Table2[[#This Row],[XC T]]=0, "--", Table2[[#This Row],[XC FE]]/Table2[[#This Row],[XC T]]))</f>
        <v>--</v>
      </c>
      <c r="V95" s="2">
        <v>7</v>
      </c>
      <c r="W95" s="2">
        <v>0</v>
      </c>
      <c r="X95" s="2">
        <v>0</v>
      </c>
      <c r="Y95" s="6">
        <f>SUM(Table2[[#This Row],[VB G]:[VB FE]])</f>
        <v>7</v>
      </c>
      <c r="Z95" s="11">
        <f>IF((Table2[[#This Row],[VB T]]/Table2[[#This Row],[Admission]]) = 0, "--", (Table2[[#This Row],[VB T]]/Table2[[#This Row],[Admission]]))</f>
        <v>0.29166666666666669</v>
      </c>
      <c r="AA95" s="11" t="str">
        <f>IF(Table2[[#This Row],[VB T]]=0,"--", IF(Table2[[#This Row],[VB HS]]/Table2[[#This Row],[VB T]]=0, "--", Table2[[#This Row],[VB HS]]/Table2[[#This Row],[VB T]]))</f>
        <v>--</v>
      </c>
      <c r="AB95" s="18" t="str">
        <f>IF(Table2[[#This Row],[VB T]]=0,"--", IF(Table2[[#This Row],[VB FE]]/Table2[[#This Row],[VB T]]=0, "--", Table2[[#This Row],[VB FE]]/Table2[[#This Row],[VB T]]))</f>
        <v>--</v>
      </c>
      <c r="AC95" s="2">
        <v>0</v>
      </c>
      <c r="AD95" s="2">
        <v>0</v>
      </c>
      <c r="AE95" s="2">
        <v>0</v>
      </c>
      <c r="AF95" s="2">
        <v>0</v>
      </c>
      <c r="AG95" s="6">
        <f>SUM(Table2[[#This Row],[SC B]:[SC FE]])</f>
        <v>0</v>
      </c>
      <c r="AH95" s="11" t="str">
        <f>IF((Table2[[#This Row],[SC T]]/Table2[[#This Row],[Admission]]) = 0, "--", (Table2[[#This Row],[SC T]]/Table2[[#This Row],[Admission]]))</f>
        <v>--</v>
      </c>
      <c r="AI95" s="11" t="str">
        <f>IF(Table2[[#This Row],[SC T]]=0,"--", IF(Table2[[#This Row],[SC HS]]/Table2[[#This Row],[SC T]]=0, "--", Table2[[#This Row],[SC HS]]/Table2[[#This Row],[SC T]]))</f>
        <v>--</v>
      </c>
      <c r="AJ95" s="18" t="str">
        <f>IF(Table2[[#This Row],[SC T]]=0,"--", IF(Table2[[#This Row],[SC FE]]/Table2[[#This Row],[SC T]]=0, "--", Table2[[#This Row],[SC FE]]/Table2[[#This Row],[SC T]]))</f>
        <v>--</v>
      </c>
      <c r="AK95" s="15">
        <f>SUM(Table2[[#This Row],[FB T]],Table2[[#This Row],[XC T]],Table2[[#This Row],[VB T]],Table2[[#This Row],[SC T]])</f>
        <v>21</v>
      </c>
      <c r="AL95" s="2">
        <v>10</v>
      </c>
      <c r="AM95" s="2">
        <v>7</v>
      </c>
      <c r="AN95" s="2">
        <v>0</v>
      </c>
      <c r="AO95" s="2">
        <v>0</v>
      </c>
      <c r="AP95" s="6">
        <f>SUM(Table2[[#This Row],[BX B]:[BX FE]])</f>
        <v>17</v>
      </c>
      <c r="AQ95" s="11">
        <f>IF((Table2[[#This Row],[BX T]]/Table2[[#This Row],[Admission]]) = 0, "--", (Table2[[#This Row],[BX T]]/Table2[[#This Row],[Admission]]))</f>
        <v>0.70833333333333337</v>
      </c>
      <c r="AR95" s="11" t="str">
        <f>IF(Table2[[#This Row],[BX T]]=0,"--", IF(Table2[[#This Row],[BX HS]]/Table2[[#This Row],[BX T]]=0, "--", Table2[[#This Row],[BX HS]]/Table2[[#This Row],[BX T]]))</f>
        <v>--</v>
      </c>
      <c r="AS95" s="18" t="str">
        <f>IF(Table2[[#This Row],[BX T]]=0,"--", IF(Table2[[#This Row],[BX FE]]/Table2[[#This Row],[BX T]]=0, "--", Table2[[#This Row],[BX FE]]/Table2[[#This Row],[BX T]]))</f>
        <v>--</v>
      </c>
      <c r="AT95" s="2">
        <v>0</v>
      </c>
      <c r="AU95" s="2">
        <v>0</v>
      </c>
      <c r="AV95" s="2">
        <v>0</v>
      </c>
      <c r="AW95" s="2">
        <v>0</v>
      </c>
      <c r="AX95" s="6">
        <f>SUM(Table2[[#This Row],[SW B]:[SW FE]])</f>
        <v>0</v>
      </c>
      <c r="AY95" s="11" t="str">
        <f>IF((Table2[[#This Row],[SW T]]/Table2[[#This Row],[Admission]]) = 0, "--", (Table2[[#This Row],[SW T]]/Table2[[#This Row],[Admission]]))</f>
        <v>--</v>
      </c>
      <c r="AZ95" s="11" t="str">
        <f>IF(Table2[[#This Row],[SW T]]=0,"--", IF(Table2[[#This Row],[SW HS]]/Table2[[#This Row],[SW T]]=0, "--", Table2[[#This Row],[SW HS]]/Table2[[#This Row],[SW T]]))</f>
        <v>--</v>
      </c>
      <c r="BA95" s="18" t="str">
        <f>IF(Table2[[#This Row],[SW T]]=0,"--", IF(Table2[[#This Row],[SW FE]]/Table2[[#This Row],[SW T]]=0, "--", Table2[[#This Row],[SW FE]]/Table2[[#This Row],[SW T]]))</f>
        <v>--</v>
      </c>
      <c r="BB95" s="2">
        <v>0</v>
      </c>
      <c r="BC95" s="2">
        <v>0</v>
      </c>
      <c r="BD95" s="2">
        <v>0</v>
      </c>
      <c r="BE95" s="2">
        <v>0</v>
      </c>
      <c r="BF95" s="6">
        <f>SUM(Table2[[#This Row],[CHE B]:[CHE FE]])</f>
        <v>0</v>
      </c>
      <c r="BG95" s="11" t="str">
        <f>IF((Table2[[#This Row],[CHE T]]/Table2[[#This Row],[Admission]]) = 0, "--", (Table2[[#This Row],[CHE T]]/Table2[[#This Row],[Admission]]))</f>
        <v>--</v>
      </c>
      <c r="BH95" s="11" t="str">
        <f>IF(Table2[[#This Row],[CHE T]]=0,"--", IF(Table2[[#This Row],[CHE HS]]/Table2[[#This Row],[CHE T]]=0, "--", Table2[[#This Row],[CHE HS]]/Table2[[#This Row],[CHE T]]))</f>
        <v>--</v>
      </c>
      <c r="BI95" s="22" t="str">
        <f>IF(Table2[[#This Row],[CHE T]]=0,"--", IF(Table2[[#This Row],[CHE FE]]/Table2[[#This Row],[CHE T]]=0, "--", Table2[[#This Row],[CHE FE]]/Table2[[#This Row],[CHE T]]))</f>
        <v>--</v>
      </c>
      <c r="BJ95" s="2">
        <v>0</v>
      </c>
      <c r="BK95" s="2">
        <v>0</v>
      </c>
      <c r="BL95" s="2">
        <v>0</v>
      </c>
      <c r="BM95" s="2">
        <v>0</v>
      </c>
      <c r="BN95" s="6">
        <f>SUM(Table2[[#This Row],[WR B]:[WR FE]])</f>
        <v>0</v>
      </c>
      <c r="BO95" s="11" t="str">
        <f>IF((Table2[[#This Row],[WR T]]/Table2[[#This Row],[Admission]]) = 0, "--", (Table2[[#This Row],[WR T]]/Table2[[#This Row],[Admission]]))</f>
        <v>--</v>
      </c>
      <c r="BP95" s="11" t="str">
        <f>IF(Table2[[#This Row],[WR T]]=0,"--", IF(Table2[[#This Row],[WR HS]]/Table2[[#This Row],[WR T]]=0, "--", Table2[[#This Row],[WR HS]]/Table2[[#This Row],[WR T]]))</f>
        <v>--</v>
      </c>
      <c r="BQ95" s="18" t="str">
        <f>IF(Table2[[#This Row],[WR T]]=0,"--", IF(Table2[[#This Row],[WR FE]]/Table2[[#This Row],[WR T]]=0, "--", Table2[[#This Row],[WR FE]]/Table2[[#This Row],[WR T]]))</f>
        <v>--</v>
      </c>
      <c r="BR95" s="2">
        <v>0</v>
      </c>
      <c r="BS95" s="2">
        <v>0</v>
      </c>
      <c r="BT95" s="2">
        <v>0</v>
      </c>
      <c r="BU95" s="2">
        <v>0</v>
      </c>
      <c r="BV95" s="6">
        <f>SUM(Table2[[#This Row],[DNC B]:[DNC FE]])</f>
        <v>0</v>
      </c>
      <c r="BW95" s="11" t="str">
        <f>IF((Table2[[#This Row],[DNC T]]/Table2[[#This Row],[Admission]]) = 0, "--", (Table2[[#This Row],[DNC T]]/Table2[[#This Row],[Admission]]))</f>
        <v>--</v>
      </c>
      <c r="BX95" s="11" t="str">
        <f>IF(Table2[[#This Row],[DNC T]]=0,"--", IF(Table2[[#This Row],[DNC HS]]/Table2[[#This Row],[DNC T]]=0, "--", Table2[[#This Row],[DNC HS]]/Table2[[#This Row],[DNC T]]))</f>
        <v>--</v>
      </c>
      <c r="BY95" s="18" t="str">
        <f>IF(Table2[[#This Row],[DNC T]]=0,"--", IF(Table2[[#This Row],[DNC FE]]/Table2[[#This Row],[DNC T]]=0, "--", Table2[[#This Row],[DNC FE]]/Table2[[#This Row],[DNC T]]))</f>
        <v>--</v>
      </c>
      <c r="BZ95" s="24">
        <f>SUM(Table2[[#This Row],[BX T]],Table2[[#This Row],[SW T]],Table2[[#This Row],[CHE T]],Table2[[#This Row],[WR T]],Table2[[#This Row],[DNC T]])</f>
        <v>17</v>
      </c>
      <c r="CA95" s="2">
        <v>11</v>
      </c>
      <c r="CB95" s="2">
        <v>5</v>
      </c>
      <c r="CC95" s="2">
        <v>0</v>
      </c>
      <c r="CD95" s="2">
        <v>0</v>
      </c>
      <c r="CE95" s="6">
        <f>SUM(Table2[[#This Row],[TF B]:[TF FE]])</f>
        <v>16</v>
      </c>
      <c r="CF95" s="11">
        <f>IF((Table2[[#This Row],[TF T]]/Table2[[#This Row],[Admission]]) = 0, "--", (Table2[[#This Row],[TF T]]/Table2[[#This Row],[Admission]]))</f>
        <v>0.66666666666666663</v>
      </c>
      <c r="CG95" s="11" t="str">
        <f>IF(Table2[[#This Row],[TF T]]=0,"--", IF(Table2[[#This Row],[TF HS]]/Table2[[#This Row],[TF T]]=0, "--", Table2[[#This Row],[TF HS]]/Table2[[#This Row],[TF T]]))</f>
        <v>--</v>
      </c>
      <c r="CH95" s="18" t="str">
        <f>IF(Table2[[#This Row],[TF T]]=0,"--", IF(Table2[[#This Row],[TF FE]]/Table2[[#This Row],[TF T]]=0, "--", Table2[[#This Row],[TF FE]]/Table2[[#This Row],[TF T]]))</f>
        <v>--</v>
      </c>
      <c r="CI95" s="2">
        <v>0</v>
      </c>
      <c r="CJ95" s="2">
        <v>0</v>
      </c>
      <c r="CK95" s="2">
        <v>0</v>
      </c>
      <c r="CL95" s="2">
        <v>0</v>
      </c>
      <c r="CM95" s="6">
        <f>SUM(Table2[[#This Row],[BB B]:[BB FE]])</f>
        <v>0</v>
      </c>
      <c r="CN95" s="11" t="str">
        <f>IF((Table2[[#This Row],[BB T]]/Table2[[#This Row],[Admission]]) = 0, "--", (Table2[[#This Row],[BB T]]/Table2[[#This Row],[Admission]]))</f>
        <v>--</v>
      </c>
      <c r="CO95" s="11" t="str">
        <f>IF(Table2[[#This Row],[BB T]]=0,"--", IF(Table2[[#This Row],[BB HS]]/Table2[[#This Row],[BB T]]=0, "--", Table2[[#This Row],[BB HS]]/Table2[[#This Row],[BB T]]))</f>
        <v>--</v>
      </c>
      <c r="CP95" s="18" t="str">
        <f>IF(Table2[[#This Row],[BB T]]=0,"--", IF(Table2[[#This Row],[BB FE]]/Table2[[#This Row],[BB T]]=0, "--", Table2[[#This Row],[BB FE]]/Table2[[#This Row],[BB T]]))</f>
        <v>--</v>
      </c>
      <c r="CQ95" s="2">
        <v>0</v>
      </c>
      <c r="CR95" s="2">
        <v>0</v>
      </c>
      <c r="CS95" s="2">
        <v>0</v>
      </c>
      <c r="CT95" s="2">
        <v>0</v>
      </c>
      <c r="CU95" s="6">
        <f>SUM(Table2[[#This Row],[SB B]:[SB FE]])</f>
        <v>0</v>
      </c>
      <c r="CV95" s="11" t="str">
        <f>IF((Table2[[#This Row],[SB T]]/Table2[[#This Row],[Admission]]) = 0, "--", (Table2[[#This Row],[SB T]]/Table2[[#This Row],[Admission]]))</f>
        <v>--</v>
      </c>
      <c r="CW95" s="11" t="str">
        <f>IF(Table2[[#This Row],[SB T]]=0,"--", IF(Table2[[#This Row],[SB HS]]/Table2[[#This Row],[SB T]]=0, "--", Table2[[#This Row],[SB HS]]/Table2[[#This Row],[SB T]]))</f>
        <v>--</v>
      </c>
      <c r="CX95" s="18" t="str">
        <f>IF(Table2[[#This Row],[SB T]]=0,"--", IF(Table2[[#This Row],[SB FE]]/Table2[[#This Row],[SB T]]=0, "--", Table2[[#This Row],[SB FE]]/Table2[[#This Row],[SB T]]))</f>
        <v>--</v>
      </c>
      <c r="CY95" s="2">
        <v>0</v>
      </c>
      <c r="CZ95" s="2">
        <v>0</v>
      </c>
      <c r="DA95" s="2">
        <v>0</v>
      </c>
      <c r="DB95" s="2">
        <v>0</v>
      </c>
      <c r="DC95" s="6">
        <f>SUM(Table2[[#This Row],[GF B]:[GF FE]])</f>
        <v>0</v>
      </c>
      <c r="DD95" s="11" t="str">
        <f>IF((Table2[[#This Row],[GF T]]/Table2[[#This Row],[Admission]]) = 0, "--", (Table2[[#This Row],[GF T]]/Table2[[#This Row],[Admission]]))</f>
        <v>--</v>
      </c>
      <c r="DE95" s="11" t="str">
        <f>IF(Table2[[#This Row],[GF T]]=0,"--", IF(Table2[[#This Row],[GF HS]]/Table2[[#This Row],[GF T]]=0, "--", Table2[[#This Row],[GF HS]]/Table2[[#This Row],[GF T]]))</f>
        <v>--</v>
      </c>
      <c r="DF95" s="18" t="str">
        <f>IF(Table2[[#This Row],[GF T]]=0,"--", IF(Table2[[#This Row],[GF FE]]/Table2[[#This Row],[GF T]]=0, "--", Table2[[#This Row],[GF FE]]/Table2[[#This Row],[GF T]]))</f>
        <v>--</v>
      </c>
      <c r="DG95" s="2">
        <v>0</v>
      </c>
      <c r="DH95" s="2">
        <v>0</v>
      </c>
      <c r="DI95" s="2">
        <v>0</v>
      </c>
      <c r="DJ95" s="2">
        <v>0</v>
      </c>
      <c r="DK95" s="6">
        <f>SUM(Table2[[#This Row],[TN B]:[TN FE]])</f>
        <v>0</v>
      </c>
      <c r="DL95" s="11" t="str">
        <f>IF((Table2[[#This Row],[TN T]]/Table2[[#This Row],[Admission]]) = 0, "--", (Table2[[#This Row],[TN T]]/Table2[[#This Row],[Admission]]))</f>
        <v>--</v>
      </c>
      <c r="DM95" s="11" t="str">
        <f>IF(Table2[[#This Row],[TN T]]=0,"--", IF(Table2[[#This Row],[TN HS]]/Table2[[#This Row],[TN T]]=0, "--", Table2[[#This Row],[TN HS]]/Table2[[#This Row],[TN T]]))</f>
        <v>--</v>
      </c>
      <c r="DN95" s="18" t="str">
        <f>IF(Table2[[#This Row],[TN T]]=0,"--", IF(Table2[[#This Row],[TN FE]]/Table2[[#This Row],[TN T]]=0, "--", Table2[[#This Row],[TN FE]]/Table2[[#This Row],[TN T]]))</f>
        <v>--</v>
      </c>
      <c r="DO95" s="2">
        <v>0</v>
      </c>
      <c r="DP95" s="2">
        <v>0</v>
      </c>
      <c r="DQ95" s="2">
        <v>0</v>
      </c>
      <c r="DR95" s="2">
        <v>0</v>
      </c>
      <c r="DS95" s="6">
        <f>SUM(Table2[[#This Row],[BND B]:[BND FE]])</f>
        <v>0</v>
      </c>
      <c r="DT95" s="11" t="str">
        <f>IF((Table2[[#This Row],[BND T]]/Table2[[#This Row],[Admission]]) = 0, "--", (Table2[[#This Row],[BND T]]/Table2[[#This Row],[Admission]]))</f>
        <v>--</v>
      </c>
      <c r="DU95" s="11" t="str">
        <f>IF(Table2[[#This Row],[BND T]]=0,"--", IF(Table2[[#This Row],[BND HS]]/Table2[[#This Row],[BND T]]=0, "--", Table2[[#This Row],[BND HS]]/Table2[[#This Row],[BND T]]))</f>
        <v>--</v>
      </c>
      <c r="DV95" s="18" t="str">
        <f>IF(Table2[[#This Row],[BND T]]=0,"--", IF(Table2[[#This Row],[BND FE]]/Table2[[#This Row],[BND T]]=0, "--", Table2[[#This Row],[BND FE]]/Table2[[#This Row],[BND T]]))</f>
        <v>--</v>
      </c>
      <c r="DW95" s="2">
        <v>0</v>
      </c>
      <c r="DX95" s="2">
        <v>0</v>
      </c>
      <c r="DY95" s="2">
        <v>0</v>
      </c>
      <c r="DZ95" s="2">
        <v>0</v>
      </c>
      <c r="EA95" s="6">
        <f>SUM(Table2[[#This Row],[SPE B]:[SPE FE]])</f>
        <v>0</v>
      </c>
      <c r="EB95" s="11" t="str">
        <f>IF((Table2[[#This Row],[SPE T]]/Table2[[#This Row],[Admission]]) = 0, "--", (Table2[[#This Row],[SPE T]]/Table2[[#This Row],[Admission]]))</f>
        <v>--</v>
      </c>
      <c r="EC95" s="11" t="str">
        <f>IF(Table2[[#This Row],[SPE T]]=0,"--", IF(Table2[[#This Row],[SPE HS]]/Table2[[#This Row],[SPE T]]=0, "--", Table2[[#This Row],[SPE HS]]/Table2[[#This Row],[SPE T]]))</f>
        <v>--</v>
      </c>
      <c r="ED95" s="18" t="str">
        <f>IF(Table2[[#This Row],[SPE T]]=0,"--", IF(Table2[[#This Row],[SPE FE]]/Table2[[#This Row],[SPE T]]=0, "--", Table2[[#This Row],[SPE FE]]/Table2[[#This Row],[SPE T]]))</f>
        <v>--</v>
      </c>
      <c r="EE95" s="2">
        <v>0</v>
      </c>
      <c r="EF95" s="2">
        <v>0</v>
      </c>
      <c r="EG95" s="2">
        <v>0</v>
      </c>
      <c r="EH95" s="2">
        <v>0</v>
      </c>
      <c r="EI95" s="6">
        <f>SUM(Table2[[#This Row],[ORC B]:[ORC FE]])</f>
        <v>0</v>
      </c>
      <c r="EJ95" s="11" t="str">
        <f>IF((Table2[[#This Row],[ORC T]]/Table2[[#This Row],[Admission]]) = 0, "--", (Table2[[#This Row],[ORC T]]/Table2[[#This Row],[Admission]]))</f>
        <v>--</v>
      </c>
      <c r="EK95" s="11" t="str">
        <f>IF(Table2[[#This Row],[ORC T]]=0,"--", IF(Table2[[#This Row],[ORC HS]]/Table2[[#This Row],[ORC T]]=0, "--", Table2[[#This Row],[ORC HS]]/Table2[[#This Row],[ORC T]]))</f>
        <v>--</v>
      </c>
      <c r="EL95" s="18" t="str">
        <f>IF(Table2[[#This Row],[ORC T]]=0,"--", IF(Table2[[#This Row],[ORC FE]]/Table2[[#This Row],[ORC T]]=0, "--", Table2[[#This Row],[ORC FE]]/Table2[[#This Row],[ORC T]]))</f>
        <v>--</v>
      </c>
      <c r="EM95" s="2">
        <v>0</v>
      </c>
      <c r="EN95" s="2">
        <v>0</v>
      </c>
      <c r="EO95" s="2">
        <v>0</v>
      </c>
      <c r="EP95" s="2">
        <v>0</v>
      </c>
      <c r="EQ95" s="6">
        <f>SUM(Table2[[#This Row],[SOL B]:[SOL FE]])</f>
        <v>0</v>
      </c>
      <c r="ER95" s="11" t="str">
        <f>IF((Table2[[#This Row],[SOL T]]/Table2[[#This Row],[Admission]]) = 0, "--", (Table2[[#This Row],[SOL T]]/Table2[[#This Row],[Admission]]))</f>
        <v>--</v>
      </c>
      <c r="ES95" s="11" t="str">
        <f>IF(Table2[[#This Row],[SOL T]]=0,"--", IF(Table2[[#This Row],[SOL HS]]/Table2[[#This Row],[SOL T]]=0, "--", Table2[[#This Row],[SOL HS]]/Table2[[#This Row],[SOL T]]))</f>
        <v>--</v>
      </c>
      <c r="ET95" s="18" t="str">
        <f>IF(Table2[[#This Row],[SOL T]]=0,"--", IF(Table2[[#This Row],[SOL FE]]/Table2[[#This Row],[SOL T]]=0, "--", Table2[[#This Row],[SOL FE]]/Table2[[#This Row],[SOL T]]))</f>
        <v>--</v>
      </c>
      <c r="EU95" s="2">
        <v>0</v>
      </c>
      <c r="EV95" s="2">
        <v>0</v>
      </c>
      <c r="EW95" s="2">
        <v>0</v>
      </c>
      <c r="EX95" s="2">
        <v>0</v>
      </c>
      <c r="EY95" s="6">
        <f>SUM(Table2[[#This Row],[CHO B]:[CHO FE]])</f>
        <v>0</v>
      </c>
      <c r="EZ95" s="11" t="str">
        <f>IF((Table2[[#This Row],[CHO T]]/Table2[[#This Row],[Admission]]) = 0, "--", (Table2[[#This Row],[CHO T]]/Table2[[#This Row],[Admission]]))</f>
        <v>--</v>
      </c>
      <c r="FA95" s="11" t="str">
        <f>IF(Table2[[#This Row],[CHO T]]=0,"--", IF(Table2[[#This Row],[CHO HS]]/Table2[[#This Row],[CHO T]]=0, "--", Table2[[#This Row],[CHO HS]]/Table2[[#This Row],[CHO T]]))</f>
        <v>--</v>
      </c>
      <c r="FB95" s="18" t="str">
        <f>IF(Table2[[#This Row],[CHO T]]=0,"--", IF(Table2[[#This Row],[CHO FE]]/Table2[[#This Row],[CHO T]]=0, "--", Table2[[#This Row],[CHO FE]]/Table2[[#This Row],[CHO T]]))</f>
        <v>--</v>
      </c>
      <c r="FC9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16</v>
      </c>
      <c r="FD95">
        <v>0</v>
      </c>
      <c r="FE95">
        <v>7</v>
      </c>
      <c r="FF95" s="1" t="s">
        <v>390</v>
      </c>
      <c r="FG95" s="1" t="s">
        <v>390</v>
      </c>
      <c r="FH95">
        <v>0</v>
      </c>
      <c r="FI95">
        <v>0</v>
      </c>
      <c r="FJ95" s="1" t="s">
        <v>390</v>
      </c>
      <c r="FK95" s="1" t="s">
        <v>390</v>
      </c>
      <c r="FL95">
        <v>0</v>
      </c>
      <c r="FM95">
        <v>0</v>
      </c>
      <c r="FN95" s="1" t="s">
        <v>390</v>
      </c>
      <c r="FO95" s="1" t="s">
        <v>390</v>
      </c>
    </row>
    <row r="96" spans="1:171">
      <c r="A96">
        <v>970</v>
      </c>
      <c r="B96">
        <v>164</v>
      </c>
      <c r="C96" t="s">
        <v>97</v>
      </c>
      <c r="D96" t="s">
        <v>192</v>
      </c>
      <c r="E96" s="20">
        <v>273</v>
      </c>
      <c r="F96" s="2">
        <v>39</v>
      </c>
      <c r="G96" s="2">
        <v>0</v>
      </c>
      <c r="H96" s="2">
        <v>0</v>
      </c>
      <c r="I96" s="2">
        <v>2</v>
      </c>
      <c r="J96" s="6">
        <f>SUM(Table2[[#This Row],[FB B]:[FB FE]])</f>
        <v>41</v>
      </c>
      <c r="K96" s="11">
        <f>IF((Table2[[#This Row],[FB T]]/Table2[[#This Row],[Admission]]) = 0, "--", (Table2[[#This Row],[FB T]]/Table2[[#This Row],[Admission]]))</f>
        <v>0.15018315018315018</v>
      </c>
      <c r="L96" s="11" t="str">
        <f>IF(Table2[[#This Row],[FB T]]=0,"--", IF(Table2[[#This Row],[FB HS]]/Table2[[#This Row],[FB T]]=0, "--", Table2[[#This Row],[FB HS]]/Table2[[#This Row],[FB T]]))</f>
        <v>--</v>
      </c>
      <c r="M96" s="18">
        <f>IF(Table2[[#This Row],[FB T]]=0,"--", IF(Table2[[#This Row],[FB FE]]/Table2[[#This Row],[FB T]]=0, "--", Table2[[#This Row],[FB FE]]/Table2[[#This Row],[FB T]]))</f>
        <v>4.878048780487805E-2</v>
      </c>
      <c r="N96" s="2">
        <v>7</v>
      </c>
      <c r="O96" s="2">
        <v>3</v>
      </c>
      <c r="P96" s="2">
        <v>0</v>
      </c>
      <c r="Q96" s="2">
        <v>0</v>
      </c>
      <c r="R96" s="6">
        <f>SUM(Table2[[#This Row],[XC B]:[XC FE]])</f>
        <v>10</v>
      </c>
      <c r="S96" s="11">
        <f>IF((Table2[[#This Row],[XC T]]/Table2[[#This Row],[Admission]]) = 0, "--", (Table2[[#This Row],[XC T]]/Table2[[#This Row],[Admission]]))</f>
        <v>3.6630036630036632E-2</v>
      </c>
      <c r="T96" s="11" t="str">
        <f>IF(Table2[[#This Row],[XC T]]=0,"--", IF(Table2[[#This Row],[XC HS]]/Table2[[#This Row],[XC T]]=0, "--", Table2[[#This Row],[XC HS]]/Table2[[#This Row],[XC T]]))</f>
        <v>--</v>
      </c>
      <c r="U96" s="18" t="str">
        <f>IF(Table2[[#This Row],[XC T]]=0,"--", IF(Table2[[#This Row],[XC FE]]/Table2[[#This Row],[XC T]]=0, "--", Table2[[#This Row],[XC FE]]/Table2[[#This Row],[XC T]]))</f>
        <v>--</v>
      </c>
      <c r="V96" s="2">
        <v>24</v>
      </c>
      <c r="W96" s="2">
        <v>0</v>
      </c>
      <c r="X96" s="2">
        <v>2</v>
      </c>
      <c r="Y96" s="6">
        <f>SUM(Table2[[#This Row],[VB G]:[VB FE]])</f>
        <v>26</v>
      </c>
      <c r="Z96" s="11">
        <f>IF((Table2[[#This Row],[VB T]]/Table2[[#This Row],[Admission]]) = 0, "--", (Table2[[#This Row],[VB T]]/Table2[[#This Row],[Admission]]))</f>
        <v>9.5238095238095233E-2</v>
      </c>
      <c r="AA96" s="11" t="str">
        <f>IF(Table2[[#This Row],[VB T]]=0,"--", IF(Table2[[#This Row],[VB HS]]/Table2[[#This Row],[VB T]]=0, "--", Table2[[#This Row],[VB HS]]/Table2[[#This Row],[VB T]]))</f>
        <v>--</v>
      </c>
      <c r="AB96" s="18">
        <f>IF(Table2[[#This Row],[VB T]]=0,"--", IF(Table2[[#This Row],[VB FE]]/Table2[[#This Row],[VB T]]=0, "--", Table2[[#This Row],[VB FE]]/Table2[[#This Row],[VB T]]))</f>
        <v>7.6923076923076927E-2</v>
      </c>
      <c r="AC96" s="2">
        <v>0</v>
      </c>
      <c r="AD96" s="2">
        <v>0</v>
      </c>
      <c r="AE96" s="2">
        <v>0</v>
      </c>
      <c r="AF96" s="2">
        <v>0</v>
      </c>
      <c r="AG96" s="6">
        <f>SUM(Table2[[#This Row],[SC B]:[SC FE]])</f>
        <v>0</v>
      </c>
      <c r="AH96" s="11" t="str">
        <f>IF((Table2[[#This Row],[SC T]]/Table2[[#This Row],[Admission]]) = 0, "--", (Table2[[#This Row],[SC T]]/Table2[[#This Row],[Admission]]))</f>
        <v>--</v>
      </c>
      <c r="AI96" s="11" t="str">
        <f>IF(Table2[[#This Row],[SC T]]=0,"--", IF(Table2[[#This Row],[SC HS]]/Table2[[#This Row],[SC T]]=0, "--", Table2[[#This Row],[SC HS]]/Table2[[#This Row],[SC T]]))</f>
        <v>--</v>
      </c>
      <c r="AJ96" s="18" t="str">
        <f>IF(Table2[[#This Row],[SC T]]=0,"--", IF(Table2[[#This Row],[SC FE]]/Table2[[#This Row],[SC T]]=0, "--", Table2[[#This Row],[SC FE]]/Table2[[#This Row],[SC T]]))</f>
        <v>--</v>
      </c>
      <c r="AK96" s="15">
        <f>SUM(Table2[[#This Row],[FB T]],Table2[[#This Row],[XC T]],Table2[[#This Row],[VB T]],Table2[[#This Row],[SC T]])</f>
        <v>77</v>
      </c>
      <c r="AL96" s="2">
        <v>23</v>
      </c>
      <c r="AM96" s="2">
        <v>17</v>
      </c>
      <c r="AN96" s="2">
        <v>0</v>
      </c>
      <c r="AO96" s="2">
        <v>2</v>
      </c>
      <c r="AP96" s="6">
        <f>SUM(Table2[[#This Row],[BX B]:[BX FE]])</f>
        <v>42</v>
      </c>
      <c r="AQ96" s="11">
        <f>IF((Table2[[#This Row],[BX T]]/Table2[[#This Row],[Admission]]) = 0, "--", (Table2[[#This Row],[BX T]]/Table2[[#This Row],[Admission]]))</f>
        <v>0.15384615384615385</v>
      </c>
      <c r="AR96" s="11" t="str">
        <f>IF(Table2[[#This Row],[BX T]]=0,"--", IF(Table2[[#This Row],[BX HS]]/Table2[[#This Row],[BX T]]=0, "--", Table2[[#This Row],[BX HS]]/Table2[[#This Row],[BX T]]))</f>
        <v>--</v>
      </c>
      <c r="AS96" s="18">
        <f>IF(Table2[[#This Row],[BX T]]=0,"--", IF(Table2[[#This Row],[BX FE]]/Table2[[#This Row],[BX T]]=0, "--", Table2[[#This Row],[BX FE]]/Table2[[#This Row],[BX T]]))</f>
        <v>4.7619047619047616E-2</v>
      </c>
      <c r="AT96" s="2">
        <v>0</v>
      </c>
      <c r="AU96" s="2">
        <v>0</v>
      </c>
      <c r="AV96" s="2">
        <v>0</v>
      </c>
      <c r="AW96" s="2">
        <v>0</v>
      </c>
      <c r="AX96" s="6">
        <f>SUM(Table2[[#This Row],[SW B]:[SW FE]])</f>
        <v>0</v>
      </c>
      <c r="AY96" s="11" t="str">
        <f>IF((Table2[[#This Row],[SW T]]/Table2[[#This Row],[Admission]]) = 0, "--", (Table2[[#This Row],[SW T]]/Table2[[#This Row],[Admission]]))</f>
        <v>--</v>
      </c>
      <c r="AZ96" s="11" t="str">
        <f>IF(Table2[[#This Row],[SW T]]=0,"--", IF(Table2[[#This Row],[SW HS]]/Table2[[#This Row],[SW T]]=0, "--", Table2[[#This Row],[SW HS]]/Table2[[#This Row],[SW T]]))</f>
        <v>--</v>
      </c>
      <c r="BA96" s="18" t="str">
        <f>IF(Table2[[#This Row],[SW T]]=0,"--", IF(Table2[[#This Row],[SW FE]]/Table2[[#This Row],[SW T]]=0, "--", Table2[[#This Row],[SW FE]]/Table2[[#This Row],[SW T]]))</f>
        <v>--</v>
      </c>
      <c r="BB96" s="2">
        <v>0</v>
      </c>
      <c r="BC96" s="2">
        <v>0</v>
      </c>
      <c r="BD96" s="2">
        <v>0</v>
      </c>
      <c r="BE96" s="2">
        <v>0</v>
      </c>
      <c r="BF96" s="6">
        <f>SUM(Table2[[#This Row],[CHE B]:[CHE FE]])</f>
        <v>0</v>
      </c>
      <c r="BG96" s="11" t="str">
        <f>IF((Table2[[#This Row],[CHE T]]/Table2[[#This Row],[Admission]]) = 0, "--", (Table2[[#This Row],[CHE T]]/Table2[[#This Row],[Admission]]))</f>
        <v>--</v>
      </c>
      <c r="BH96" s="11" t="str">
        <f>IF(Table2[[#This Row],[CHE T]]=0,"--", IF(Table2[[#This Row],[CHE HS]]/Table2[[#This Row],[CHE T]]=0, "--", Table2[[#This Row],[CHE HS]]/Table2[[#This Row],[CHE T]]))</f>
        <v>--</v>
      </c>
      <c r="BI96" s="22" t="str">
        <f>IF(Table2[[#This Row],[CHE T]]=0,"--", IF(Table2[[#This Row],[CHE FE]]/Table2[[#This Row],[CHE T]]=0, "--", Table2[[#This Row],[CHE FE]]/Table2[[#This Row],[CHE T]]))</f>
        <v>--</v>
      </c>
      <c r="BJ96" s="2">
        <v>12</v>
      </c>
      <c r="BK96" s="2">
        <v>0</v>
      </c>
      <c r="BL96" s="2">
        <v>0</v>
      </c>
      <c r="BM96" s="2">
        <v>0</v>
      </c>
      <c r="BN96" s="6">
        <f>SUM(Table2[[#This Row],[WR B]:[WR FE]])</f>
        <v>12</v>
      </c>
      <c r="BO96" s="11">
        <f>IF((Table2[[#This Row],[WR T]]/Table2[[#This Row],[Admission]]) = 0, "--", (Table2[[#This Row],[WR T]]/Table2[[#This Row],[Admission]]))</f>
        <v>4.3956043956043959E-2</v>
      </c>
      <c r="BP96" s="11" t="str">
        <f>IF(Table2[[#This Row],[WR T]]=0,"--", IF(Table2[[#This Row],[WR HS]]/Table2[[#This Row],[WR T]]=0, "--", Table2[[#This Row],[WR HS]]/Table2[[#This Row],[WR T]]))</f>
        <v>--</v>
      </c>
      <c r="BQ96" s="18" t="str">
        <f>IF(Table2[[#This Row],[WR T]]=0,"--", IF(Table2[[#This Row],[WR FE]]/Table2[[#This Row],[WR T]]=0, "--", Table2[[#This Row],[WR FE]]/Table2[[#This Row],[WR T]]))</f>
        <v>--</v>
      </c>
      <c r="BR96" s="2">
        <v>0</v>
      </c>
      <c r="BS96" s="2">
        <v>0</v>
      </c>
      <c r="BT96" s="2">
        <v>0</v>
      </c>
      <c r="BU96" s="2">
        <v>0</v>
      </c>
      <c r="BV96" s="6">
        <f>SUM(Table2[[#This Row],[DNC B]:[DNC FE]])</f>
        <v>0</v>
      </c>
      <c r="BW96" s="11" t="str">
        <f>IF((Table2[[#This Row],[DNC T]]/Table2[[#This Row],[Admission]]) = 0, "--", (Table2[[#This Row],[DNC T]]/Table2[[#This Row],[Admission]]))</f>
        <v>--</v>
      </c>
      <c r="BX96" s="11" t="str">
        <f>IF(Table2[[#This Row],[DNC T]]=0,"--", IF(Table2[[#This Row],[DNC HS]]/Table2[[#This Row],[DNC T]]=0, "--", Table2[[#This Row],[DNC HS]]/Table2[[#This Row],[DNC T]]))</f>
        <v>--</v>
      </c>
      <c r="BY96" s="18" t="str">
        <f>IF(Table2[[#This Row],[DNC T]]=0,"--", IF(Table2[[#This Row],[DNC FE]]/Table2[[#This Row],[DNC T]]=0, "--", Table2[[#This Row],[DNC FE]]/Table2[[#This Row],[DNC T]]))</f>
        <v>--</v>
      </c>
      <c r="BZ96" s="24">
        <f>SUM(Table2[[#This Row],[BX T]],Table2[[#This Row],[SW T]],Table2[[#This Row],[CHE T]],Table2[[#This Row],[WR T]],Table2[[#This Row],[DNC T]])</f>
        <v>54</v>
      </c>
      <c r="CA96" s="2">
        <v>39</v>
      </c>
      <c r="CB96" s="2">
        <v>18</v>
      </c>
      <c r="CC96" s="2">
        <v>4</v>
      </c>
      <c r="CD96" s="2">
        <v>5</v>
      </c>
      <c r="CE96" s="6">
        <f>SUM(Table2[[#This Row],[TF B]:[TF FE]])</f>
        <v>66</v>
      </c>
      <c r="CF96" s="11">
        <f>IF((Table2[[#This Row],[TF T]]/Table2[[#This Row],[Admission]]) = 0, "--", (Table2[[#This Row],[TF T]]/Table2[[#This Row],[Admission]]))</f>
        <v>0.24175824175824176</v>
      </c>
      <c r="CG96" s="11">
        <f>IF(Table2[[#This Row],[TF T]]=0,"--", IF(Table2[[#This Row],[TF HS]]/Table2[[#This Row],[TF T]]=0, "--", Table2[[#This Row],[TF HS]]/Table2[[#This Row],[TF T]]))</f>
        <v>6.0606060606060608E-2</v>
      </c>
      <c r="CH96" s="18">
        <f>IF(Table2[[#This Row],[TF T]]=0,"--", IF(Table2[[#This Row],[TF FE]]/Table2[[#This Row],[TF T]]=0, "--", Table2[[#This Row],[TF FE]]/Table2[[#This Row],[TF T]]))</f>
        <v>7.575757575757576E-2</v>
      </c>
      <c r="CI96" s="2">
        <v>16</v>
      </c>
      <c r="CJ96" s="2">
        <v>0</v>
      </c>
      <c r="CK96" s="2">
        <v>0</v>
      </c>
      <c r="CL96" s="2">
        <v>0</v>
      </c>
      <c r="CM96" s="6">
        <f>SUM(Table2[[#This Row],[BB B]:[BB FE]])</f>
        <v>16</v>
      </c>
      <c r="CN96" s="11">
        <f>IF((Table2[[#This Row],[BB T]]/Table2[[#This Row],[Admission]]) = 0, "--", (Table2[[#This Row],[BB T]]/Table2[[#This Row],[Admission]]))</f>
        <v>5.8608058608058608E-2</v>
      </c>
      <c r="CO96" s="11" t="str">
        <f>IF(Table2[[#This Row],[BB T]]=0,"--", IF(Table2[[#This Row],[BB HS]]/Table2[[#This Row],[BB T]]=0, "--", Table2[[#This Row],[BB HS]]/Table2[[#This Row],[BB T]]))</f>
        <v>--</v>
      </c>
      <c r="CP96" s="18" t="str">
        <f>IF(Table2[[#This Row],[BB T]]=0,"--", IF(Table2[[#This Row],[BB FE]]/Table2[[#This Row],[BB T]]=0, "--", Table2[[#This Row],[BB FE]]/Table2[[#This Row],[BB T]]))</f>
        <v>--</v>
      </c>
      <c r="CQ96" s="2">
        <v>0</v>
      </c>
      <c r="CR96" s="2">
        <v>16</v>
      </c>
      <c r="CS96" s="2">
        <v>0</v>
      </c>
      <c r="CT96" s="2">
        <v>0</v>
      </c>
      <c r="CU96" s="6">
        <f>SUM(Table2[[#This Row],[SB B]:[SB FE]])</f>
        <v>16</v>
      </c>
      <c r="CV96" s="11">
        <f>IF((Table2[[#This Row],[SB T]]/Table2[[#This Row],[Admission]]) = 0, "--", (Table2[[#This Row],[SB T]]/Table2[[#This Row],[Admission]]))</f>
        <v>5.8608058608058608E-2</v>
      </c>
      <c r="CW96" s="11" t="str">
        <f>IF(Table2[[#This Row],[SB T]]=0,"--", IF(Table2[[#This Row],[SB HS]]/Table2[[#This Row],[SB T]]=0, "--", Table2[[#This Row],[SB HS]]/Table2[[#This Row],[SB T]]))</f>
        <v>--</v>
      </c>
      <c r="CX96" s="18" t="str">
        <f>IF(Table2[[#This Row],[SB T]]=0,"--", IF(Table2[[#This Row],[SB FE]]/Table2[[#This Row],[SB T]]=0, "--", Table2[[#This Row],[SB FE]]/Table2[[#This Row],[SB T]]))</f>
        <v>--</v>
      </c>
      <c r="CY96" s="2">
        <v>0</v>
      </c>
      <c r="CZ96" s="2">
        <v>0</v>
      </c>
      <c r="DA96" s="2">
        <v>0</v>
      </c>
      <c r="DB96" s="2">
        <v>0</v>
      </c>
      <c r="DC96" s="6">
        <f>SUM(Table2[[#This Row],[GF B]:[GF FE]])</f>
        <v>0</v>
      </c>
      <c r="DD96" s="11" t="str">
        <f>IF((Table2[[#This Row],[GF T]]/Table2[[#This Row],[Admission]]) = 0, "--", (Table2[[#This Row],[GF T]]/Table2[[#This Row],[Admission]]))</f>
        <v>--</v>
      </c>
      <c r="DE96" s="11" t="str">
        <f>IF(Table2[[#This Row],[GF T]]=0,"--", IF(Table2[[#This Row],[GF HS]]/Table2[[#This Row],[GF T]]=0, "--", Table2[[#This Row],[GF HS]]/Table2[[#This Row],[GF T]]))</f>
        <v>--</v>
      </c>
      <c r="DF96" s="18" t="str">
        <f>IF(Table2[[#This Row],[GF T]]=0,"--", IF(Table2[[#This Row],[GF FE]]/Table2[[#This Row],[GF T]]=0, "--", Table2[[#This Row],[GF FE]]/Table2[[#This Row],[GF T]]))</f>
        <v>--</v>
      </c>
      <c r="DG96" s="2">
        <v>0</v>
      </c>
      <c r="DH96" s="2">
        <v>0</v>
      </c>
      <c r="DI96" s="2">
        <v>0</v>
      </c>
      <c r="DJ96" s="2">
        <v>0</v>
      </c>
      <c r="DK96" s="6">
        <f>SUM(Table2[[#This Row],[TN B]:[TN FE]])</f>
        <v>0</v>
      </c>
      <c r="DL96" s="11" t="str">
        <f>IF((Table2[[#This Row],[TN T]]/Table2[[#This Row],[Admission]]) = 0, "--", (Table2[[#This Row],[TN T]]/Table2[[#This Row],[Admission]]))</f>
        <v>--</v>
      </c>
      <c r="DM96" s="11" t="str">
        <f>IF(Table2[[#This Row],[TN T]]=0,"--", IF(Table2[[#This Row],[TN HS]]/Table2[[#This Row],[TN T]]=0, "--", Table2[[#This Row],[TN HS]]/Table2[[#This Row],[TN T]]))</f>
        <v>--</v>
      </c>
      <c r="DN96" s="18" t="str">
        <f>IF(Table2[[#This Row],[TN T]]=0,"--", IF(Table2[[#This Row],[TN FE]]/Table2[[#This Row],[TN T]]=0, "--", Table2[[#This Row],[TN FE]]/Table2[[#This Row],[TN T]]))</f>
        <v>--</v>
      </c>
      <c r="DO96" s="2">
        <v>0</v>
      </c>
      <c r="DP96" s="2">
        <v>0</v>
      </c>
      <c r="DQ96" s="2">
        <v>0</v>
      </c>
      <c r="DR96" s="2">
        <v>0</v>
      </c>
      <c r="DS96" s="6">
        <f>SUM(Table2[[#This Row],[BND B]:[BND FE]])</f>
        <v>0</v>
      </c>
      <c r="DT96" s="11" t="str">
        <f>IF((Table2[[#This Row],[BND T]]/Table2[[#This Row],[Admission]]) = 0, "--", (Table2[[#This Row],[BND T]]/Table2[[#This Row],[Admission]]))</f>
        <v>--</v>
      </c>
      <c r="DU96" s="11" t="str">
        <f>IF(Table2[[#This Row],[BND T]]=0,"--", IF(Table2[[#This Row],[BND HS]]/Table2[[#This Row],[BND T]]=0, "--", Table2[[#This Row],[BND HS]]/Table2[[#This Row],[BND T]]))</f>
        <v>--</v>
      </c>
      <c r="DV96" s="18" t="str">
        <f>IF(Table2[[#This Row],[BND T]]=0,"--", IF(Table2[[#This Row],[BND FE]]/Table2[[#This Row],[BND T]]=0, "--", Table2[[#This Row],[BND FE]]/Table2[[#This Row],[BND T]]))</f>
        <v>--</v>
      </c>
      <c r="DW96" s="2">
        <v>0</v>
      </c>
      <c r="DX96" s="2">
        <v>0</v>
      </c>
      <c r="DY96" s="2">
        <v>0</v>
      </c>
      <c r="DZ96" s="2">
        <v>0</v>
      </c>
      <c r="EA96" s="6">
        <f>SUM(Table2[[#This Row],[SPE B]:[SPE FE]])</f>
        <v>0</v>
      </c>
      <c r="EB96" s="11" t="str">
        <f>IF((Table2[[#This Row],[SPE T]]/Table2[[#This Row],[Admission]]) = 0, "--", (Table2[[#This Row],[SPE T]]/Table2[[#This Row],[Admission]]))</f>
        <v>--</v>
      </c>
      <c r="EC96" s="11" t="str">
        <f>IF(Table2[[#This Row],[SPE T]]=0,"--", IF(Table2[[#This Row],[SPE HS]]/Table2[[#This Row],[SPE T]]=0, "--", Table2[[#This Row],[SPE HS]]/Table2[[#This Row],[SPE T]]))</f>
        <v>--</v>
      </c>
      <c r="ED96" s="18" t="str">
        <f>IF(Table2[[#This Row],[SPE T]]=0,"--", IF(Table2[[#This Row],[SPE FE]]/Table2[[#This Row],[SPE T]]=0, "--", Table2[[#This Row],[SPE FE]]/Table2[[#This Row],[SPE T]]))</f>
        <v>--</v>
      </c>
      <c r="EE96" s="2">
        <v>0</v>
      </c>
      <c r="EF96" s="2">
        <v>0</v>
      </c>
      <c r="EG96" s="2">
        <v>0</v>
      </c>
      <c r="EH96" s="2">
        <v>0</v>
      </c>
      <c r="EI96" s="6">
        <f>SUM(Table2[[#This Row],[ORC B]:[ORC FE]])</f>
        <v>0</v>
      </c>
      <c r="EJ96" s="11" t="str">
        <f>IF((Table2[[#This Row],[ORC T]]/Table2[[#This Row],[Admission]]) = 0, "--", (Table2[[#This Row],[ORC T]]/Table2[[#This Row],[Admission]]))</f>
        <v>--</v>
      </c>
      <c r="EK96" s="11" t="str">
        <f>IF(Table2[[#This Row],[ORC T]]=0,"--", IF(Table2[[#This Row],[ORC HS]]/Table2[[#This Row],[ORC T]]=0, "--", Table2[[#This Row],[ORC HS]]/Table2[[#This Row],[ORC T]]))</f>
        <v>--</v>
      </c>
      <c r="EL96" s="18" t="str">
        <f>IF(Table2[[#This Row],[ORC T]]=0,"--", IF(Table2[[#This Row],[ORC FE]]/Table2[[#This Row],[ORC T]]=0, "--", Table2[[#This Row],[ORC FE]]/Table2[[#This Row],[ORC T]]))</f>
        <v>--</v>
      </c>
      <c r="EM96" s="2">
        <v>0</v>
      </c>
      <c r="EN96" s="2">
        <v>0</v>
      </c>
      <c r="EO96" s="2">
        <v>0</v>
      </c>
      <c r="EP96" s="2">
        <v>0</v>
      </c>
      <c r="EQ96" s="6">
        <f>SUM(Table2[[#This Row],[SOL B]:[SOL FE]])</f>
        <v>0</v>
      </c>
      <c r="ER96" s="11" t="str">
        <f>IF((Table2[[#This Row],[SOL T]]/Table2[[#This Row],[Admission]]) = 0, "--", (Table2[[#This Row],[SOL T]]/Table2[[#This Row],[Admission]]))</f>
        <v>--</v>
      </c>
      <c r="ES96" s="11" t="str">
        <f>IF(Table2[[#This Row],[SOL T]]=0,"--", IF(Table2[[#This Row],[SOL HS]]/Table2[[#This Row],[SOL T]]=0, "--", Table2[[#This Row],[SOL HS]]/Table2[[#This Row],[SOL T]]))</f>
        <v>--</v>
      </c>
      <c r="ET96" s="18" t="str">
        <f>IF(Table2[[#This Row],[SOL T]]=0,"--", IF(Table2[[#This Row],[SOL FE]]/Table2[[#This Row],[SOL T]]=0, "--", Table2[[#This Row],[SOL FE]]/Table2[[#This Row],[SOL T]]))</f>
        <v>--</v>
      </c>
      <c r="EU96" s="2">
        <v>0</v>
      </c>
      <c r="EV96" s="2">
        <v>0</v>
      </c>
      <c r="EW96" s="2">
        <v>0</v>
      </c>
      <c r="EX96" s="2">
        <v>0</v>
      </c>
      <c r="EY96" s="6">
        <f>SUM(Table2[[#This Row],[CHO B]:[CHO FE]])</f>
        <v>0</v>
      </c>
      <c r="EZ96" s="11" t="str">
        <f>IF((Table2[[#This Row],[CHO T]]/Table2[[#This Row],[Admission]]) = 0, "--", (Table2[[#This Row],[CHO T]]/Table2[[#This Row],[Admission]]))</f>
        <v>--</v>
      </c>
      <c r="FA96" s="11" t="str">
        <f>IF(Table2[[#This Row],[CHO T]]=0,"--", IF(Table2[[#This Row],[CHO HS]]/Table2[[#This Row],[CHO T]]=0, "--", Table2[[#This Row],[CHO HS]]/Table2[[#This Row],[CHO T]]))</f>
        <v>--</v>
      </c>
      <c r="FB96" s="18" t="str">
        <f>IF(Table2[[#This Row],[CHO T]]=0,"--", IF(Table2[[#This Row],[CHO FE]]/Table2[[#This Row],[CHO T]]=0, "--", Table2[[#This Row],[CHO FE]]/Table2[[#This Row],[CHO T]]))</f>
        <v>--</v>
      </c>
      <c r="FC9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98</v>
      </c>
      <c r="FD96">
        <v>1</v>
      </c>
      <c r="FE96">
        <v>0</v>
      </c>
      <c r="FF96">
        <v>0</v>
      </c>
      <c r="FG96">
        <v>0</v>
      </c>
      <c r="FH96">
        <v>2</v>
      </c>
      <c r="FI96">
        <v>0</v>
      </c>
      <c r="FJ96" s="1" t="s">
        <v>390</v>
      </c>
      <c r="FK96" s="1" t="s">
        <v>390</v>
      </c>
      <c r="FL96">
        <v>4</v>
      </c>
      <c r="FM96">
        <v>0</v>
      </c>
      <c r="FN96" s="1" t="s">
        <v>390</v>
      </c>
      <c r="FO96" s="1" t="s">
        <v>390</v>
      </c>
    </row>
    <row r="97" spans="1:171">
      <c r="A97">
        <v>1029</v>
      </c>
      <c r="B97">
        <v>245</v>
      </c>
      <c r="C97" t="s">
        <v>102</v>
      </c>
      <c r="D97" t="s">
        <v>193</v>
      </c>
      <c r="E97" s="20">
        <v>647</v>
      </c>
      <c r="F97" s="2">
        <v>63</v>
      </c>
      <c r="G97" s="2">
        <v>0</v>
      </c>
      <c r="H97" s="2">
        <v>0</v>
      </c>
      <c r="I97" s="2">
        <v>1</v>
      </c>
      <c r="J97" s="6">
        <f>SUM(Table2[[#This Row],[FB B]:[FB FE]])</f>
        <v>64</v>
      </c>
      <c r="K97" s="11">
        <f>IF((Table2[[#This Row],[FB T]]/Table2[[#This Row],[Admission]]) = 0, "--", (Table2[[#This Row],[FB T]]/Table2[[#This Row],[Admission]]))</f>
        <v>9.8918083462132919E-2</v>
      </c>
      <c r="L97" s="11" t="str">
        <f>IF(Table2[[#This Row],[FB T]]=0,"--", IF(Table2[[#This Row],[FB HS]]/Table2[[#This Row],[FB T]]=0, "--", Table2[[#This Row],[FB HS]]/Table2[[#This Row],[FB T]]))</f>
        <v>--</v>
      </c>
      <c r="M97" s="18">
        <f>IF(Table2[[#This Row],[FB T]]=0,"--", IF(Table2[[#This Row],[FB FE]]/Table2[[#This Row],[FB T]]=0, "--", Table2[[#This Row],[FB FE]]/Table2[[#This Row],[FB T]]))</f>
        <v>1.5625E-2</v>
      </c>
      <c r="N97" s="2">
        <v>14</v>
      </c>
      <c r="O97" s="2">
        <v>9</v>
      </c>
      <c r="P97" s="2">
        <v>0</v>
      </c>
      <c r="Q97" s="2">
        <v>0</v>
      </c>
      <c r="R97" s="6">
        <f>SUM(Table2[[#This Row],[XC B]:[XC FE]])</f>
        <v>23</v>
      </c>
      <c r="S97" s="11">
        <f>IF((Table2[[#This Row],[XC T]]/Table2[[#This Row],[Admission]]) = 0, "--", (Table2[[#This Row],[XC T]]/Table2[[#This Row],[Admission]]))</f>
        <v>3.5548686244204021E-2</v>
      </c>
      <c r="T97" s="11" t="str">
        <f>IF(Table2[[#This Row],[XC T]]=0,"--", IF(Table2[[#This Row],[XC HS]]/Table2[[#This Row],[XC T]]=0, "--", Table2[[#This Row],[XC HS]]/Table2[[#This Row],[XC T]]))</f>
        <v>--</v>
      </c>
      <c r="U97" s="18" t="str">
        <f>IF(Table2[[#This Row],[XC T]]=0,"--", IF(Table2[[#This Row],[XC FE]]/Table2[[#This Row],[XC T]]=0, "--", Table2[[#This Row],[XC FE]]/Table2[[#This Row],[XC T]]))</f>
        <v>--</v>
      </c>
      <c r="V97" s="2">
        <v>31</v>
      </c>
      <c r="W97" s="2">
        <v>0</v>
      </c>
      <c r="X97" s="2">
        <v>1</v>
      </c>
      <c r="Y97" s="6">
        <f>SUM(Table2[[#This Row],[VB G]:[VB FE]])</f>
        <v>32</v>
      </c>
      <c r="Z97" s="11">
        <f>IF((Table2[[#This Row],[VB T]]/Table2[[#This Row],[Admission]]) = 0, "--", (Table2[[#This Row],[VB T]]/Table2[[#This Row],[Admission]]))</f>
        <v>4.945904173106646E-2</v>
      </c>
      <c r="AA97" s="11" t="str">
        <f>IF(Table2[[#This Row],[VB T]]=0,"--", IF(Table2[[#This Row],[VB HS]]/Table2[[#This Row],[VB T]]=0, "--", Table2[[#This Row],[VB HS]]/Table2[[#This Row],[VB T]]))</f>
        <v>--</v>
      </c>
      <c r="AB97" s="18">
        <f>IF(Table2[[#This Row],[VB T]]=0,"--", IF(Table2[[#This Row],[VB FE]]/Table2[[#This Row],[VB T]]=0, "--", Table2[[#This Row],[VB FE]]/Table2[[#This Row],[VB T]]))</f>
        <v>3.125E-2</v>
      </c>
      <c r="AC97" s="2">
        <v>32</v>
      </c>
      <c r="AD97" s="2">
        <v>34</v>
      </c>
      <c r="AE97" s="2">
        <v>0</v>
      </c>
      <c r="AF97" s="2">
        <v>0</v>
      </c>
      <c r="AG97" s="6">
        <f>SUM(Table2[[#This Row],[SC B]:[SC FE]])</f>
        <v>66</v>
      </c>
      <c r="AH97" s="11">
        <f>IF((Table2[[#This Row],[SC T]]/Table2[[#This Row],[Admission]]) = 0, "--", (Table2[[#This Row],[SC T]]/Table2[[#This Row],[Admission]]))</f>
        <v>0.10200927357032458</v>
      </c>
      <c r="AI97" s="11" t="str">
        <f>IF(Table2[[#This Row],[SC T]]=0,"--", IF(Table2[[#This Row],[SC HS]]/Table2[[#This Row],[SC T]]=0, "--", Table2[[#This Row],[SC HS]]/Table2[[#This Row],[SC T]]))</f>
        <v>--</v>
      </c>
      <c r="AJ97" s="18" t="str">
        <f>IF(Table2[[#This Row],[SC T]]=0,"--", IF(Table2[[#This Row],[SC FE]]/Table2[[#This Row],[SC T]]=0, "--", Table2[[#This Row],[SC FE]]/Table2[[#This Row],[SC T]]))</f>
        <v>--</v>
      </c>
      <c r="AK97" s="15">
        <f>SUM(Table2[[#This Row],[FB T]],Table2[[#This Row],[XC T]],Table2[[#This Row],[VB T]],Table2[[#This Row],[SC T]])</f>
        <v>185</v>
      </c>
      <c r="AL97" s="2">
        <v>28</v>
      </c>
      <c r="AM97" s="2">
        <v>30</v>
      </c>
      <c r="AN97" s="2">
        <v>0</v>
      </c>
      <c r="AO97" s="2">
        <v>0</v>
      </c>
      <c r="AP97" s="6">
        <f>SUM(Table2[[#This Row],[BX B]:[BX FE]])</f>
        <v>58</v>
      </c>
      <c r="AQ97" s="11">
        <f>IF((Table2[[#This Row],[BX T]]/Table2[[#This Row],[Admission]]) = 0, "--", (Table2[[#This Row],[BX T]]/Table2[[#This Row],[Admission]]))</f>
        <v>8.964451313755796E-2</v>
      </c>
      <c r="AR97" s="11" t="str">
        <f>IF(Table2[[#This Row],[BX T]]=0,"--", IF(Table2[[#This Row],[BX HS]]/Table2[[#This Row],[BX T]]=0, "--", Table2[[#This Row],[BX HS]]/Table2[[#This Row],[BX T]]))</f>
        <v>--</v>
      </c>
      <c r="AS97" s="18" t="str">
        <f>IF(Table2[[#This Row],[BX T]]=0,"--", IF(Table2[[#This Row],[BX FE]]/Table2[[#This Row],[BX T]]=0, "--", Table2[[#This Row],[BX FE]]/Table2[[#This Row],[BX T]]))</f>
        <v>--</v>
      </c>
      <c r="AT97" s="2">
        <v>15</v>
      </c>
      <c r="AU97" s="2">
        <v>24</v>
      </c>
      <c r="AV97" s="2">
        <v>0</v>
      </c>
      <c r="AW97" s="2">
        <v>1</v>
      </c>
      <c r="AX97" s="6">
        <f>SUM(Table2[[#This Row],[SW B]:[SW FE]])</f>
        <v>40</v>
      </c>
      <c r="AY97" s="11">
        <f>IF((Table2[[#This Row],[SW T]]/Table2[[#This Row],[Admission]]) = 0, "--", (Table2[[#This Row],[SW T]]/Table2[[#This Row],[Admission]]))</f>
        <v>6.1823802163833076E-2</v>
      </c>
      <c r="AZ97" s="11" t="str">
        <f>IF(Table2[[#This Row],[SW T]]=0,"--", IF(Table2[[#This Row],[SW HS]]/Table2[[#This Row],[SW T]]=0, "--", Table2[[#This Row],[SW HS]]/Table2[[#This Row],[SW T]]))</f>
        <v>--</v>
      </c>
      <c r="BA97" s="18">
        <f>IF(Table2[[#This Row],[SW T]]=0,"--", IF(Table2[[#This Row],[SW FE]]/Table2[[#This Row],[SW T]]=0, "--", Table2[[#This Row],[SW FE]]/Table2[[#This Row],[SW T]]))</f>
        <v>2.5000000000000001E-2</v>
      </c>
      <c r="BB97" s="2">
        <v>1</v>
      </c>
      <c r="BC97" s="2">
        <v>36</v>
      </c>
      <c r="BD97" s="2">
        <v>0</v>
      </c>
      <c r="BE97" s="2">
        <v>0</v>
      </c>
      <c r="BF97" s="6">
        <f>SUM(Table2[[#This Row],[CHE B]:[CHE FE]])</f>
        <v>37</v>
      </c>
      <c r="BG97" s="11">
        <f>IF((Table2[[#This Row],[CHE T]]/Table2[[#This Row],[Admission]]) = 0, "--", (Table2[[#This Row],[CHE T]]/Table2[[#This Row],[Admission]]))</f>
        <v>5.7187017001545597E-2</v>
      </c>
      <c r="BH97" s="11" t="str">
        <f>IF(Table2[[#This Row],[CHE T]]=0,"--", IF(Table2[[#This Row],[CHE HS]]/Table2[[#This Row],[CHE T]]=0, "--", Table2[[#This Row],[CHE HS]]/Table2[[#This Row],[CHE T]]))</f>
        <v>--</v>
      </c>
      <c r="BI97" s="22" t="str">
        <f>IF(Table2[[#This Row],[CHE T]]=0,"--", IF(Table2[[#This Row],[CHE FE]]/Table2[[#This Row],[CHE T]]=0, "--", Table2[[#This Row],[CHE FE]]/Table2[[#This Row],[CHE T]]))</f>
        <v>--</v>
      </c>
      <c r="BJ97" s="2">
        <v>39</v>
      </c>
      <c r="BK97" s="2">
        <v>0</v>
      </c>
      <c r="BL97" s="2">
        <v>1</v>
      </c>
      <c r="BM97" s="2">
        <v>1</v>
      </c>
      <c r="BN97" s="6">
        <f>SUM(Table2[[#This Row],[WR B]:[WR FE]])</f>
        <v>41</v>
      </c>
      <c r="BO97" s="11">
        <f>IF((Table2[[#This Row],[WR T]]/Table2[[#This Row],[Admission]]) = 0, "--", (Table2[[#This Row],[WR T]]/Table2[[#This Row],[Admission]]))</f>
        <v>6.3369397217928905E-2</v>
      </c>
      <c r="BP97" s="11">
        <f>IF(Table2[[#This Row],[WR T]]=0,"--", IF(Table2[[#This Row],[WR HS]]/Table2[[#This Row],[WR T]]=0, "--", Table2[[#This Row],[WR HS]]/Table2[[#This Row],[WR T]]))</f>
        <v>2.4390243902439025E-2</v>
      </c>
      <c r="BQ97" s="18">
        <f>IF(Table2[[#This Row],[WR T]]=0,"--", IF(Table2[[#This Row],[WR FE]]/Table2[[#This Row],[WR T]]=0, "--", Table2[[#This Row],[WR FE]]/Table2[[#This Row],[WR T]]))</f>
        <v>2.4390243902439025E-2</v>
      </c>
      <c r="BR97" s="2">
        <v>0</v>
      </c>
      <c r="BS97" s="2">
        <v>0</v>
      </c>
      <c r="BT97" s="2">
        <v>0</v>
      </c>
      <c r="BU97" s="2">
        <v>0</v>
      </c>
      <c r="BV97" s="6">
        <f>SUM(Table2[[#This Row],[DNC B]:[DNC FE]])</f>
        <v>0</v>
      </c>
      <c r="BW97" s="11" t="str">
        <f>IF((Table2[[#This Row],[DNC T]]/Table2[[#This Row],[Admission]]) = 0, "--", (Table2[[#This Row],[DNC T]]/Table2[[#This Row],[Admission]]))</f>
        <v>--</v>
      </c>
      <c r="BX97" s="11" t="str">
        <f>IF(Table2[[#This Row],[DNC T]]=0,"--", IF(Table2[[#This Row],[DNC HS]]/Table2[[#This Row],[DNC T]]=0, "--", Table2[[#This Row],[DNC HS]]/Table2[[#This Row],[DNC T]]))</f>
        <v>--</v>
      </c>
      <c r="BY97" s="18" t="str">
        <f>IF(Table2[[#This Row],[DNC T]]=0,"--", IF(Table2[[#This Row],[DNC FE]]/Table2[[#This Row],[DNC T]]=0, "--", Table2[[#This Row],[DNC FE]]/Table2[[#This Row],[DNC T]]))</f>
        <v>--</v>
      </c>
      <c r="BZ97" s="24">
        <f>SUM(Table2[[#This Row],[BX T]],Table2[[#This Row],[SW T]],Table2[[#This Row],[CHE T]],Table2[[#This Row],[WR T]],Table2[[#This Row],[DNC T]])</f>
        <v>176</v>
      </c>
      <c r="CA97" s="2">
        <v>58</v>
      </c>
      <c r="CB97" s="2">
        <v>64</v>
      </c>
      <c r="CC97" s="2">
        <v>0</v>
      </c>
      <c r="CD97" s="2">
        <v>1</v>
      </c>
      <c r="CE97" s="6">
        <f>SUM(Table2[[#This Row],[TF B]:[TF FE]])</f>
        <v>123</v>
      </c>
      <c r="CF97" s="11">
        <f>IF((Table2[[#This Row],[TF T]]/Table2[[#This Row],[Admission]]) = 0, "--", (Table2[[#This Row],[TF T]]/Table2[[#This Row],[Admission]]))</f>
        <v>0.1901081916537867</v>
      </c>
      <c r="CG97" s="11" t="str">
        <f>IF(Table2[[#This Row],[TF T]]=0,"--", IF(Table2[[#This Row],[TF HS]]/Table2[[#This Row],[TF T]]=0, "--", Table2[[#This Row],[TF HS]]/Table2[[#This Row],[TF T]]))</f>
        <v>--</v>
      </c>
      <c r="CH97" s="18">
        <f>IF(Table2[[#This Row],[TF T]]=0,"--", IF(Table2[[#This Row],[TF FE]]/Table2[[#This Row],[TF T]]=0, "--", Table2[[#This Row],[TF FE]]/Table2[[#This Row],[TF T]]))</f>
        <v>8.130081300813009E-3</v>
      </c>
      <c r="CI97" s="2">
        <v>26</v>
      </c>
      <c r="CJ97" s="2">
        <v>0</v>
      </c>
      <c r="CK97" s="2">
        <v>0</v>
      </c>
      <c r="CL97" s="2">
        <v>0</v>
      </c>
      <c r="CM97" s="6">
        <f>SUM(Table2[[#This Row],[BB B]:[BB FE]])</f>
        <v>26</v>
      </c>
      <c r="CN97" s="11">
        <f>IF((Table2[[#This Row],[BB T]]/Table2[[#This Row],[Admission]]) = 0, "--", (Table2[[#This Row],[BB T]]/Table2[[#This Row],[Admission]]))</f>
        <v>4.0185471406491501E-2</v>
      </c>
      <c r="CO97" s="11" t="str">
        <f>IF(Table2[[#This Row],[BB T]]=0,"--", IF(Table2[[#This Row],[BB HS]]/Table2[[#This Row],[BB T]]=0, "--", Table2[[#This Row],[BB HS]]/Table2[[#This Row],[BB T]]))</f>
        <v>--</v>
      </c>
      <c r="CP97" s="18" t="str">
        <f>IF(Table2[[#This Row],[BB T]]=0,"--", IF(Table2[[#This Row],[BB FE]]/Table2[[#This Row],[BB T]]=0, "--", Table2[[#This Row],[BB FE]]/Table2[[#This Row],[BB T]]))</f>
        <v>--</v>
      </c>
      <c r="CQ97" s="2">
        <v>0</v>
      </c>
      <c r="CR97" s="2">
        <v>25</v>
      </c>
      <c r="CS97" s="2">
        <v>0</v>
      </c>
      <c r="CT97" s="2">
        <v>0</v>
      </c>
      <c r="CU97" s="6">
        <f>SUM(Table2[[#This Row],[SB B]:[SB FE]])</f>
        <v>25</v>
      </c>
      <c r="CV97" s="11">
        <f>IF((Table2[[#This Row],[SB T]]/Table2[[#This Row],[Admission]]) = 0, "--", (Table2[[#This Row],[SB T]]/Table2[[#This Row],[Admission]]))</f>
        <v>3.8639876352395672E-2</v>
      </c>
      <c r="CW97" s="11" t="str">
        <f>IF(Table2[[#This Row],[SB T]]=0,"--", IF(Table2[[#This Row],[SB HS]]/Table2[[#This Row],[SB T]]=0, "--", Table2[[#This Row],[SB HS]]/Table2[[#This Row],[SB T]]))</f>
        <v>--</v>
      </c>
      <c r="CX97" s="18" t="str">
        <f>IF(Table2[[#This Row],[SB T]]=0,"--", IF(Table2[[#This Row],[SB FE]]/Table2[[#This Row],[SB T]]=0, "--", Table2[[#This Row],[SB FE]]/Table2[[#This Row],[SB T]]))</f>
        <v>--</v>
      </c>
      <c r="CY97" s="2">
        <v>12</v>
      </c>
      <c r="CZ97" s="2">
        <v>2</v>
      </c>
      <c r="DA97" s="2">
        <v>0</v>
      </c>
      <c r="DB97" s="2">
        <v>0</v>
      </c>
      <c r="DC97" s="6">
        <f>SUM(Table2[[#This Row],[GF B]:[GF FE]])</f>
        <v>14</v>
      </c>
      <c r="DD97" s="11">
        <f>IF((Table2[[#This Row],[GF T]]/Table2[[#This Row],[Admission]]) = 0, "--", (Table2[[#This Row],[GF T]]/Table2[[#This Row],[Admission]]))</f>
        <v>2.1638330757341576E-2</v>
      </c>
      <c r="DE97" s="11" t="str">
        <f>IF(Table2[[#This Row],[GF T]]=0,"--", IF(Table2[[#This Row],[GF HS]]/Table2[[#This Row],[GF T]]=0, "--", Table2[[#This Row],[GF HS]]/Table2[[#This Row],[GF T]]))</f>
        <v>--</v>
      </c>
      <c r="DF97" s="18" t="str">
        <f>IF(Table2[[#This Row],[GF T]]=0,"--", IF(Table2[[#This Row],[GF FE]]/Table2[[#This Row],[GF T]]=0, "--", Table2[[#This Row],[GF FE]]/Table2[[#This Row],[GF T]]))</f>
        <v>--</v>
      </c>
      <c r="DG97" s="2">
        <v>11</v>
      </c>
      <c r="DH97" s="2">
        <v>17</v>
      </c>
      <c r="DI97" s="2">
        <v>0</v>
      </c>
      <c r="DJ97" s="2">
        <v>1</v>
      </c>
      <c r="DK97" s="6">
        <f>SUM(Table2[[#This Row],[TN B]:[TN FE]])</f>
        <v>29</v>
      </c>
      <c r="DL97" s="11">
        <f>IF((Table2[[#This Row],[TN T]]/Table2[[#This Row],[Admission]]) = 0, "--", (Table2[[#This Row],[TN T]]/Table2[[#This Row],[Admission]]))</f>
        <v>4.482225656877898E-2</v>
      </c>
      <c r="DM97" s="11" t="str">
        <f>IF(Table2[[#This Row],[TN T]]=0,"--", IF(Table2[[#This Row],[TN HS]]/Table2[[#This Row],[TN T]]=0, "--", Table2[[#This Row],[TN HS]]/Table2[[#This Row],[TN T]]))</f>
        <v>--</v>
      </c>
      <c r="DN97" s="18">
        <f>IF(Table2[[#This Row],[TN T]]=0,"--", IF(Table2[[#This Row],[TN FE]]/Table2[[#This Row],[TN T]]=0, "--", Table2[[#This Row],[TN FE]]/Table2[[#This Row],[TN T]]))</f>
        <v>3.4482758620689655E-2</v>
      </c>
      <c r="DO97" s="2">
        <v>31</v>
      </c>
      <c r="DP97" s="2">
        <v>15</v>
      </c>
      <c r="DQ97" s="2">
        <v>0</v>
      </c>
      <c r="DR97" s="2">
        <v>0</v>
      </c>
      <c r="DS97" s="6">
        <f>SUM(Table2[[#This Row],[BND B]:[BND FE]])</f>
        <v>46</v>
      </c>
      <c r="DT97" s="11">
        <f>IF((Table2[[#This Row],[BND T]]/Table2[[#This Row],[Admission]]) = 0, "--", (Table2[[#This Row],[BND T]]/Table2[[#This Row],[Admission]]))</f>
        <v>7.1097372488408042E-2</v>
      </c>
      <c r="DU97" s="11" t="str">
        <f>IF(Table2[[#This Row],[BND T]]=0,"--", IF(Table2[[#This Row],[BND HS]]/Table2[[#This Row],[BND T]]=0, "--", Table2[[#This Row],[BND HS]]/Table2[[#This Row],[BND T]]))</f>
        <v>--</v>
      </c>
      <c r="DV97" s="18" t="str">
        <f>IF(Table2[[#This Row],[BND T]]=0,"--", IF(Table2[[#This Row],[BND FE]]/Table2[[#This Row],[BND T]]=0, "--", Table2[[#This Row],[BND FE]]/Table2[[#This Row],[BND T]]))</f>
        <v>--</v>
      </c>
      <c r="DW97" s="2">
        <v>0</v>
      </c>
      <c r="DX97" s="2">
        <v>0</v>
      </c>
      <c r="DY97" s="2">
        <v>0</v>
      </c>
      <c r="DZ97" s="2">
        <v>0</v>
      </c>
      <c r="EA97" s="6">
        <f>SUM(Table2[[#This Row],[SPE B]:[SPE FE]])</f>
        <v>0</v>
      </c>
      <c r="EB97" s="11" t="str">
        <f>IF((Table2[[#This Row],[SPE T]]/Table2[[#This Row],[Admission]]) = 0, "--", (Table2[[#This Row],[SPE T]]/Table2[[#This Row],[Admission]]))</f>
        <v>--</v>
      </c>
      <c r="EC97" s="11" t="str">
        <f>IF(Table2[[#This Row],[SPE T]]=0,"--", IF(Table2[[#This Row],[SPE HS]]/Table2[[#This Row],[SPE T]]=0, "--", Table2[[#This Row],[SPE HS]]/Table2[[#This Row],[SPE T]]))</f>
        <v>--</v>
      </c>
      <c r="ED97" s="18" t="str">
        <f>IF(Table2[[#This Row],[SPE T]]=0,"--", IF(Table2[[#This Row],[SPE FE]]/Table2[[#This Row],[SPE T]]=0, "--", Table2[[#This Row],[SPE FE]]/Table2[[#This Row],[SPE T]]))</f>
        <v>--</v>
      </c>
      <c r="EE97" s="2">
        <v>0</v>
      </c>
      <c r="EF97" s="2">
        <v>0</v>
      </c>
      <c r="EG97" s="2">
        <v>0</v>
      </c>
      <c r="EH97" s="2">
        <v>0</v>
      </c>
      <c r="EI97" s="6">
        <f>SUM(Table2[[#This Row],[ORC B]:[ORC FE]])</f>
        <v>0</v>
      </c>
      <c r="EJ97" s="11" t="str">
        <f>IF((Table2[[#This Row],[ORC T]]/Table2[[#This Row],[Admission]]) = 0, "--", (Table2[[#This Row],[ORC T]]/Table2[[#This Row],[Admission]]))</f>
        <v>--</v>
      </c>
      <c r="EK97" s="11" t="str">
        <f>IF(Table2[[#This Row],[ORC T]]=0,"--", IF(Table2[[#This Row],[ORC HS]]/Table2[[#This Row],[ORC T]]=0, "--", Table2[[#This Row],[ORC HS]]/Table2[[#This Row],[ORC T]]))</f>
        <v>--</v>
      </c>
      <c r="EL97" s="18" t="str">
        <f>IF(Table2[[#This Row],[ORC T]]=0,"--", IF(Table2[[#This Row],[ORC FE]]/Table2[[#This Row],[ORC T]]=0, "--", Table2[[#This Row],[ORC FE]]/Table2[[#This Row],[ORC T]]))</f>
        <v>--</v>
      </c>
      <c r="EM97" s="2">
        <v>0</v>
      </c>
      <c r="EN97" s="2">
        <v>0</v>
      </c>
      <c r="EO97" s="2">
        <v>0</v>
      </c>
      <c r="EP97" s="2">
        <v>0</v>
      </c>
      <c r="EQ97" s="6">
        <f>SUM(Table2[[#This Row],[SOL B]:[SOL FE]])</f>
        <v>0</v>
      </c>
      <c r="ER97" s="11" t="str">
        <f>IF((Table2[[#This Row],[SOL T]]/Table2[[#This Row],[Admission]]) = 0, "--", (Table2[[#This Row],[SOL T]]/Table2[[#This Row],[Admission]]))</f>
        <v>--</v>
      </c>
      <c r="ES97" s="11" t="str">
        <f>IF(Table2[[#This Row],[SOL T]]=0,"--", IF(Table2[[#This Row],[SOL HS]]/Table2[[#This Row],[SOL T]]=0, "--", Table2[[#This Row],[SOL HS]]/Table2[[#This Row],[SOL T]]))</f>
        <v>--</v>
      </c>
      <c r="ET97" s="18" t="str">
        <f>IF(Table2[[#This Row],[SOL T]]=0,"--", IF(Table2[[#This Row],[SOL FE]]/Table2[[#This Row],[SOL T]]=0, "--", Table2[[#This Row],[SOL FE]]/Table2[[#This Row],[SOL T]]))</f>
        <v>--</v>
      </c>
      <c r="EU97" s="2">
        <v>15</v>
      </c>
      <c r="EV97" s="2">
        <v>37</v>
      </c>
      <c r="EW97" s="2">
        <v>0</v>
      </c>
      <c r="EX97" s="2">
        <v>1</v>
      </c>
      <c r="EY97" s="6">
        <f>SUM(Table2[[#This Row],[CHO B]:[CHO FE]])</f>
        <v>53</v>
      </c>
      <c r="EZ97" s="11">
        <f>IF((Table2[[#This Row],[CHO T]]/Table2[[#This Row],[Admission]]) = 0, "--", (Table2[[#This Row],[CHO T]]/Table2[[#This Row],[Admission]]))</f>
        <v>8.1916537867078823E-2</v>
      </c>
      <c r="FA97" s="11" t="str">
        <f>IF(Table2[[#This Row],[CHO T]]=0,"--", IF(Table2[[#This Row],[CHO HS]]/Table2[[#This Row],[CHO T]]=0, "--", Table2[[#This Row],[CHO HS]]/Table2[[#This Row],[CHO T]]))</f>
        <v>--</v>
      </c>
      <c r="FB97" s="18">
        <f>IF(Table2[[#This Row],[CHO T]]=0,"--", IF(Table2[[#This Row],[CHO FE]]/Table2[[#This Row],[CHO T]]=0, "--", Table2[[#This Row],[CHO FE]]/Table2[[#This Row],[CHO T]]))</f>
        <v>1.8867924528301886E-2</v>
      </c>
      <c r="FC9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316</v>
      </c>
      <c r="FD97">
        <v>0</v>
      </c>
      <c r="FE97">
        <v>0</v>
      </c>
      <c r="FF97" s="1" t="s">
        <v>390</v>
      </c>
      <c r="FG97" s="1" t="s">
        <v>390</v>
      </c>
      <c r="FH97">
        <v>2</v>
      </c>
      <c r="FI97">
        <v>0</v>
      </c>
      <c r="FJ97" s="1" t="s">
        <v>390</v>
      </c>
      <c r="FK97" s="1" t="s">
        <v>390</v>
      </c>
      <c r="FL97">
        <v>0</v>
      </c>
      <c r="FM97">
        <v>1</v>
      </c>
      <c r="FN97" s="1" t="s">
        <v>390</v>
      </c>
      <c r="FO97" s="1" t="s">
        <v>390</v>
      </c>
    </row>
    <row r="98" spans="1:171">
      <c r="A98">
        <v>1147</v>
      </c>
      <c r="B98">
        <v>60</v>
      </c>
      <c r="C98" t="s">
        <v>112</v>
      </c>
      <c r="D98" t="s">
        <v>194</v>
      </c>
      <c r="E98" s="20">
        <v>154</v>
      </c>
      <c r="F98" s="2">
        <v>36</v>
      </c>
      <c r="G98" s="2">
        <v>0</v>
      </c>
      <c r="H98" s="2">
        <v>0</v>
      </c>
      <c r="I98" s="2">
        <v>0</v>
      </c>
      <c r="J98" s="6">
        <f>SUM(Table2[[#This Row],[FB B]:[FB FE]])</f>
        <v>36</v>
      </c>
      <c r="K98" s="11">
        <f>IF((Table2[[#This Row],[FB T]]/Table2[[#This Row],[Admission]]) = 0, "--", (Table2[[#This Row],[FB T]]/Table2[[#This Row],[Admission]]))</f>
        <v>0.23376623376623376</v>
      </c>
      <c r="L98" s="11" t="str">
        <f>IF(Table2[[#This Row],[FB T]]=0,"--", IF(Table2[[#This Row],[FB HS]]/Table2[[#This Row],[FB T]]=0, "--", Table2[[#This Row],[FB HS]]/Table2[[#This Row],[FB T]]))</f>
        <v>--</v>
      </c>
      <c r="M98" s="18" t="str">
        <f>IF(Table2[[#This Row],[FB T]]=0,"--", IF(Table2[[#This Row],[FB FE]]/Table2[[#This Row],[FB T]]=0, "--", Table2[[#This Row],[FB FE]]/Table2[[#This Row],[FB T]]))</f>
        <v>--</v>
      </c>
      <c r="N98" s="2">
        <v>0</v>
      </c>
      <c r="O98" s="2">
        <v>0</v>
      </c>
      <c r="P98" s="2">
        <v>0</v>
      </c>
      <c r="Q98" s="2">
        <v>0</v>
      </c>
      <c r="R98" s="6">
        <f>SUM(Table2[[#This Row],[XC B]:[XC FE]])</f>
        <v>0</v>
      </c>
      <c r="S98" s="11" t="str">
        <f>IF((Table2[[#This Row],[XC T]]/Table2[[#This Row],[Admission]]) = 0, "--", (Table2[[#This Row],[XC T]]/Table2[[#This Row],[Admission]]))</f>
        <v>--</v>
      </c>
      <c r="T98" s="11" t="str">
        <f>IF(Table2[[#This Row],[XC T]]=0,"--", IF(Table2[[#This Row],[XC HS]]/Table2[[#This Row],[XC T]]=0, "--", Table2[[#This Row],[XC HS]]/Table2[[#This Row],[XC T]]))</f>
        <v>--</v>
      </c>
      <c r="U98" s="18" t="str">
        <f>IF(Table2[[#This Row],[XC T]]=0,"--", IF(Table2[[#This Row],[XC FE]]/Table2[[#This Row],[XC T]]=0, "--", Table2[[#This Row],[XC FE]]/Table2[[#This Row],[XC T]]))</f>
        <v>--</v>
      </c>
      <c r="V98" s="2">
        <v>19</v>
      </c>
      <c r="W98" s="2">
        <v>0</v>
      </c>
      <c r="X98" s="2">
        <v>1</v>
      </c>
      <c r="Y98" s="6">
        <f>SUM(Table2[[#This Row],[VB G]:[VB FE]])</f>
        <v>20</v>
      </c>
      <c r="Z98" s="11">
        <f>IF((Table2[[#This Row],[VB T]]/Table2[[#This Row],[Admission]]) = 0, "--", (Table2[[#This Row],[VB T]]/Table2[[#This Row],[Admission]]))</f>
        <v>0.12987012987012986</v>
      </c>
      <c r="AA98" s="11" t="str">
        <f>IF(Table2[[#This Row],[VB T]]=0,"--", IF(Table2[[#This Row],[VB HS]]/Table2[[#This Row],[VB T]]=0, "--", Table2[[#This Row],[VB HS]]/Table2[[#This Row],[VB T]]))</f>
        <v>--</v>
      </c>
      <c r="AB98" s="18">
        <f>IF(Table2[[#This Row],[VB T]]=0,"--", IF(Table2[[#This Row],[VB FE]]/Table2[[#This Row],[VB T]]=0, "--", Table2[[#This Row],[VB FE]]/Table2[[#This Row],[VB T]]))</f>
        <v>0.05</v>
      </c>
      <c r="AC98" s="2">
        <v>0</v>
      </c>
      <c r="AD98" s="2">
        <v>0</v>
      </c>
      <c r="AE98" s="2">
        <v>0</v>
      </c>
      <c r="AF98" s="2">
        <v>0</v>
      </c>
      <c r="AG98" s="6">
        <f>SUM(Table2[[#This Row],[SC B]:[SC FE]])</f>
        <v>0</v>
      </c>
      <c r="AH98" s="11" t="str">
        <f>IF((Table2[[#This Row],[SC T]]/Table2[[#This Row],[Admission]]) = 0, "--", (Table2[[#This Row],[SC T]]/Table2[[#This Row],[Admission]]))</f>
        <v>--</v>
      </c>
      <c r="AI98" s="11" t="str">
        <f>IF(Table2[[#This Row],[SC T]]=0,"--", IF(Table2[[#This Row],[SC HS]]/Table2[[#This Row],[SC T]]=0, "--", Table2[[#This Row],[SC HS]]/Table2[[#This Row],[SC T]]))</f>
        <v>--</v>
      </c>
      <c r="AJ98" s="18" t="str">
        <f>IF(Table2[[#This Row],[SC T]]=0,"--", IF(Table2[[#This Row],[SC FE]]/Table2[[#This Row],[SC T]]=0, "--", Table2[[#This Row],[SC FE]]/Table2[[#This Row],[SC T]]))</f>
        <v>--</v>
      </c>
      <c r="AK98" s="15">
        <f>SUM(Table2[[#This Row],[FB T]],Table2[[#This Row],[XC T]],Table2[[#This Row],[VB T]],Table2[[#This Row],[SC T]])</f>
        <v>56</v>
      </c>
      <c r="AL98" s="2">
        <v>28</v>
      </c>
      <c r="AM98" s="2">
        <v>20</v>
      </c>
      <c r="AN98" s="2">
        <v>0</v>
      </c>
      <c r="AO98" s="2">
        <v>4</v>
      </c>
      <c r="AP98" s="6">
        <f>SUM(Table2[[#This Row],[BX B]:[BX FE]])</f>
        <v>52</v>
      </c>
      <c r="AQ98" s="11">
        <f>IF((Table2[[#This Row],[BX T]]/Table2[[#This Row],[Admission]]) = 0, "--", (Table2[[#This Row],[BX T]]/Table2[[#This Row],[Admission]]))</f>
        <v>0.33766233766233766</v>
      </c>
      <c r="AR98" s="11" t="str">
        <f>IF(Table2[[#This Row],[BX T]]=0,"--", IF(Table2[[#This Row],[BX HS]]/Table2[[#This Row],[BX T]]=0, "--", Table2[[#This Row],[BX HS]]/Table2[[#This Row],[BX T]]))</f>
        <v>--</v>
      </c>
      <c r="AS98" s="18">
        <f>IF(Table2[[#This Row],[BX T]]=0,"--", IF(Table2[[#This Row],[BX FE]]/Table2[[#This Row],[BX T]]=0, "--", Table2[[#This Row],[BX FE]]/Table2[[#This Row],[BX T]]))</f>
        <v>7.6923076923076927E-2</v>
      </c>
      <c r="AT98" s="2">
        <v>0</v>
      </c>
      <c r="AU98" s="2">
        <v>0</v>
      </c>
      <c r="AV98" s="2">
        <v>0</v>
      </c>
      <c r="AW98" s="2">
        <v>0</v>
      </c>
      <c r="AX98" s="6">
        <f>SUM(Table2[[#This Row],[SW B]:[SW FE]])</f>
        <v>0</v>
      </c>
      <c r="AY98" s="11" t="str">
        <f>IF((Table2[[#This Row],[SW T]]/Table2[[#This Row],[Admission]]) = 0, "--", (Table2[[#This Row],[SW T]]/Table2[[#This Row],[Admission]]))</f>
        <v>--</v>
      </c>
      <c r="AZ98" s="11" t="str">
        <f>IF(Table2[[#This Row],[SW T]]=0,"--", IF(Table2[[#This Row],[SW HS]]/Table2[[#This Row],[SW T]]=0, "--", Table2[[#This Row],[SW HS]]/Table2[[#This Row],[SW T]]))</f>
        <v>--</v>
      </c>
      <c r="BA98" s="18" t="str">
        <f>IF(Table2[[#This Row],[SW T]]=0,"--", IF(Table2[[#This Row],[SW FE]]/Table2[[#This Row],[SW T]]=0, "--", Table2[[#This Row],[SW FE]]/Table2[[#This Row],[SW T]]))</f>
        <v>--</v>
      </c>
      <c r="BB98" s="2">
        <v>0</v>
      </c>
      <c r="BC98" s="2">
        <v>0</v>
      </c>
      <c r="BD98" s="2">
        <v>0</v>
      </c>
      <c r="BE98" s="2">
        <v>0</v>
      </c>
      <c r="BF98" s="6">
        <f>SUM(Table2[[#This Row],[CHE B]:[CHE FE]])</f>
        <v>0</v>
      </c>
      <c r="BG98" s="11" t="str">
        <f>IF((Table2[[#This Row],[CHE T]]/Table2[[#This Row],[Admission]]) = 0, "--", (Table2[[#This Row],[CHE T]]/Table2[[#This Row],[Admission]]))</f>
        <v>--</v>
      </c>
      <c r="BH98" s="11" t="str">
        <f>IF(Table2[[#This Row],[CHE T]]=0,"--", IF(Table2[[#This Row],[CHE HS]]/Table2[[#This Row],[CHE T]]=0, "--", Table2[[#This Row],[CHE HS]]/Table2[[#This Row],[CHE T]]))</f>
        <v>--</v>
      </c>
      <c r="BI98" s="22" t="str">
        <f>IF(Table2[[#This Row],[CHE T]]=0,"--", IF(Table2[[#This Row],[CHE FE]]/Table2[[#This Row],[CHE T]]=0, "--", Table2[[#This Row],[CHE FE]]/Table2[[#This Row],[CHE T]]))</f>
        <v>--</v>
      </c>
      <c r="BJ98" s="2">
        <v>12</v>
      </c>
      <c r="BK98" s="2">
        <v>2</v>
      </c>
      <c r="BL98" s="2">
        <v>0</v>
      </c>
      <c r="BM98" s="2">
        <v>0</v>
      </c>
      <c r="BN98" s="6">
        <f>SUM(Table2[[#This Row],[WR B]:[WR FE]])</f>
        <v>14</v>
      </c>
      <c r="BO98" s="11">
        <f>IF((Table2[[#This Row],[WR T]]/Table2[[#This Row],[Admission]]) = 0, "--", (Table2[[#This Row],[WR T]]/Table2[[#This Row],[Admission]]))</f>
        <v>9.0909090909090912E-2</v>
      </c>
      <c r="BP98" s="11" t="str">
        <f>IF(Table2[[#This Row],[WR T]]=0,"--", IF(Table2[[#This Row],[WR HS]]/Table2[[#This Row],[WR T]]=0, "--", Table2[[#This Row],[WR HS]]/Table2[[#This Row],[WR T]]))</f>
        <v>--</v>
      </c>
      <c r="BQ98" s="18" t="str">
        <f>IF(Table2[[#This Row],[WR T]]=0,"--", IF(Table2[[#This Row],[WR FE]]/Table2[[#This Row],[WR T]]=0, "--", Table2[[#This Row],[WR FE]]/Table2[[#This Row],[WR T]]))</f>
        <v>--</v>
      </c>
      <c r="BR98" s="2">
        <v>0</v>
      </c>
      <c r="BS98" s="2">
        <v>0</v>
      </c>
      <c r="BT98" s="2">
        <v>0</v>
      </c>
      <c r="BU98" s="2">
        <v>0</v>
      </c>
      <c r="BV98" s="6">
        <f>SUM(Table2[[#This Row],[DNC B]:[DNC FE]])</f>
        <v>0</v>
      </c>
      <c r="BW98" s="11" t="str">
        <f>IF((Table2[[#This Row],[DNC T]]/Table2[[#This Row],[Admission]]) = 0, "--", (Table2[[#This Row],[DNC T]]/Table2[[#This Row],[Admission]]))</f>
        <v>--</v>
      </c>
      <c r="BX98" s="11" t="str">
        <f>IF(Table2[[#This Row],[DNC T]]=0,"--", IF(Table2[[#This Row],[DNC HS]]/Table2[[#This Row],[DNC T]]=0, "--", Table2[[#This Row],[DNC HS]]/Table2[[#This Row],[DNC T]]))</f>
        <v>--</v>
      </c>
      <c r="BY98" s="18" t="str">
        <f>IF(Table2[[#This Row],[DNC T]]=0,"--", IF(Table2[[#This Row],[DNC FE]]/Table2[[#This Row],[DNC T]]=0, "--", Table2[[#This Row],[DNC FE]]/Table2[[#This Row],[DNC T]]))</f>
        <v>--</v>
      </c>
      <c r="BZ98" s="24">
        <f>SUM(Table2[[#This Row],[BX T]],Table2[[#This Row],[SW T]],Table2[[#This Row],[CHE T]],Table2[[#This Row],[WR T]],Table2[[#This Row],[DNC T]])</f>
        <v>66</v>
      </c>
      <c r="CA98" s="2">
        <v>14</v>
      </c>
      <c r="CB98" s="2">
        <v>7</v>
      </c>
      <c r="CC98" s="2">
        <v>0</v>
      </c>
      <c r="CD98" s="2">
        <v>2</v>
      </c>
      <c r="CE98" s="6">
        <f>SUM(Table2[[#This Row],[TF B]:[TF FE]])</f>
        <v>23</v>
      </c>
      <c r="CF98" s="11">
        <f>IF((Table2[[#This Row],[TF T]]/Table2[[#This Row],[Admission]]) = 0, "--", (Table2[[#This Row],[TF T]]/Table2[[#This Row],[Admission]]))</f>
        <v>0.14935064935064934</v>
      </c>
      <c r="CG98" s="11" t="str">
        <f>IF(Table2[[#This Row],[TF T]]=0,"--", IF(Table2[[#This Row],[TF HS]]/Table2[[#This Row],[TF T]]=0, "--", Table2[[#This Row],[TF HS]]/Table2[[#This Row],[TF T]]))</f>
        <v>--</v>
      </c>
      <c r="CH98" s="18">
        <f>IF(Table2[[#This Row],[TF T]]=0,"--", IF(Table2[[#This Row],[TF FE]]/Table2[[#This Row],[TF T]]=0, "--", Table2[[#This Row],[TF FE]]/Table2[[#This Row],[TF T]]))</f>
        <v>8.6956521739130432E-2</v>
      </c>
      <c r="CI98" s="2">
        <v>13</v>
      </c>
      <c r="CJ98" s="2">
        <v>0</v>
      </c>
      <c r="CK98" s="2">
        <v>0</v>
      </c>
      <c r="CL98" s="2">
        <v>0</v>
      </c>
      <c r="CM98" s="6">
        <f>SUM(Table2[[#This Row],[BB B]:[BB FE]])</f>
        <v>13</v>
      </c>
      <c r="CN98" s="11">
        <f>IF((Table2[[#This Row],[BB T]]/Table2[[#This Row],[Admission]]) = 0, "--", (Table2[[#This Row],[BB T]]/Table2[[#This Row],[Admission]]))</f>
        <v>8.4415584415584416E-2</v>
      </c>
      <c r="CO98" s="11" t="str">
        <f>IF(Table2[[#This Row],[BB T]]=0,"--", IF(Table2[[#This Row],[BB HS]]/Table2[[#This Row],[BB T]]=0, "--", Table2[[#This Row],[BB HS]]/Table2[[#This Row],[BB T]]))</f>
        <v>--</v>
      </c>
      <c r="CP98" s="18" t="str">
        <f>IF(Table2[[#This Row],[BB T]]=0,"--", IF(Table2[[#This Row],[BB FE]]/Table2[[#This Row],[BB T]]=0, "--", Table2[[#This Row],[BB FE]]/Table2[[#This Row],[BB T]]))</f>
        <v>--</v>
      </c>
      <c r="CQ98" s="2">
        <v>0</v>
      </c>
      <c r="CR98" s="2">
        <v>18</v>
      </c>
      <c r="CS98" s="2">
        <v>0</v>
      </c>
      <c r="CT98" s="2">
        <v>0</v>
      </c>
      <c r="CU98" s="6">
        <f>SUM(Table2[[#This Row],[SB B]:[SB FE]])</f>
        <v>18</v>
      </c>
      <c r="CV98" s="11">
        <f>IF((Table2[[#This Row],[SB T]]/Table2[[#This Row],[Admission]]) = 0, "--", (Table2[[#This Row],[SB T]]/Table2[[#This Row],[Admission]]))</f>
        <v>0.11688311688311688</v>
      </c>
      <c r="CW98" s="11" t="str">
        <f>IF(Table2[[#This Row],[SB T]]=0,"--", IF(Table2[[#This Row],[SB HS]]/Table2[[#This Row],[SB T]]=0, "--", Table2[[#This Row],[SB HS]]/Table2[[#This Row],[SB T]]))</f>
        <v>--</v>
      </c>
      <c r="CX98" s="18" t="str">
        <f>IF(Table2[[#This Row],[SB T]]=0,"--", IF(Table2[[#This Row],[SB FE]]/Table2[[#This Row],[SB T]]=0, "--", Table2[[#This Row],[SB FE]]/Table2[[#This Row],[SB T]]))</f>
        <v>--</v>
      </c>
      <c r="CY98" s="2">
        <v>9</v>
      </c>
      <c r="CZ98" s="2">
        <v>4</v>
      </c>
      <c r="DA98" s="2">
        <v>0</v>
      </c>
      <c r="DB98" s="2">
        <v>0</v>
      </c>
      <c r="DC98" s="6">
        <f>SUM(Table2[[#This Row],[GF B]:[GF FE]])</f>
        <v>13</v>
      </c>
      <c r="DD98" s="11">
        <f>IF((Table2[[#This Row],[GF T]]/Table2[[#This Row],[Admission]]) = 0, "--", (Table2[[#This Row],[GF T]]/Table2[[#This Row],[Admission]]))</f>
        <v>8.4415584415584416E-2</v>
      </c>
      <c r="DE98" s="11" t="str">
        <f>IF(Table2[[#This Row],[GF T]]=0,"--", IF(Table2[[#This Row],[GF HS]]/Table2[[#This Row],[GF T]]=0, "--", Table2[[#This Row],[GF HS]]/Table2[[#This Row],[GF T]]))</f>
        <v>--</v>
      </c>
      <c r="DF98" s="18" t="str">
        <f>IF(Table2[[#This Row],[GF T]]=0,"--", IF(Table2[[#This Row],[GF FE]]/Table2[[#This Row],[GF T]]=0, "--", Table2[[#This Row],[GF FE]]/Table2[[#This Row],[GF T]]))</f>
        <v>--</v>
      </c>
      <c r="DG98" s="2">
        <v>0</v>
      </c>
      <c r="DH98" s="2">
        <v>0</v>
      </c>
      <c r="DI98" s="2">
        <v>0</v>
      </c>
      <c r="DJ98" s="2">
        <v>0</v>
      </c>
      <c r="DK98" s="6">
        <f>SUM(Table2[[#This Row],[TN B]:[TN FE]])</f>
        <v>0</v>
      </c>
      <c r="DL98" s="11" t="str">
        <f>IF((Table2[[#This Row],[TN T]]/Table2[[#This Row],[Admission]]) = 0, "--", (Table2[[#This Row],[TN T]]/Table2[[#This Row],[Admission]]))</f>
        <v>--</v>
      </c>
      <c r="DM98" s="11" t="str">
        <f>IF(Table2[[#This Row],[TN T]]=0,"--", IF(Table2[[#This Row],[TN HS]]/Table2[[#This Row],[TN T]]=0, "--", Table2[[#This Row],[TN HS]]/Table2[[#This Row],[TN T]]))</f>
        <v>--</v>
      </c>
      <c r="DN98" s="18" t="str">
        <f>IF(Table2[[#This Row],[TN T]]=0,"--", IF(Table2[[#This Row],[TN FE]]/Table2[[#This Row],[TN T]]=0, "--", Table2[[#This Row],[TN FE]]/Table2[[#This Row],[TN T]]))</f>
        <v>--</v>
      </c>
      <c r="DO98" s="2">
        <v>0</v>
      </c>
      <c r="DP98" s="2">
        <v>0</v>
      </c>
      <c r="DQ98" s="2">
        <v>0</v>
      </c>
      <c r="DR98" s="2">
        <v>0</v>
      </c>
      <c r="DS98" s="6">
        <f>SUM(Table2[[#This Row],[BND B]:[BND FE]])</f>
        <v>0</v>
      </c>
      <c r="DT98" s="11" t="str">
        <f>IF((Table2[[#This Row],[BND T]]/Table2[[#This Row],[Admission]]) = 0, "--", (Table2[[#This Row],[BND T]]/Table2[[#This Row],[Admission]]))</f>
        <v>--</v>
      </c>
      <c r="DU98" s="11" t="str">
        <f>IF(Table2[[#This Row],[BND T]]=0,"--", IF(Table2[[#This Row],[BND HS]]/Table2[[#This Row],[BND T]]=0, "--", Table2[[#This Row],[BND HS]]/Table2[[#This Row],[BND T]]))</f>
        <v>--</v>
      </c>
      <c r="DV98" s="18" t="str">
        <f>IF(Table2[[#This Row],[BND T]]=0,"--", IF(Table2[[#This Row],[BND FE]]/Table2[[#This Row],[BND T]]=0, "--", Table2[[#This Row],[BND FE]]/Table2[[#This Row],[BND T]]))</f>
        <v>--</v>
      </c>
      <c r="DW98" s="2">
        <v>0</v>
      </c>
      <c r="DX98" s="2">
        <v>0</v>
      </c>
      <c r="DY98" s="2">
        <v>0</v>
      </c>
      <c r="DZ98" s="2">
        <v>0</v>
      </c>
      <c r="EA98" s="6">
        <f>SUM(Table2[[#This Row],[SPE B]:[SPE FE]])</f>
        <v>0</v>
      </c>
      <c r="EB98" s="11" t="str">
        <f>IF((Table2[[#This Row],[SPE T]]/Table2[[#This Row],[Admission]]) = 0, "--", (Table2[[#This Row],[SPE T]]/Table2[[#This Row],[Admission]]))</f>
        <v>--</v>
      </c>
      <c r="EC98" s="11" t="str">
        <f>IF(Table2[[#This Row],[SPE T]]=0,"--", IF(Table2[[#This Row],[SPE HS]]/Table2[[#This Row],[SPE T]]=0, "--", Table2[[#This Row],[SPE HS]]/Table2[[#This Row],[SPE T]]))</f>
        <v>--</v>
      </c>
      <c r="ED98" s="18" t="str">
        <f>IF(Table2[[#This Row],[SPE T]]=0,"--", IF(Table2[[#This Row],[SPE FE]]/Table2[[#This Row],[SPE T]]=0, "--", Table2[[#This Row],[SPE FE]]/Table2[[#This Row],[SPE T]]))</f>
        <v>--</v>
      </c>
      <c r="EE98" s="2">
        <v>0</v>
      </c>
      <c r="EF98" s="2">
        <v>0</v>
      </c>
      <c r="EG98" s="2">
        <v>0</v>
      </c>
      <c r="EH98" s="2">
        <v>0</v>
      </c>
      <c r="EI98" s="6">
        <f>SUM(Table2[[#This Row],[ORC B]:[ORC FE]])</f>
        <v>0</v>
      </c>
      <c r="EJ98" s="11" t="str">
        <f>IF((Table2[[#This Row],[ORC T]]/Table2[[#This Row],[Admission]]) = 0, "--", (Table2[[#This Row],[ORC T]]/Table2[[#This Row],[Admission]]))</f>
        <v>--</v>
      </c>
      <c r="EK98" s="11" t="str">
        <f>IF(Table2[[#This Row],[ORC T]]=0,"--", IF(Table2[[#This Row],[ORC HS]]/Table2[[#This Row],[ORC T]]=0, "--", Table2[[#This Row],[ORC HS]]/Table2[[#This Row],[ORC T]]))</f>
        <v>--</v>
      </c>
      <c r="EL98" s="18" t="str">
        <f>IF(Table2[[#This Row],[ORC T]]=0,"--", IF(Table2[[#This Row],[ORC FE]]/Table2[[#This Row],[ORC T]]=0, "--", Table2[[#This Row],[ORC FE]]/Table2[[#This Row],[ORC T]]))</f>
        <v>--</v>
      </c>
      <c r="EM98" s="2">
        <v>0</v>
      </c>
      <c r="EN98" s="2">
        <v>0</v>
      </c>
      <c r="EO98" s="2">
        <v>0</v>
      </c>
      <c r="EP98" s="2">
        <v>0</v>
      </c>
      <c r="EQ98" s="6">
        <f>SUM(Table2[[#This Row],[SOL B]:[SOL FE]])</f>
        <v>0</v>
      </c>
      <c r="ER98" s="11" t="str">
        <f>IF((Table2[[#This Row],[SOL T]]/Table2[[#This Row],[Admission]]) = 0, "--", (Table2[[#This Row],[SOL T]]/Table2[[#This Row],[Admission]]))</f>
        <v>--</v>
      </c>
      <c r="ES98" s="11" t="str">
        <f>IF(Table2[[#This Row],[SOL T]]=0,"--", IF(Table2[[#This Row],[SOL HS]]/Table2[[#This Row],[SOL T]]=0, "--", Table2[[#This Row],[SOL HS]]/Table2[[#This Row],[SOL T]]))</f>
        <v>--</v>
      </c>
      <c r="ET98" s="18" t="str">
        <f>IF(Table2[[#This Row],[SOL T]]=0,"--", IF(Table2[[#This Row],[SOL FE]]/Table2[[#This Row],[SOL T]]=0, "--", Table2[[#This Row],[SOL FE]]/Table2[[#This Row],[SOL T]]))</f>
        <v>--</v>
      </c>
      <c r="EU98" s="2">
        <v>0</v>
      </c>
      <c r="EV98" s="2">
        <v>0</v>
      </c>
      <c r="EW98" s="2">
        <v>0</v>
      </c>
      <c r="EX98" s="2">
        <v>0</v>
      </c>
      <c r="EY98" s="6">
        <f>SUM(Table2[[#This Row],[CHO B]:[CHO FE]])</f>
        <v>0</v>
      </c>
      <c r="EZ98" s="11" t="str">
        <f>IF((Table2[[#This Row],[CHO T]]/Table2[[#This Row],[Admission]]) = 0, "--", (Table2[[#This Row],[CHO T]]/Table2[[#This Row],[Admission]]))</f>
        <v>--</v>
      </c>
      <c r="FA98" s="11" t="str">
        <f>IF(Table2[[#This Row],[CHO T]]=0,"--", IF(Table2[[#This Row],[CHO HS]]/Table2[[#This Row],[CHO T]]=0, "--", Table2[[#This Row],[CHO HS]]/Table2[[#This Row],[CHO T]]))</f>
        <v>--</v>
      </c>
      <c r="FB98" s="18" t="str">
        <f>IF(Table2[[#This Row],[CHO T]]=0,"--", IF(Table2[[#This Row],[CHO FE]]/Table2[[#This Row],[CHO T]]=0, "--", Table2[[#This Row],[CHO FE]]/Table2[[#This Row],[CHO T]]))</f>
        <v>--</v>
      </c>
      <c r="FC9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67</v>
      </c>
      <c r="FD98">
        <v>0</v>
      </c>
      <c r="FE98">
        <v>0</v>
      </c>
      <c r="FF98" s="1" t="s">
        <v>390</v>
      </c>
      <c r="FG98" s="1" t="s">
        <v>390</v>
      </c>
      <c r="FH98">
        <v>0</v>
      </c>
      <c r="FI98">
        <v>0</v>
      </c>
      <c r="FJ98" s="1" t="s">
        <v>390</v>
      </c>
      <c r="FK98" s="1" t="s">
        <v>390</v>
      </c>
      <c r="FL98">
        <v>0</v>
      </c>
      <c r="FM98">
        <v>0</v>
      </c>
      <c r="FN98" s="1" t="s">
        <v>390</v>
      </c>
      <c r="FO98" s="1" t="s">
        <v>390</v>
      </c>
    </row>
    <row r="99" spans="1:171">
      <c r="A99">
        <v>1119</v>
      </c>
      <c r="B99">
        <v>182</v>
      </c>
      <c r="C99" t="s">
        <v>100</v>
      </c>
      <c r="D99" t="s">
        <v>195</v>
      </c>
      <c r="E99" s="20">
        <v>1401</v>
      </c>
      <c r="F99" s="2">
        <v>105</v>
      </c>
      <c r="G99" s="2">
        <v>0</v>
      </c>
      <c r="H99" s="2">
        <v>0</v>
      </c>
      <c r="I99" s="2">
        <v>0</v>
      </c>
      <c r="J99" s="6">
        <f>SUM(Table2[[#This Row],[FB B]:[FB FE]])</f>
        <v>105</v>
      </c>
      <c r="K99" s="11">
        <f>IF((Table2[[#This Row],[FB T]]/Table2[[#This Row],[Admission]]) = 0, "--", (Table2[[#This Row],[FB T]]/Table2[[#This Row],[Admission]]))</f>
        <v>7.4946466809421838E-2</v>
      </c>
      <c r="L99" s="11" t="str">
        <f>IF(Table2[[#This Row],[FB T]]=0,"--", IF(Table2[[#This Row],[FB HS]]/Table2[[#This Row],[FB T]]=0, "--", Table2[[#This Row],[FB HS]]/Table2[[#This Row],[FB T]]))</f>
        <v>--</v>
      </c>
      <c r="M99" s="18" t="str">
        <f>IF(Table2[[#This Row],[FB T]]=0,"--", IF(Table2[[#This Row],[FB FE]]/Table2[[#This Row],[FB T]]=0, "--", Table2[[#This Row],[FB FE]]/Table2[[#This Row],[FB T]]))</f>
        <v>--</v>
      </c>
      <c r="N99" s="2">
        <v>17</v>
      </c>
      <c r="O99" s="2">
        <v>10</v>
      </c>
      <c r="P99" s="2">
        <v>1</v>
      </c>
      <c r="Q99" s="2">
        <v>0</v>
      </c>
      <c r="R99" s="6">
        <f>SUM(Table2[[#This Row],[XC B]:[XC FE]])</f>
        <v>28</v>
      </c>
      <c r="S99" s="11">
        <f>IF((Table2[[#This Row],[XC T]]/Table2[[#This Row],[Admission]]) = 0, "--", (Table2[[#This Row],[XC T]]/Table2[[#This Row],[Admission]]))</f>
        <v>1.9985724482512492E-2</v>
      </c>
      <c r="T99" s="11">
        <f>IF(Table2[[#This Row],[XC T]]=0,"--", IF(Table2[[#This Row],[XC HS]]/Table2[[#This Row],[XC T]]=0, "--", Table2[[#This Row],[XC HS]]/Table2[[#This Row],[XC T]]))</f>
        <v>3.5714285714285712E-2</v>
      </c>
      <c r="U99" s="18" t="str">
        <f>IF(Table2[[#This Row],[XC T]]=0,"--", IF(Table2[[#This Row],[XC FE]]/Table2[[#This Row],[XC T]]=0, "--", Table2[[#This Row],[XC FE]]/Table2[[#This Row],[XC T]]))</f>
        <v>--</v>
      </c>
      <c r="V99" s="2">
        <v>38</v>
      </c>
      <c r="W99" s="2">
        <v>0</v>
      </c>
      <c r="X99" s="2">
        <v>0</v>
      </c>
      <c r="Y99" s="6">
        <f>SUM(Table2[[#This Row],[VB G]:[VB FE]])</f>
        <v>38</v>
      </c>
      <c r="Z99" s="11">
        <f>IF((Table2[[#This Row],[VB T]]/Table2[[#This Row],[Admission]]) = 0, "--", (Table2[[#This Row],[VB T]]/Table2[[#This Row],[Admission]]))</f>
        <v>2.7123483226266953E-2</v>
      </c>
      <c r="AA99" s="11" t="str">
        <f>IF(Table2[[#This Row],[VB T]]=0,"--", IF(Table2[[#This Row],[VB HS]]/Table2[[#This Row],[VB T]]=0, "--", Table2[[#This Row],[VB HS]]/Table2[[#This Row],[VB T]]))</f>
        <v>--</v>
      </c>
      <c r="AB99" s="18" t="str">
        <f>IF(Table2[[#This Row],[VB T]]=0,"--", IF(Table2[[#This Row],[VB FE]]/Table2[[#This Row],[VB T]]=0, "--", Table2[[#This Row],[VB FE]]/Table2[[#This Row],[VB T]]))</f>
        <v>--</v>
      </c>
      <c r="AC99" s="2">
        <v>42</v>
      </c>
      <c r="AD99" s="2">
        <v>29</v>
      </c>
      <c r="AE99" s="2">
        <v>0</v>
      </c>
      <c r="AF99" s="2">
        <v>0</v>
      </c>
      <c r="AG99" s="6">
        <f>SUM(Table2[[#This Row],[SC B]:[SC FE]])</f>
        <v>71</v>
      </c>
      <c r="AH99" s="11">
        <f>IF((Table2[[#This Row],[SC T]]/Table2[[#This Row],[Admission]]) = 0, "--", (Table2[[#This Row],[SC T]]/Table2[[#This Row],[Admission]]))</f>
        <v>5.0678087080656672E-2</v>
      </c>
      <c r="AI99" s="11" t="str">
        <f>IF(Table2[[#This Row],[SC T]]=0,"--", IF(Table2[[#This Row],[SC HS]]/Table2[[#This Row],[SC T]]=0, "--", Table2[[#This Row],[SC HS]]/Table2[[#This Row],[SC T]]))</f>
        <v>--</v>
      </c>
      <c r="AJ99" s="18" t="str">
        <f>IF(Table2[[#This Row],[SC T]]=0,"--", IF(Table2[[#This Row],[SC FE]]/Table2[[#This Row],[SC T]]=0, "--", Table2[[#This Row],[SC FE]]/Table2[[#This Row],[SC T]]))</f>
        <v>--</v>
      </c>
      <c r="AK99" s="15">
        <f>SUM(Table2[[#This Row],[FB T]],Table2[[#This Row],[XC T]],Table2[[#This Row],[VB T]],Table2[[#This Row],[SC T]])</f>
        <v>242</v>
      </c>
      <c r="AL99" s="2">
        <v>44</v>
      </c>
      <c r="AM99" s="2">
        <v>36</v>
      </c>
      <c r="AN99" s="2">
        <v>0</v>
      </c>
      <c r="AO99" s="2">
        <v>0</v>
      </c>
      <c r="AP99" s="6">
        <f>SUM(Table2[[#This Row],[BX B]:[BX FE]])</f>
        <v>80</v>
      </c>
      <c r="AQ99" s="11">
        <f>IF((Table2[[#This Row],[BX T]]/Table2[[#This Row],[Admission]]) = 0, "--", (Table2[[#This Row],[BX T]]/Table2[[#This Row],[Admission]]))</f>
        <v>5.7102069950035687E-2</v>
      </c>
      <c r="AR99" s="11" t="str">
        <f>IF(Table2[[#This Row],[BX T]]=0,"--", IF(Table2[[#This Row],[BX HS]]/Table2[[#This Row],[BX T]]=0, "--", Table2[[#This Row],[BX HS]]/Table2[[#This Row],[BX T]]))</f>
        <v>--</v>
      </c>
      <c r="AS99" s="18" t="str">
        <f>IF(Table2[[#This Row],[BX T]]=0,"--", IF(Table2[[#This Row],[BX FE]]/Table2[[#This Row],[BX T]]=0, "--", Table2[[#This Row],[BX FE]]/Table2[[#This Row],[BX T]]))</f>
        <v>--</v>
      </c>
      <c r="AT99" s="2">
        <v>11</v>
      </c>
      <c r="AU99" s="2">
        <v>9</v>
      </c>
      <c r="AV99" s="2">
        <v>0</v>
      </c>
      <c r="AW99" s="2">
        <v>1</v>
      </c>
      <c r="AX99" s="6">
        <f>SUM(Table2[[#This Row],[SW B]:[SW FE]])</f>
        <v>21</v>
      </c>
      <c r="AY99" s="11">
        <f>IF((Table2[[#This Row],[SW T]]/Table2[[#This Row],[Admission]]) = 0, "--", (Table2[[#This Row],[SW T]]/Table2[[#This Row],[Admission]]))</f>
        <v>1.4989293361884369E-2</v>
      </c>
      <c r="AZ99" s="11" t="str">
        <f>IF(Table2[[#This Row],[SW T]]=0,"--", IF(Table2[[#This Row],[SW HS]]/Table2[[#This Row],[SW T]]=0, "--", Table2[[#This Row],[SW HS]]/Table2[[#This Row],[SW T]]))</f>
        <v>--</v>
      </c>
      <c r="BA99" s="18">
        <f>IF(Table2[[#This Row],[SW T]]=0,"--", IF(Table2[[#This Row],[SW FE]]/Table2[[#This Row],[SW T]]=0, "--", Table2[[#This Row],[SW FE]]/Table2[[#This Row],[SW T]]))</f>
        <v>4.7619047619047616E-2</v>
      </c>
      <c r="BB99" s="2">
        <v>0</v>
      </c>
      <c r="BC99" s="2">
        <v>31</v>
      </c>
      <c r="BD99" s="2">
        <v>0</v>
      </c>
      <c r="BE99" s="2">
        <v>0</v>
      </c>
      <c r="BF99" s="6">
        <f>SUM(Table2[[#This Row],[CHE B]:[CHE FE]])</f>
        <v>31</v>
      </c>
      <c r="BG99" s="11">
        <f>IF((Table2[[#This Row],[CHE T]]/Table2[[#This Row],[Admission]]) = 0, "--", (Table2[[#This Row],[CHE T]]/Table2[[#This Row],[Admission]]))</f>
        <v>2.2127052105638829E-2</v>
      </c>
      <c r="BH99" s="11" t="str">
        <f>IF(Table2[[#This Row],[CHE T]]=0,"--", IF(Table2[[#This Row],[CHE HS]]/Table2[[#This Row],[CHE T]]=0, "--", Table2[[#This Row],[CHE HS]]/Table2[[#This Row],[CHE T]]))</f>
        <v>--</v>
      </c>
      <c r="BI99" s="22" t="str">
        <f>IF(Table2[[#This Row],[CHE T]]=0,"--", IF(Table2[[#This Row],[CHE FE]]/Table2[[#This Row],[CHE T]]=0, "--", Table2[[#This Row],[CHE FE]]/Table2[[#This Row],[CHE T]]))</f>
        <v>--</v>
      </c>
      <c r="BJ99" s="2">
        <v>48</v>
      </c>
      <c r="BK99" s="2">
        <v>1</v>
      </c>
      <c r="BL99" s="2">
        <v>0</v>
      </c>
      <c r="BM99" s="2">
        <v>0</v>
      </c>
      <c r="BN99" s="6">
        <f>SUM(Table2[[#This Row],[WR B]:[WR FE]])</f>
        <v>49</v>
      </c>
      <c r="BO99" s="11">
        <f>IF((Table2[[#This Row],[WR T]]/Table2[[#This Row],[Admission]]) = 0, "--", (Table2[[#This Row],[WR T]]/Table2[[#This Row],[Admission]]))</f>
        <v>3.4975017844396862E-2</v>
      </c>
      <c r="BP99" s="11" t="str">
        <f>IF(Table2[[#This Row],[WR T]]=0,"--", IF(Table2[[#This Row],[WR HS]]/Table2[[#This Row],[WR T]]=0, "--", Table2[[#This Row],[WR HS]]/Table2[[#This Row],[WR T]]))</f>
        <v>--</v>
      </c>
      <c r="BQ99" s="18" t="str">
        <f>IF(Table2[[#This Row],[WR T]]=0,"--", IF(Table2[[#This Row],[WR FE]]/Table2[[#This Row],[WR T]]=0, "--", Table2[[#This Row],[WR FE]]/Table2[[#This Row],[WR T]]))</f>
        <v>--</v>
      </c>
      <c r="BR99" s="2">
        <v>0</v>
      </c>
      <c r="BS99" s="2">
        <v>19</v>
      </c>
      <c r="BT99" s="2">
        <v>0</v>
      </c>
      <c r="BU99" s="2">
        <v>0</v>
      </c>
      <c r="BV99" s="6">
        <f>SUM(Table2[[#This Row],[DNC B]:[DNC FE]])</f>
        <v>19</v>
      </c>
      <c r="BW99" s="11">
        <f>IF((Table2[[#This Row],[DNC T]]/Table2[[#This Row],[Admission]]) = 0, "--", (Table2[[#This Row],[DNC T]]/Table2[[#This Row],[Admission]]))</f>
        <v>1.3561741613133477E-2</v>
      </c>
      <c r="BX99" s="11" t="str">
        <f>IF(Table2[[#This Row],[DNC T]]=0,"--", IF(Table2[[#This Row],[DNC HS]]/Table2[[#This Row],[DNC T]]=0, "--", Table2[[#This Row],[DNC HS]]/Table2[[#This Row],[DNC T]]))</f>
        <v>--</v>
      </c>
      <c r="BY99" s="18" t="str">
        <f>IF(Table2[[#This Row],[DNC T]]=0,"--", IF(Table2[[#This Row],[DNC FE]]/Table2[[#This Row],[DNC T]]=0, "--", Table2[[#This Row],[DNC FE]]/Table2[[#This Row],[DNC T]]))</f>
        <v>--</v>
      </c>
      <c r="BZ99" s="24">
        <f>SUM(Table2[[#This Row],[BX T]],Table2[[#This Row],[SW T]],Table2[[#This Row],[CHE T]],Table2[[#This Row],[WR T]],Table2[[#This Row],[DNC T]])</f>
        <v>200</v>
      </c>
      <c r="CA99" s="2">
        <v>72</v>
      </c>
      <c r="CB99" s="2">
        <v>51</v>
      </c>
      <c r="CC99" s="2">
        <v>0</v>
      </c>
      <c r="CD99" s="2">
        <v>1</v>
      </c>
      <c r="CE99" s="6">
        <f>SUM(Table2[[#This Row],[TF B]:[TF FE]])</f>
        <v>124</v>
      </c>
      <c r="CF99" s="11">
        <f>IF((Table2[[#This Row],[TF T]]/Table2[[#This Row],[Admission]]) = 0, "--", (Table2[[#This Row],[TF T]]/Table2[[#This Row],[Admission]]))</f>
        <v>8.8508208422555315E-2</v>
      </c>
      <c r="CG99" s="11" t="str">
        <f>IF(Table2[[#This Row],[TF T]]=0,"--", IF(Table2[[#This Row],[TF HS]]/Table2[[#This Row],[TF T]]=0, "--", Table2[[#This Row],[TF HS]]/Table2[[#This Row],[TF T]]))</f>
        <v>--</v>
      </c>
      <c r="CH99" s="18">
        <f>IF(Table2[[#This Row],[TF T]]=0,"--", IF(Table2[[#This Row],[TF FE]]/Table2[[#This Row],[TF T]]=0, "--", Table2[[#This Row],[TF FE]]/Table2[[#This Row],[TF T]]))</f>
        <v>8.0645161290322578E-3</v>
      </c>
      <c r="CI99" s="2">
        <v>35</v>
      </c>
      <c r="CJ99" s="2">
        <v>0</v>
      </c>
      <c r="CK99" s="2">
        <v>1</v>
      </c>
      <c r="CL99" s="2">
        <v>0</v>
      </c>
      <c r="CM99" s="6">
        <f>SUM(Table2[[#This Row],[BB B]:[BB FE]])</f>
        <v>36</v>
      </c>
      <c r="CN99" s="11">
        <f>IF((Table2[[#This Row],[BB T]]/Table2[[#This Row],[Admission]]) = 0, "--", (Table2[[#This Row],[BB T]]/Table2[[#This Row],[Admission]]))</f>
        <v>2.569593147751606E-2</v>
      </c>
      <c r="CO99" s="11">
        <f>IF(Table2[[#This Row],[BB T]]=0,"--", IF(Table2[[#This Row],[BB HS]]/Table2[[#This Row],[BB T]]=0, "--", Table2[[#This Row],[BB HS]]/Table2[[#This Row],[BB T]]))</f>
        <v>2.7777777777777776E-2</v>
      </c>
      <c r="CP99" s="18" t="str">
        <f>IF(Table2[[#This Row],[BB T]]=0,"--", IF(Table2[[#This Row],[BB FE]]/Table2[[#This Row],[BB T]]=0, "--", Table2[[#This Row],[BB FE]]/Table2[[#This Row],[BB T]]))</f>
        <v>--</v>
      </c>
      <c r="CQ99" s="2">
        <v>0</v>
      </c>
      <c r="CR99" s="2">
        <v>28</v>
      </c>
      <c r="CS99" s="2">
        <v>0</v>
      </c>
      <c r="CT99" s="2">
        <v>0</v>
      </c>
      <c r="CU99" s="6">
        <f>SUM(Table2[[#This Row],[SB B]:[SB FE]])</f>
        <v>28</v>
      </c>
      <c r="CV99" s="11">
        <f>IF((Table2[[#This Row],[SB T]]/Table2[[#This Row],[Admission]]) = 0, "--", (Table2[[#This Row],[SB T]]/Table2[[#This Row],[Admission]]))</f>
        <v>1.9985724482512492E-2</v>
      </c>
      <c r="CW99" s="11" t="str">
        <f>IF(Table2[[#This Row],[SB T]]=0,"--", IF(Table2[[#This Row],[SB HS]]/Table2[[#This Row],[SB T]]=0, "--", Table2[[#This Row],[SB HS]]/Table2[[#This Row],[SB T]]))</f>
        <v>--</v>
      </c>
      <c r="CX99" s="18" t="str">
        <f>IF(Table2[[#This Row],[SB T]]=0,"--", IF(Table2[[#This Row],[SB FE]]/Table2[[#This Row],[SB T]]=0, "--", Table2[[#This Row],[SB FE]]/Table2[[#This Row],[SB T]]))</f>
        <v>--</v>
      </c>
      <c r="CY99" s="2">
        <v>20</v>
      </c>
      <c r="CZ99" s="2">
        <v>0</v>
      </c>
      <c r="DA99" s="2">
        <v>1</v>
      </c>
      <c r="DB99" s="2">
        <v>0</v>
      </c>
      <c r="DC99" s="6">
        <f>SUM(Table2[[#This Row],[GF B]:[GF FE]])</f>
        <v>21</v>
      </c>
      <c r="DD99" s="11">
        <f>IF((Table2[[#This Row],[GF T]]/Table2[[#This Row],[Admission]]) = 0, "--", (Table2[[#This Row],[GF T]]/Table2[[#This Row],[Admission]]))</f>
        <v>1.4989293361884369E-2</v>
      </c>
      <c r="DE99" s="11">
        <f>IF(Table2[[#This Row],[GF T]]=0,"--", IF(Table2[[#This Row],[GF HS]]/Table2[[#This Row],[GF T]]=0, "--", Table2[[#This Row],[GF HS]]/Table2[[#This Row],[GF T]]))</f>
        <v>4.7619047619047616E-2</v>
      </c>
      <c r="DF99" s="18" t="str">
        <f>IF(Table2[[#This Row],[GF T]]=0,"--", IF(Table2[[#This Row],[GF FE]]/Table2[[#This Row],[GF T]]=0, "--", Table2[[#This Row],[GF FE]]/Table2[[#This Row],[GF T]]))</f>
        <v>--</v>
      </c>
      <c r="DG99" s="2">
        <v>16</v>
      </c>
      <c r="DH99" s="2">
        <v>0</v>
      </c>
      <c r="DI99" s="2">
        <v>0</v>
      </c>
      <c r="DJ99" s="2">
        <v>0</v>
      </c>
      <c r="DK99" s="6">
        <f>SUM(Table2[[#This Row],[TN B]:[TN FE]])</f>
        <v>16</v>
      </c>
      <c r="DL99" s="11">
        <f>IF((Table2[[#This Row],[TN T]]/Table2[[#This Row],[Admission]]) = 0, "--", (Table2[[#This Row],[TN T]]/Table2[[#This Row],[Admission]]))</f>
        <v>1.1420413990007138E-2</v>
      </c>
      <c r="DM99" s="11" t="str">
        <f>IF(Table2[[#This Row],[TN T]]=0,"--", IF(Table2[[#This Row],[TN HS]]/Table2[[#This Row],[TN T]]=0, "--", Table2[[#This Row],[TN HS]]/Table2[[#This Row],[TN T]]))</f>
        <v>--</v>
      </c>
      <c r="DN99" s="18" t="str">
        <f>IF(Table2[[#This Row],[TN T]]=0,"--", IF(Table2[[#This Row],[TN FE]]/Table2[[#This Row],[TN T]]=0, "--", Table2[[#This Row],[TN FE]]/Table2[[#This Row],[TN T]]))</f>
        <v>--</v>
      </c>
      <c r="DO99" s="2">
        <v>49</v>
      </c>
      <c r="DP99" s="2">
        <v>31</v>
      </c>
      <c r="DQ99" s="2">
        <v>2</v>
      </c>
      <c r="DR99" s="2">
        <v>0</v>
      </c>
      <c r="DS99" s="6">
        <f>SUM(Table2[[#This Row],[BND B]:[BND FE]])</f>
        <v>82</v>
      </c>
      <c r="DT99" s="11">
        <f>IF((Table2[[#This Row],[BND T]]/Table2[[#This Row],[Admission]]) = 0, "--", (Table2[[#This Row],[BND T]]/Table2[[#This Row],[Admission]]))</f>
        <v>5.8529621698786581E-2</v>
      </c>
      <c r="DU99" s="11">
        <f>IF(Table2[[#This Row],[BND T]]=0,"--", IF(Table2[[#This Row],[BND HS]]/Table2[[#This Row],[BND T]]=0, "--", Table2[[#This Row],[BND HS]]/Table2[[#This Row],[BND T]]))</f>
        <v>2.4390243902439025E-2</v>
      </c>
      <c r="DV99" s="18" t="str">
        <f>IF(Table2[[#This Row],[BND T]]=0,"--", IF(Table2[[#This Row],[BND FE]]/Table2[[#This Row],[BND T]]=0, "--", Table2[[#This Row],[BND FE]]/Table2[[#This Row],[BND T]]))</f>
        <v>--</v>
      </c>
      <c r="DW99" s="2">
        <v>14</v>
      </c>
      <c r="DX99" s="2">
        <v>35</v>
      </c>
      <c r="DY99" s="2">
        <v>0</v>
      </c>
      <c r="DZ99" s="2">
        <v>0</v>
      </c>
      <c r="EA99" s="6">
        <f>SUM(Table2[[#This Row],[SPE B]:[SPE FE]])</f>
        <v>49</v>
      </c>
      <c r="EB99" s="11">
        <f>IF((Table2[[#This Row],[SPE T]]/Table2[[#This Row],[Admission]]) = 0, "--", (Table2[[#This Row],[SPE T]]/Table2[[#This Row],[Admission]]))</f>
        <v>3.4975017844396862E-2</v>
      </c>
      <c r="EC99" s="11" t="str">
        <f>IF(Table2[[#This Row],[SPE T]]=0,"--", IF(Table2[[#This Row],[SPE HS]]/Table2[[#This Row],[SPE T]]=0, "--", Table2[[#This Row],[SPE HS]]/Table2[[#This Row],[SPE T]]))</f>
        <v>--</v>
      </c>
      <c r="ED99" s="18" t="str">
        <f>IF(Table2[[#This Row],[SPE T]]=0,"--", IF(Table2[[#This Row],[SPE FE]]/Table2[[#This Row],[SPE T]]=0, "--", Table2[[#This Row],[SPE FE]]/Table2[[#This Row],[SPE T]]))</f>
        <v>--</v>
      </c>
      <c r="EE99" s="2">
        <v>0</v>
      </c>
      <c r="EF99" s="2">
        <v>0</v>
      </c>
      <c r="EG99" s="2">
        <v>0</v>
      </c>
      <c r="EH99" s="2">
        <v>0</v>
      </c>
      <c r="EI99" s="6">
        <f>SUM(Table2[[#This Row],[ORC B]:[ORC FE]])</f>
        <v>0</v>
      </c>
      <c r="EJ99" s="11" t="str">
        <f>IF((Table2[[#This Row],[ORC T]]/Table2[[#This Row],[Admission]]) = 0, "--", (Table2[[#This Row],[ORC T]]/Table2[[#This Row],[Admission]]))</f>
        <v>--</v>
      </c>
      <c r="EK99" s="11" t="str">
        <f>IF(Table2[[#This Row],[ORC T]]=0,"--", IF(Table2[[#This Row],[ORC HS]]/Table2[[#This Row],[ORC T]]=0, "--", Table2[[#This Row],[ORC HS]]/Table2[[#This Row],[ORC T]]))</f>
        <v>--</v>
      </c>
      <c r="EL99" s="18" t="str">
        <f>IF(Table2[[#This Row],[ORC T]]=0,"--", IF(Table2[[#This Row],[ORC FE]]/Table2[[#This Row],[ORC T]]=0, "--", Table2[[#This Row],[ORC FE]]/Table2[[#This Row],[ORC T]]))</f>
        <v>--</v>
      </c>
      <c r="EM99" s="2">
        <v>0</v>
      </c>
      <c r="EN99" s="2">
        <v>0</v>
      </c>
      <c r="EO99" s="2">
        <v>0</v>
      </c>
      <c r="EP99" s="2">
        <v>0</v>
      </c>
      <c r="EQ99" s="6">
        <f>SUM(Table2[[#This Row],[SOL B]:[SOL FE]])</f>
        <v>0</v>
      </c>
      <c r="ER99" s="11" t="str">
        <f>IF((Table2[[#This Row],[SOL T]]/Table2[[#This Row],[Admission]]) = 0, "--", (Table2[[#This Row],[SOL T]]/Table2[[#This Row],[Admission]]))</f>
        <v>--</v>
      </c>
      <c r="ES99" s="11" t="str">
        <f>IF(Table2[[#This Row],[SOL T]]=0,"--", IF(Table2[[#This Row],[SOL HS]]/Table2[[#This Row],[SOL T]]=0, "--", Table2[[#This Row],[SOL HS]]/Table2[[#This Row],[SOL T]]))</f>
        <v>--</v>
      </c>
      <c r="ET99" s="18" t="str">
        <f>IF(Table2[[#This Row],[SOL T]]=0,"--", IF(Table2[[#This Row],[SOL FE]]/Table2[[#This Row],[SOL T]]=0, "--", Table2[[#This Row],[SOL FE]]/Table2[[#This Row],[SOL T]]))</f>
        <v>--</v>
      </c>
      <c r="EU99" s="2">
        <v>19</v>
      </c>
      <c r="EV99" s="2">
        <v>69</v>
      </c>
      <c r="EW99" s="2">
        <v>0</v>
      </c>
      <c r="EX99" s="2">
        <v>1</v>
      </c>
      <c r="EY99" s="6">
        <f>SUM(Table2[[#This Row],[CHO B]:[CHO FE]])</f>
        <v>89</v>
      </c>
      <c r="EZ99" s="11">
        <f>IF((Table2[[#This Row],[CHO T]]/Table2[[#This Row],[Admission]]) = 0, "--", (Table2[[#This Row],[CHO T]]/Table2[[#This Row],[Admission]]))</f>
        <v>6.3526052819414702E-2</v>
      </c>
      <c r="FA99" s="11" t="str">
        <f>IF(Table2[[#This Row],[CHO T]]=0,"--", IF(Table2[[#This Row],[CHO HS]]/Table2[[#This Row],[CHO T]]=0, "--", Table2[[#This Row],[CHO HS]]/Table2[[#This Row],[CHO T]]))</f>
        <v>--</v>
      </c>
      <c r="FB99" s="18">
        <f>IF(Table2[[#This Row],[CHO T]]=0,"--", IF(Table2[[#This Row],[CHO FE]]/Table2[[#This Row],[CHO T]]=0, "--", Table2[[#This Row],[CHO FE]]/Table2[[#This Row],[CHO T]]))</f>
        <v>1.1235955056179775E-2</v>
      </c>
      <c r="FC9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445</v>
      </c>
      <c r="FD99">
        <v>0</v>
      </c>
      <c r="FE99">
        <v>0</v>
      </c>
      <c r="FF99" s="1" t="s">
        <v>390</v>
      </c>
      <c r="FG99" s="1" t="s">
        <v>390</v>
      </c>
      <c r="FH99">
        <v>0</v>
      </c>
      <c r="FI99">
        <v>0</v>
      </c>
      <c r="FJ99" s="1" t="s">
        <v>390</v>
      </c>
      <c r="FK99" s="1" t="s">
        <v>390</v>
      </c>
      <c r="FL99">
        <v>0</v>
      </c>
      <c r="FM99">
        <v>0</v>
      </c>
      <c r="FN99" s="1" t="s">
        <v>390</v>
      </c>
      <c r="FO99" s="1" t="s">
        <v>390</v>
      </c>
    </row>
    <row r="100" spans="1:171">
      <c r="A100">
        <v>949</v>
      </c>
      <c r="B100">
        <v>34</v>
      </c>
      <c r="C100" t="s">
        <v>102</v>
      </c>
      <c r="D100" t="s">
        <v>196</v>
      </c>
      <c r="E100" s="20">
        <v>731</v>
      </c>
      <c r="F100" s="2">
        <v>76</v>
      </c>
      <c r="G100" s="2">
        <v>1</v>
      </c>
      <c r="H100" s="2">
        <v>1</v>
      </c>
      <c r="I100" s="2">
        <v>0</v>
      </c>
      <c r="J100" s="6">
        <f>SUM(Table2[[#This Row],[FB B]:[FB FE]])</f>
        <v>78</v>
      </c>
      <c r="K100" s="11">
        <f>IF((Table2[[#This Row],[FB T]]/Table2[[#This Row],[Admission]]) = 0, "--", (Table2[[#This Row],[FB T]]/Table2[[#This Row],[Admission]]))</f>
        <v>0.106703146374829</v>
      </c>
      <c r="L100" s="11">
        <f>IF(Table2[[#This Row],[FB T]]=0,"--", IF(Table2[[#This Row],[FB HS]]/Table2[[#This Row],[FB T]]=0, "--", Table2[[#This Row],[FB HS]]/Table2[[#This Row],[FB T]]))</f>
        <v>1.282051282051282E-2</v>
      </c>
      <c r="M100" s="18" t="str">
        <f>IF(Table2[[#This Row],[FB T]]=0,"--", IF(Table2[[#This Row],[FB FE]]/Table2[[#This Row],[FB T]]=0, "--", Table2[[#This Row],[FB FE]]/Table2[[#This Row],[FB T]]))</f>
        <v>--</v>
      </c>
      <c r="N100" s="2">
        <v>2</v>
      </c>
      <c r="O100" s="2">
        <v>3</v>
      </c>
      <c r="P100" s="2">
        <v>0</v>
      </c>
      <c r="Q100" s="2">
        <v>0</v>
      </c>
      <c r="R100" s="6">
        <f>SUM(Table2[[#This Row],[XC B]:[XC FE]])</f>
        <v>5</v>
      </c>
      <c r="S100" s="11">
        <f>IF((Table2[[#This Row],[XC T]]/Table2[[#This Row],[Admission]]) = 0, "--", (Table2[[#This Row],[XC T]]/Table2[[#This Row],[Admission]]))</f>
        <v>6.8399452804377564E-3</v>
      </c>
      <c r="T100" s="11" t="str">
        <f>IF(Table2[[#This Row],[XC T]]=0,"--", IF(Table2[[#This Row],[XC HS]]/Table2[[#This Row],[XC T]]=0, "--", Table2[[#This Row],[XC HS]]/Table2[[#This Row],[XC T]]))</f>
        <v>--</v>
      </c>
      <c r="U100" s="18" t="str">
        <f>IF(Table2[[#This Row],[XC T]]=0,"--", IF(Table2[[#This Row],[XC FE]]/Table2[[#This Row],[XC T]]=0, "--", Table2[[#This Row],[XC FE]]/Table2[[#This Row],[XC T]]))</f>
        <v>--</v>
      </c>
      <c r="V100" s="2">
        <v>31</v>
      </c>
      <c r="W100" s="2">
        <v>2</v>
      </c>
      <c r="X100" s="2">
        <v>0</v>
      </c>
      <c r="Y100" s="6">
        <f>SUM(Table2[[#This Row],[VB G]:[VB FE]])</f>
        <v>33</v>
      </c>
      <c r="Z100" s="11">
        <f>IF((Table2[[#This Row],[VB T]]/Table2[[#This Row],[Admission]]) = 0, "--", (Table2[[#This Row],[VB T]]/Table2[[#This Row],[Admission]]))</f>
        <v>4.5143638850889192E-2</v>
      </c>
      <c r="AA100" s="11">
        <f>IF(Table2[[#This Row],[VB T]]=0,"--", IF(Table2[[#This Row],[VB HS]]/Table2[[#This Row],[VB T]]=0, "--", Table2[[#This Row],[VB HS]]/Table2[[#This Row],[VB T]]))</f>
        <v>6.0606060606060608E-2</v>
      </c>
      <c r="AB100" s="18" t="str">
        <f>IF(Table2[[#This Row],[VB T]]=0,"--", IF(Table2[[#This Row],[VB FE]]/Table2[[#This Row],[VB T]]=0, "--", Table2[[#This Row],[VB FE]]/Table2[[#This Row],[VB T]]))</f>
        <v>--</v>
      </c>
      <c r="AC100" s="2">
        <v>30</v>
      </c>
      <c r="AD100" s="2">
        <v>31</v>
      </c>
      <c r="AE100" s="2">
        <v>5</v>
      </c>
      <c r="AF100" s="2">
        <v>0</v>
      </c>
      <c r="AG100" s="6">
        <f>SUM(Table2[[#This Row],[SC B]:[SC FE]])</f>
        <v>66</v>
      </c>
      <c r="AH100" s="11">
        <f>IF((Table2[[#This Row],[SC T]]/Table2[[#This Row],[Admission]]) = 0, "--", (Table2[[#This Row],[SC T]]/Table2[[#This Row],[Admission]]))</f>
        <v>9.0287277701778385E-2</v>
      </c>
      <c r="AI100" s="11">
        <f>IF(Table2[[#This Row],[SC T]]=0,"--", IF(Table2[[#This Row],[SC HS]]/Table2[[#This Row],[SC T]]=0, "--", Table2[[#This Row],[SC HS]]/Table2[[#This Row],[SC T]]))</f>
        <v>7.575757575757576E-2</v>
      </c>
      <c r="AJ100" s="18" t="str">
        <f>IF(Table2[[#This Row],[SC T]]=0,"--", IF(Table2[[#This Row],[SC FE]]/Table2[[#This Row],[SC T]]=0, "--", Table2[[#This Row],[SC FE]]/Table2[[#This Row],[SC T]]))</f>
        <v>--</v>
      </c>
      <c r="AK100" s="15">
        <f>SUM(Table2[[#This Row],[FB T]],Table2[[#This Row],[XC T]],Table2[[#This Row],[VB T]],Table2[[#This Row],[SC T]])</f>
        <v>182</v>
      </c>
      <c r="AL100" s="2">
        <v>33</v>
      </c>
      <c r="AM100" s="2">
        <v>23</v>
      </c>
      <c r="AN100" s="2">
        <v>2</v>
      </c>
      <c r="AO100" s="2">
        <v>0</v>
      </c>
      <c r="AP100" s="6">
        <f>SUM(Table2[[#This Row],[BX B]:[BX FE]])</f>
        <v>58</v>
      </c>
      <c r="AQ100" s="11">
        <f>IF((Table2[[#This Row],[BX T]]/Table2[[#This Row],[Admission]]) = 0, "--", (Table2[[#This Row],[BX T]]/Table2[[#This Row],[Admission]]))</f>
        <v>7.9343365253077974E-2</v>
      </c>
      <c r="AR100" s="11">
        <f>IF(Table2[[#This Row],[BX T]]=0,"--", IF(Table2[[#This Row],[BX HS]]/Table2[[#This Row],[BX T]]=0, "--", Table2[[#This Row],[BX HS]]/Table2[[#This Row],[BX T]]))</f>
        <v>3.4482758620689655E-2</v>
      </c>
      <c r="AS100" s="18" t="str">
        <f>IF(Table2[[#This Row],[BX T]]=0,"--", IF(Table2[[#This Row],[BX FE]]/Table2[[#This Row],[BX T]]=0, "--", Table2[[#This Row],[BX FE]]/Table2[[#This Row],[BX T]]))</f>
        <v>--</v>
      </c>
      <c r="AT100" s="2">
        <v>14</v>
      </c>
      <c r="AU100" s="2">
        <v>7</v>
      </c>
      <c r="AV100" s="2">
        <v>0</v>
      </c>
      <c r="AW100" s="2">
        <v>0</v>
      </c>
      <c r="AX100" s="6">
        <f>SUM(Table2[[#This Row],[SW B]:[SW FE]])</f>
        <v>21</v>
      </c>
      <c r="AY100" s="11">
        <f>IF((Table2[[#This Row],[SW T]]/Table2[[#This Row],[Admission]]) = 0, "--", (Table2[[#This Row],[SW T]]/Table2[[#This Row],[Admission]]))</f>
        <v>2.8727770177838577E-2</v>
      </c>
      <c r="AZ100" s="11" t="str">
        <f>IF(Table2[[#This Row],[SW T]]=0,"--", IF(Table2[[#This Row],[SW HS]]/Table2[[#This Row],[SW T]]=0, "--", Table2[[#This Row],[SW HS]]/Table2[[#This Row],[SW T]]))</f>
        <v>--</v>
      </c>
      <c r="BA100" s="18" t="str">
        <f>IF(Table2[[#This Row],[SW T]]=0,"--", IF(Table2[[#This Row],[SW FE]]/Table2[[#This Row],[SW T]]=0, "--", Table2[[#This Row],[SW FE]]/Table2[[#This Row],[SW T]]))</f>
        <v>--</v>
      </c>
      <c r="BB100" s="2">
        <v>0</v>
      </c>
      <c r="BC100" s="2">
        <v>13</v>
      </c>
      <c r="BD100" s="2">
        <v>0</v>
      </c>
      <c r="BE100" s="2">
        <v>0</v>
      </c>
      <c r="BF100" s="6">
        <f>SUM(Table2[[#This Row],[CHE B]:[CHE FE]])</f>
        <v>13</v>
      </c>
      <c r="BG100" s="11">
        <f>IF((Table2[[#This Row],[CHE T]]/Table2[[#This Row],[Admission]]) = 0, "--", (Table2[[#This Row],[CHE T]]/Table2[[#This Row],[Admission]]))</f>
        <v>1.7783857729138167E-2</v>
      </c>
      <c r="BH100" s="11" t="str">
        <f>IF(Table2[[#This Row],[CHE T]]=0,"--", IF(Table2[[#This Row],[CHE HS]]/Table2[[#This Row],[CHE T]]=0, "--", Table2[[#This Row],[CHE HS]]/Table2[[#This Row],[CHE T]]))</f>
        <v>--</v>
      </c>
      <c r="BI100" s="22" t="str">
        <f>IF(Table2[[#This Row],[CHE T]]=0,"--", IF(Table2[[#This Row],[CHE FE]]/Table2[[#This Row],[CHE T]]=0, "--", Table2[[#This Row],[CHE FE]]/Table2[[#This Row],[CHE T]]))</f>
        <v>--</v>
      </c>
      <c r="BJ100" s="2">
        <v>23</v>
      </c>
      <c r="BK100" s="2">
        <v>1</v>
      </c>
      <c r="BL100" s="2">
        <v>0</v>
      </c>
      <c r="BM100" s="2">
        <v>0</v>
      </c>
      <c r="BN100" s="6">
        <f>SUM(Table2[[#This Row],[WR B]:[WR FE]])</f>
        <v>24</v>
      </c>
      <c r="BO100" s="11">
        <f>IF((Table2[[#This Row],[WR T]]/Table2[[#This Row],[Admission]]) = 0, "--", (Table2[[#This Row],[WR T]]/Table2[[#This Row],[Admission]]))</f>
        <v>3.2831737346101231E-2</v>
      </c>
      <c r="BP100" s="11" t="str">
        <f>IF(Table2[[#This Row],[WR T]]=0,"--", IF(Table2[[#This Row],[WR HS]]/Table2[[#This Row],[WR T]]=0, "--", Table2[[#This Row],[WR HS]]/Table2[[#This Row],[WR T]]))</f>
        <v>--</v>
      </c>
      <c r="BQ100" s="18" t="str">
        <f>IF(Table2[[#This Row],[WR T]]=0,"--", IF(Table2[[#This Row],[WR FE]]/Table2[[#This Row],[WR T]]=0, "--", Table2[[#This Row],[WR FE]]/Table2[[#This Row],[WR T]]))</f>
        <v>--</v>
      </c>
      <c r="BR100" s="2">
        <v>0</v>
      </c>
      <c r="BS100" s="2">
        <v>0</v>
      </c>
      <c r="BT100" s="2">
        <v>0</v>
      </c>
      <c r="BU100" s="2">
        <v>0</v>
      </c>
      <c r="BV100" s="6">
        <f>SUM(Table2[[#This Row],[DNC B]:[DNC FE]])</f>
        <v>0</v>
      </c>
      <c r="BW100" s="11" t="str">
        <f>IF((Table2[[#This Row],[DNC T]]/Table2[[#This Row],[Admission]]) = 0, "--", (Table2[[#This Row],[DNC T]]/Table2[[#This Row],[Admission]]))</f>
        <v>--</v>
      </c>
      <c r="BX100" s="11" t="str">
        <f>IF(Table2[[#This Row],[DNC T]]=0,"--", IF(Table2[[#This Row],[DNC HS]]/Table2[[#This Row],[DNC T]]=0, "--", Table2[[#This Row],[DNC HS]]/Table2[[#This Row],[DNC T]]))</f>
        <v>--</v>
      </c>
      <c r="BY100" s="18" t="str">
        <f>IF(Table2[[#This Row],[DNC T]]=0,"--", IF(Table2[[#This Row],[DNC FE]]/Table2[[#This Row],[DNC T]]=0, "--", Table2[[#This Row],[DNC FE]]/Table2[[#This Row],[DNC T]]))</f>
        <v>--</v>
      </c>
      <c r="BZ100" s="24">
        <f>SUM(Table2[[#This Row],[BX T]],Table2[[#This Row],[SW T]],Table2[[#This Row],[CHE T]],Table2[[#This Row],[WR T]],Table2[[#This Row],[DNC T]])</f>
        <v>116</v>
      </c>
      <c r="CA100" s="2">
        <v>38</v>
      </c>
      <c r="CB100" s="2">
        <v>22</v>
      </c>
      <c r="CC100" s="2">
        <v>1</v>
      </c>
      <c r="CD100" s="2">
        <v>0</v>
      </c>
      <c r="CE100" s="6">
        <f>SUM(Table2[[#This Row],[TF B]:[TF FE]])</f>
        <v>61</v>
      </c>
      <c r="CF100" s="11">
        <f>IF((Table2[[#This Row],[TF T]]/Table2[[#This Row],[Admission]]) = 0, "--", (Table2[[#This Row],[TF T]]/Table2[[#This Row],[Admission]]))</f>
        <v>8.3447332421340628E-2</v>
      </c>
      <c r="CG100" s="11">
        <f>IF(Table2[[#This Row],[TF T]]=0,"--", IF(Table2[[#This Row],[TF HS]]/Table2[[#This Row],[TF T]]=0, "--", Table2[[#This Row],[TF HS]]/Table2[[#This Row],[TF T]]))</f>
        <v>1.6393442622950821E-2</v>
      </c>
      <c r="CH100" s="18" t="str">
        <f>IF(Table2[[#This Row],[TF T]]=0,"--", IF(Table2[[#This Row],[TF FE]]/Table2[[#This Row],[TF T]]=0, "--", Table2[[#This Row],[TF FE]]/Table2[[#This Row],[TF T]]))</f>
        <v>--</v>
      </c>
      <c r="CI100" s="2">
        <v>26</v>
      </c>
      <c r="CJ100" s="2">
        <v>0</v>
      </c>
      <c r="CK100" s="2">
        <v>0</v>
      </c>
      <c r="CL100" s="2">
        <v>0</v>
      </c>
      <c r="CM100" s="6">
        <f>SUM(Table2[[#This Row],[BB B]:[BB FE]])</f>
        <v>26</v>
      </c>
      <c r="CN100" s="11">
        <f>IF((Table2[[#This Row],[BB T]]/Table2[[#This Row],[Admission]]) = 0, "--", (Table2[[#This Row],[BB T]]/Table2[[#This Row],[Admission]]))</f>
        <v>3.5567715458276333E-2</v>
      </c>
      <c r="CO100" s="11" t="str">
        <f>IF(Table2[[#This Row],[BB T]]=0,"--", IF(Table2[[#This Row],[BB HS]]/Table2[[#This Row],[BB T]]=0, "--", Table2[[#This Row],[BB HS]]/Table2[[#This Row],[BB T]]))</f>
        <v>--</v>
      </c>
      <c r="CP100" s="18" t="str">
        <f>IF(Table2[[#This Row],[BB T]]=0,"--", IF(Table2[[#This Row],[BB FE]]/Table2[[#This Row],[BB T]]=0, "--", Table2[[#This Row],[BB FE]]/Table2[[#This Row],[BB T]]))</f>
        <v>--</v>
      </c>
      <c r="CQ100" s="2">
        <v>0</v>
      </c>
      <c r="CR100" s="2">
        <v>15</v>
      </c>
      <c r="CS100" s="2">
        <v>0</v>
      </c>
      <c r="CT100" s="2">
        <v>0</v>
      </c>
      <c r="CU100" s="6">
        <f>SUM(Table2[[#This Row],[SB B]:[SB FE]])</f>
        <v>15</v>
      </c>
      <c r="CV100" s="11">
        <f>IF((Table2[[#This Row],[SB T]]/Table2[[#This Row],[Admission]]) = 0, "--", (Table2[[#This Row],[SB T]]/Table2[[#This Row],[Admission]]))</f>
        <v>2.0519835841313269E-2</v>
      </c>
      <c r="CW100" s="11" t="str">
        <f>IF(Table2[[#This Row],[SB T]]=0,"--", IF(Table2[[#This Row],[SB HS]]/Table2[[#This Row],[SB T]]=0, "--", Table2[[#This Row],[SB HS]]/Table2[[#This Row],[SB T]]))</f>
        <v>--</v>
      </c>
      <c r="CX100" s="18" t="str">
        <f>IF(Table2[[#This Row],[SB T]]=0,"--", IF(Table2[[#This Row],[SB FE]]/Table2[[#This Row],[SB T]]=0, "--", Table2[[#This Row],[SB FE]]/Table2[[#This Row],[SB T]]))</f>
        <v>--</v>
      </c>
      <c r="CY100" s="2">
        <v>11</v>
      </c>
      <c r="CZ100" s="2">
        <v>0</v>
      </c>
      <c r="DA100" s="2">
        <v>0</v>
      </c>
      <c r="DB100" s="2">
        <v>0</v>
      </c>
      <c r="DC100" s="6">
        <f>SUM(Table2[[#This Row],[GF B]:[GF FE]])</f>
        <v>11</v>
      </c>
      <c r="DD100" s="11">
        <f>IF((Table2[[#This Row],[GF T]]/Table2[[#This Row],[Admission]]) = 0, "--", (Table2[[#This Row],[GF T]]/Table2[[#This Row],[Admission]]))</f>
        <v>1.5047879616963064E-2</v>
      </c>
      <c r="DE100" s="11" t="str">
        <f>IF(Table2[[#This Row],[GF T]]=0,"--", IF(Table2[[#This Row],[GF HS]]/Table2[[#This Row],[GF T]]=0, "--", Table2[[#This Row],[GF HS]]/Table2[[#This Row],[GF T]]))</f>
        <v>--</v>
      </c>
      <c r="DF100" s="18" t="str">
        <f>IF(Table2[[#This Row],[GF T]]=0,"--", IF(Table2[[#This Row],[GF FE]]/Table2[[#This Row],[GF T]]=0, "--", Table2[[#This Row],[GF FE]]/Table2[[#This Row],[GF T]]))</f>
        <v>--</v>
      </c>
      <c r="DG100" s="2">
        <v>9</v>
      </c>
      <c r="DH100" s="2">
        <v>11</v>
      </c>
      <c r="DI100" s="2">
        <v>0</v>
      </c>
      <c r="DJ100" s="2">
        <v>0</v>
      </c>
      <c r="DK100" s="6">
        <f>SUM(Table2[[#This Row],[TN B]:[TN FE]])</f>
        <v>20</v>
      </c>
      <c r="DL100" s="11">
        <f>IF((Table2[[#This Row],[TN T]]/Table2[[#This Row],[Admission]]) = 0, "--", (Table2[[#This Row],[TN T]]/Table2[[#This Row],[Admission]]))</f>
        <v>2.7359781121751026E-2</v>
      </c>
      <c r="DM100" s="11" t="str">
        <f>IF(Table2[[#This Row],[TN T]]=0,"--", IF(Table2[[#This Row],[TN HS]]/Table2[[#This Row],[TN T]]=0, "--", Table2[[#This Row],[TN HS]]/Table2[[#This Row],[TN T]]))</f>
        <v>--</v>
      </c>
      <c r="DN100" s="18" t="str">
        <f>IF(Table2[[#This Row],[TN T]]=0,"--", IF(Table2[[#This Row],[TN FE]]/Table2[[#This Row],[TN T]]=0, "--", Table2[[#This Row],[TN FE]]/Table2[[#This Row],[TN T]]))</f>
        <v>--</v>
      </c>
      <c r="DO100" s="2">
        <v>0</v>
      </c>
      <c r="DP100" s="2">
        <v>0</v>
      </c>
      <c r="DQ100" s="2">
        <v>0</v>
      </c>
      <c r="DR100" s="2">
        <v>0</v>
      </c>
      <c r="DS100" s="6">
        <f>SUM(Table2[[#This Row],[BND B]:[BND FE]])</f>
        <v>0</v>
      </c>
      <c r="DT100" s="11" t="str">
        <f>IF((Table2[[#This Row],[BND T]]/Table2[[#This Row],[Admission]]) = 0, "--", (Table2[[#This Row],[BND T]]/Table2[[#This Row],[Admission]]))</f>
        <v>--</v>
      </c>
      <c r="DU100" s="11" t="str">
        <f>IF(Table2[[#This Row],[BND T]]=0,"--", IF(Table2[[#This Row],[BND HS]]/Table2[[#This Row],[BND T]]=0, "--", Table2[[#This Row],[BND HS]]/Table2[[#This Row],[BND T]]))</f>
        <v>--</v>
      </c>
      <c r="DV100" s="18" t="str">
        <f>IF(Table2[[#This Row],[BND T]]=0,"--", IF(Table2[[#This Row],[BND FE]]/Table2[[#This Row],[BND T]]=0, "--", Table2[[#This Row],[BND FE]]/Table2[[#This Row],[BND T]]))</f>
        <v>--</v>
      </c>
      <c r="DW100" s="2">
        <v>0</v>
      </c>
      <c r="DX100" s="2">
        <v>0</v>
      </c>
      <c r="DY100" s="2">
        <v>0</v>
      </c>
      <c r="DZ100" s="2">
        <v>0</v>
      </c>
      <c r="EA100" s="6">
        <f>SUM(Table2[[#This Row],[SPE B]:[SPE FE]])</f>
        <v>0</v>
      </c>
      <c r="EB100" s="11" t="str">
        <f>IF((Table2[[#This Row],[SPE T]]/Table2[[#This Row],[Admission]]) = 0, "--", (Table2[[#This Row],[SPE T]]/Table2[[#This Row],[Admission]]))</f>
        <v>--</v>
      </c>
      <c r="EC100" s="11" t="str">
        <f>IF(Table2[[#This Row],[SPE T]]=0,"--", IF(Table2[[#This Row],[SPE HS]]/Table2[[#This Row],[SPE T]]=0, "--", Table2[[#This Row],[SPE HS]]/Table2[[#This Row],[SPE T]]))</f>
        <v>--</v>
      </c>
      <c r="ED100" s="18" t="str">
        <f>IF(Table2[[#This Row],[SPE T]]=0,"--", IF(Table2[[#This Row],[SPE FE]]/Table2[[#This Row],[SPE T]]=0, "--", Table2[[#This Row],[SPE FE]]/Table2[[#This Row],[SPE T]]))</f>
        <v>--</v>
      </c>
      <c r="EE100" s="2">
        <v>0</v>
      </c>
      <c r="EF100" s="2">
        <v>0</v>
      </c>
      <c r="EG100" s="2">
        <v>0</v>
      </c>
      <c r="EH100" s="2">
        <v>0</v>
      </c>
      <c r="EI100" s="6">
        <f>SUM(Table2[[#This Row],[ORC B]:[ORC FE]])</f>
        <v>0</v>
      </c>
      <c r="EJ100" s="11" t="str">
        <f>IF((Table2[[#This Row],[ORC T]]/Table2[[#This Row],[Admission]]) = 0, "--", (Table2[[#This Row],[ORC T]]/Table2[[#This Row],[Admission]]))</f>
        <v>--</v>
      </c>
      <c r="EK100" s="11" t="str">
        <f>IF(Table2[[#This Row],[ORC T]]=0,"--", IF(Table2[[#This Row],[ORC HS]]/Table2[[#This Row],[ORC T]]=0, "--", Table2[[#This Row],[ORC HS]]/Table2[[#This Row],[ORC T]]))</f>
        <v>--</v>
      </c>
      <c r="EL100" s="18" t="str">
        <f>IF(Table2[[#This Row],[ORC T]]=0,"--", IF(Table2[[#This Row],[ORC FE]]/Table2[[#This Row],[ORC T]]=0, "--", Table2[[#This Row],[ORC FE]]/Table2[[#This Row],[ORC T]]))</f>
        <v>--</v>
      </c>
      <c r="EM100" s="2">
        <v>0</v>
      </c>
      <c r="EN100" s="2">
        <v>0</v>
      </c>
      <c r="EO100" s="2">
        <v>0</v>
      </c>
      <c r="EP100" s="2">
        <v>0</v>
      </c>
      <c r="EQ100" s="6">
        <f>SUM(Table2[[#This Row],[SOL B]:[SOL FE]])</f>
        <v>0</v>
      </c>
      <c r="ER100" s="11" t="str">
        <f>IF((Table2[[#This Row],[SOL T]]/Table2[[#This Row],[Admission]]) = 0, "--", (Table2[[#This Row],[SOL T]]/Table2[[#This Row],[Admission]]))</f>
        <v>--</v>
      </c>
      <c r="ES100" s="11" t="str">
        <f>IF(Table2[[#This Row],[SOL T]]=0,"--", IF(Table2[[#This Row],[SOL HS]]/Table2[[#This Row],[SOL T]]=0, "--", Table2[[#This Row],[SOL HS]]/Table2[[#This Row],[SOL T]]))</f>
        <v>--</v>
      </c>
      <c r="ET100" s="18" t="str">
        <f>IF(Table2[[#This Row],[SOL T]]=0,"--", IF(Table2[[#This Row],[SOL FE]]/Table2[[#This Row],[SOL T]]=0, "--", Table2[[#This Row],[SOL FE]]/Table2[[#This Row],[SOL T]]))</f>
        <v>--</v>
      </c>
      <c r="EU100" s="2">
        <v>0</v>
      </c>
      <c r="EV100" s="2">
        <v>0</v>
      </c>
      <c r="EW100" s="2">
        <v>0</v>
      </c>
      <c r="EX100" s="2">
        <v>0</v>
      </c>
      <c r="EY100" s="6">
        <f>SUM(Table2[[#This Row],[CHO B]:[CHO FE]])</f>
        <v>0</v>
      </c>
      <c r="EZ100" s="11" t="str">
        <f>IF((Table2[[#This Row],[CHO T]]/Table2[[#This Row],[Admission]]) = 0, "--", (Table2[[#This Row],[CHO T]]/Table2[[#This Row],[Admission]]))</f>
        <v>--</v>
      </c>
      <c r="FA100" s="11" t="str">
        <f>IF(Table2[[#This Row],[CHO T]]=0,"--", IF(Table2[[#This Row],[CHO HS]]/Table2[[#This Row],[CHO T]]=0, "--", Table2[[#This Row],[CHO HS]]/Table2[[#This Row],[CHO T]]))</f>
        <v>--</v>
      </c>
      <c r="FB100" s="18" t="str">
        <f>IF(Table2[[#This Row],[CHO T]]=0,"--", IF(Table2[[#This Row],[CHO FE]]/Table2[[#This Row],[CHO T]]=0, "--", Table2[[#This Row],[CHO FE]]/Table2[[#This Row],[CHO T]]))</f>
        <v>--</v>
      </c>
      <c r="FC10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133</v>
      </c>
      <c r="FD100">
        <v>3</v>
      </c>
      <c r="FE100">
        <v>1</v>
      </c>
      <c r="FF100" s="1" t="s">
        <v>390</v>
      </c>
      <c r="FG100" s="1" t="s">
        <v>390</v>
      </c>
      <c r="FH100">
        <v>2</v>
      </c>
      <c r="FI100">
        <v>0</v>
      </c>
      <c r="FJ100" s="1" t="s">
        <v>390</v>
      </c>
      <c r="FK100" s="1" t="s">
        <v>390</v>
      </c>
      <c r="FL100">
        <v>1</v>
      </c>
      <c r="FM100">
        <v>0</v>
      </c>
      <c r="FN100" s="1" t="s">
        <v>390</v>
      </c>
      <c r="FO100" s="1" t="s">
        <v>390</v>
      </c>
    </row>
    <row r="101" spans="1:171">
      <c r="A101">
        <v>1015</v>
      </c>
      <c r="B101">
        <v>246</v>
      </c>
      <c r="C101" t="s">
        <v>94</v>
      </c>
      <c r="D101" t="s">
        <v>197</v>
      </c>
      <c r="E101" s="20">
        <v>1444</v>
      </c>
      <c r="F101" s="2">
        <v>92</v>
      </c>
      <c r="G101" s="2">
        <v>0</v>
      </c>
      <c r="H101" s="2">
        <v>1</v>
      </c>
      <c r="I101" s="2">
        <v>0</v>
      </c>
      <c r="J101" s="6">
        <f>SUM(Table2[[#This Row],[FB B]:[FB FE]])</f>
        <v>93</v>
      </c>
      <c r="K101" s="11">
        <f>IF((Table2[[#This Row],[FB T]]/Table2[[#This Row],[Admission]]) = 0, "--", (Table2[[#This Row],[FB T]]/Table2[[#This Row],[Admission]]))</f>
        <v>6.4404432132963985E-2</v>
      </c>
      <c r="L101" s="11">
        <f>IF(Table2[[#This Row],[FB T]]=0,"--", IF(Table2[[#This Row],[FB HS]]/Table2[[#This Row],[FB T]]=0, "--", Table2[[#This Row],[FB HS]]/Table2[[#This Row],[FB T]]))</f>
        <v>1.0752688172043012E-2</v>
      </c>
      <c r="M101" s="18" t="str">
        <f>IF(Table2[[#This Row],[FB T]]=0,"--", IF(Table2[[#This Row],[FB FE]]/Table2[[#This Row],[FB T]]=0, "--", Table2[[#This Row],[FB FE]]/Table2[[#This Row],[FB T]]))</f>
        <v>--</v>
      </c>
      <c r="N101" s="2">
        <v>40</v>
      </c>
      <c r="O101" s="2">
        <v>0</v>
      </c>
      <c r="P101" s="2">
        <v>0</v>
      </c>
      <c r="Q101" s="2">
        <v>4</v>
      </c>
      <c r="R101" s="6">
        <f>SUM(Table2[[#This Row],[XC B]:[XC FE]])</f>
        <v>44</v>
      </c>
      <c r="S101" s="11">
        <f>IF((Table2[[#This Row],[XC T]]/Table2[[#This Row],[Admission]]) = 0, "--", (Table2[[#This Row],[XC T]]/Table2[[#This Row],[Admission]]))</f>
        <v>3.0470914127423823E-2</v>
      </c>
      <c r="T101" s="11" t="str">
        <f>IF(Table2[[#This Row],[XC T]]=0,"--", IF(Table2[[#This Row],[XC HS]]/Table2[[#This Row],[XC T]]=0, "--", Table2[[#This Row],[XC HS]]/Table2[[#This Row],[XC T]]))</f>
        <v>--</v>
      </c>
      <c r="U101" s="18">
        <f>IF(Table2[[#This Row],[XC T]]=0,"--", IF(Table2[[#This Row],[XC FE]]/Table2[[#This Row],[XC T]]=0, "--", Table2[[#This Row],[XC FE]]/Table2[[#This Row],[XC T]]))</f>
        <v>9.0909090909090912E-2</v>
      </c>
      <c r="V101" s="2">
        <v>34</v>
      </c>
      <c r="W101" s="2">
        <v>0</v>
      </c>
      <c r="X101" s="2">
        <v>0</v>
      </c>
      <c r="Y101" s="6">
        <f>SUM(Table2[[#This Row],[VB G]:[VB FE]])</f>
        <v>34</v>
      </c>
      <c r="Z101" s="11">
        <f>IF((Table2[[#This Row],[VB T]]/Table2[[#This Row],[Admission]]) = 0, "--", (Table2[[#This Row],[VB T]]/Table2[[#This Row],[Admission]]))</f>
        <v>2.3545706371191136E-2</v>
      </c>
      <c r="AA101" s="11" t="str">
        <f>IF(Table2[[#This Row],[VB T]]=0,"--", IF(Table2[[#This Row],[VB HS]]/Table2[[#This Row],[VB T]]=0, "--", Table2[[#This Row],[VB HS]]/Table2[[#This Row],[VB T]]))</f>
        <v>--</v>
      </c>
      <c r="AB101" s="18" t="str">
        <f>IF(Table2[[#This Row],[VB T]]=0,"--", IF(Table2[[#This Row],[VB FE]]/Table2[[#This Row],[VB T]]=0, "--", Table2[[#This Row],[VB FE]]/Table2[[#This Row],[VB T]]))</f>
        <v>--</v>
      </c>
      <c r="AC101" s="2">
        <v>44</v>
      </c>
      <c r="AD101" s="2">
        <v>59</v>
      </c>
      <c r="AE101" s="2">
        <v>0</v>
      </c>
      <c r="AF101" s="2">
        <v>0</v>
      </c>
      <c r="AG101" s="6">
        <f>SUM(Table2[[#This Row],[SC B]:[SC FE]])</f>
        <v>103</v>
      </c>
      <c r="AH101" s="11">
        <f>IF((Table2[[#This Row],[SC T]]/Table2[[#This Row],[Admission]]) = 0, "--", (Table2[[#This Row],[SC T]]/Table2[[#This Row],[Admission]]))</f>
        <v>7.1329639889196675E-2</v>
      </c>
      <c r="AI101" s="11" t="str">
        <f>IF(Table2[[#This Row],[SC T]]=0,"--", IF(Table2[[#This Row],[SC HS]]/Table2[[#This Row],[SC T]]=0, "--", Table2[[#This Row],[SC HS]]/Table2[[#This Row],[SC T]]))</f>
        <v>--</v>
      </c>
      <c r="AJ101" s="18" t="str">
        <f>IF(Table2[[#This Row],[SC T]]=0,"--", IF(Table2[[#This Row],[SC FE]]/Table2[[#This Row],[SC T]]=0, "--", Table2[[#This Row],[SC FE]]/Table2[[#This Row],[SC T]]))</f>
        <v>--</v>
      </c>
      <c r="AK101" s="15">
        <f>SUM(Table2[[#This Row],[FB T]],Table2[[#This Row],[XC T]],Table2[[#This Row],[VB T]],Table2[[#This Row],[SC T]])</f>
        <v>274</v>
      </c>
      <c r="AL101" s="2">
        <v>40</v>
      </c>
      <c r="AM101" s="2">
        <v>28</v>
      </c>
      <c r="AN101" s="2">
        <v>0</v>
      </c>
      <c r="AO101" s="2">
        <v>1</v>
      </c>
      <c r="AP101" s="6">
        <f>SUM(Table2[[#This Row],[BX B]:[BX FE]])</f>
        <v>69</v>
      </c>
      <c r="AQ101" s="11">
        <f>IF((Table2[[#This Row],[BX T]]/Table2[[#This Row],[Admission]]) = 0, "--", (Table2[[#This Row],[BX T]]/Table2[[#This Row],[Admission]]))</f>
        <v>4.7783933518005542E-2</v>
      </c>
      <c r="AR101" s="11" t="str">
        <f>IF(Table2[[#This Row],[BX T]]=0,"--", IF(Table2[[#This Row],[BX HS]]/Table2[[#This Row],[BX T]]=0, "--", Table2[[#This Row],[BX HS]]/Table2[[#This Row],[BX T]]))</f>
        <v>--</v>
      </c>
      <c r="AS101" s="18">
        <f>IF(Table2[[#This Row],[BX T]]=0,"--", IF(Table2[[#This Row],[BX FE]]/Table2[[#This Row],[BX T]]=0, "--", Table2[[#This Row],[BX FE]]/Table2[[#This Row],[BX T]]))</f>
        <v>1.4492753623188406E-2</v>
      </c>
      <c r="AT101" s="2">
        <v>10</v>
      </c>
      <c r="AU101" s="2">
        <v>27</v>
      </c>
      <c r="AV101" s="2">
        <v>1</v>
      </c>
      <c r="AW101" s="2">
        <v>2</v>
      </c>
      <c r="AX101" s="6">
        <f>SUM(Table2[[#This Row],[SW B]:[SW FE]])</f>
        <v>40</v>
      </c>
      <c r="AY101" s="11">
        <f>IF((Table2[[#This Row],[SW T]]/Table2[[#This Row],[Admission]]) = 0, "--", (Table2[[#This Row],[SW T]]/Table2[[#This Row],[Admission]]))</f>
        <v>2.7700831024930747E-2</v>
      </c>
      <c r="AZ101" s="11">
        <f>IF(Table2[[#This Row],[SW T]]=0,"--", IF(Table2[[#This Row],[SW HS]]/Table2[[#This Row],[SW T]]=0, "--", Table2[[#This Row],[SW HS]]/Table2[[#This Row],[SW T]]))</f>
        <v>2.5000000000000001E-2</v>
      </c>
      <c r="BA101" s="18">
        <f>IF(Table2[[#This Row],[SW T]]=0,"--", IF(Table2[[#This Row],[SW FE]]/Table2[[#This Row],[SW T]]=0, "--", Table2[[#This Row],[SW FE]]/Table2[[#This Row],[SW T]]))</f>
        <v>0.05</v>
      </c>
      <c r="BB101" s="2">
        <v>0</v>
      </c>
      <c r="BC101" s="2">
        <v>20</v>
      </c>
      <c r="BD101" s="2">
        <v>0</v>
      </c>
      <c r="BE101" s="2">
        <v>0</v>
      </c>
      <c r="BF101" s="6">
        <f>SUM(Table2[[#This Row],[CHE B]:[CHE FE]])</f>
        <v>20</v>
      </c>
      <c r="BG101" s="11">
        <f>IF((Table2[[#This Row],[CHE T]]/Table2[[#This Row],[Admission]]) = 0, "--", (Table2[[#This Row],[CHE T]]/Table2[[#This Row],[Admission]]))</f>
        <v>1.3850415512465374E-2</v>
      </c>
      <c r="BH101" s="11" t="str">
        <f>IF(Table2[[#This Row],[CHE T]]=0,"--", IF(Table2[[#This Row],[CHE HS]]/Table2[[#This Row],[CHE T]]=0, "--", Table2[[#This Row],[CHE HS]]/Table2[[#This Row],[CHE T]]))</f>
        <v>--</v>
      </c>
      <c r="BI101" s="22" t="str">
        <f>IF(Table2[[#This Row],[CHE T]]=0,"--", IF(Table2[[#This Row],[CHE FE]]/Table2[[#This Row],[CHE T]]=0, "--", Table2[[#This Row],[CHE FE]]/Table2[[#This Row],[CHE T]]))</f>
        <v>--</v>
      </c>
      <c r="BJ101" s="2">
        <v>70</v>
      </c>
      <c r="BK101" s="2">
        <v>0</v>
      </c>
      <c r="BL101" s="2">
        <v>1</v>
      </c>
      <c r="BM101" s="2">
        <v>0</v>
      </c>
      <c r="BN101" s="6">
        <f>SUM(Table2[[#This Row],[WR B]:[WR FE]])</f>
        <v>71</v>
      </c>
      <c r="BO101" s="11">
        <f>IF((Table2[[#This Row],[WR T]]/Table2[[#This Row],[Admission]]) = 0, "--", (Table2[[#This Row],[WR T]]/Table2[[#This Row],[Admission]]))</f>
        <v>4.916897506925208E-2</v>
      </c>
      <c r="BP101" s="11">
        <f>IF(Table2[[#This Row],[WR T]]=0,"--", IF(Table2[[#This Row],[WR HS]]/Table2[[#This Row],[WR T]]=0, "--", Table2[[#This Row],[WR HS]]/Table2[[#This Row],[WR T]]))</f>
        <v>1.4084507042253521E-2</v>
      </c>
      <c r="BQ101" s="18" t="str">
        <f>IF(Table2[[#This Row],[WR T]]=0,"--", IF(Table2[[#This Row],[WR FE]]/Table2[[#This Row],[WR T]]=0, "--", Table2[[#This Row],[WR FE]]/Table2[[#This Row],[WR T]]))</f>
        <v>--</v>
      </c>
      <c r="BR101" s="2">
        <v>0</v>
      </c>
      <c r="BS101" s="2">
        <v>7</v>
      </c>
      <c r="BT101" s="2">
        <v>0</v>
      </c>
      <c r="BU101" s="2">
        <v>0</v>
      </c>
      <c r="BV101" s="6">
        <f>SUM(Table2[[#This Row],[DNC B]:[DNC FE]])</f>
        <v>7</v>
      </c>
      <c r="BW101" s="11">
        <f>IF((Table2[[#This Row],[DNC T]]/Table2[[#This Row],[Admission]]) = 0, "--", (Table2[[#This Row],[DNC T]]/Table2[[#This Row],[Admission]]))</f>
        <v>4.8476454293628806E-3</v>
      </c>
      <c r="BX101" s="11" t="str">
        <f>IF(Table2[[#This Row],[DNC T]]=0,"--", IF(Table2[[#This Row],[DNC HS]]/Table2[[#This Row],[DNC T]]=0, "--", Table2[[#This Row],[DNC HS]]/Table2[[#This Row],[DNC T]]))</f>
        <v>--</v>
      </c>
      <c r="BY101" s="18" t="str">
        <f>IF(Table2[[#This Row],[DNC T]]=0,"--", IF(Table2[[#This Row],[DNC FE]]/Table2[[#This Row],[DNC T]]=0, "--", Table2[[#This Row],[DNC FE]]/Table2[[#This Row],[DNC T]]))</f>
        <v>--</v>
      </c>
      <c r="BZ101" s="24">
        <f>SUM(Table2[[#This Row],[BX T]],Table2[[#This Row],[SW T]],Table2[[#This Row],[CHE T]],Table2[[#This Row],[WR T]],Table2[[#This Row],[DNC T]])</f>
        <v>207</v>
      </c>
      <c r="CA101" s="2">
        <v>62</v>
      </c>
      <c r="CB101" s="2">
        <v>73</v>
      </c>
      <c r="CC101" s="2">
        <v>1</v>
      </c>
      <c r="CD101" s="2">
        <v>0</v>
      </c>
      <c r="CE101" s="6">
        <f>SUM(Table2[[#This Row],[TF B]:[TF FE]])</f>
        <v>136</v>
      </c>
      <c r="CF101" s="11">
        <f>IF((Table2[[#This Row],[TF T]]/Table2[[#This Row],[Admission]]) = 0, "--", (Table2[[#This Row],[TF T]]/Table2[[#This Row],[Admission]]))</f>
        <v>9.4182825484764546E-2</v>
      </c>
      <c r="CG101" s="11">
        <f>IF(Table2[[#This Row],[TF T]]=0,"--", IF(Table2[[#This Row],[TF HS]]/Table2[[#This Row],[TF T]]=0, "--", Table2[[#This Row],[TF HS]]/Table2[[#This Row],[TF T]]))</f>
        <v>7.3529411764705881E-3</v>
      </c>
      <c r="CH101" s="18" t="str">
        <f>IF(Table2[[#This Row],[TF T]]=0,"--", IF(Table2[[#This Row],[TF FE]]/Table2[[#This Row],[TF T]]=0, "--", Table2[[#This Row],[TF FE]]/Table2[[#This Row],[TF T]]))</f>
        <v>--</v>
      </c>
      <c r="CI101" s="2">
        <v>51</v>
      </c>
      <c r="CJ101" s="2">
        <v>0</v>
      </c>
      <c r="CK101" s="2">
        <v>0</v>
      </c>
      <c r="CL101" s="2">
        <v>0</v>
      </c>
      <c r="CM101" s="6">
        <f>SUM(Table2[[#This Row],[BB B]:[BB FE]])</f>
        <v>51</v>
      </c>
      <c r="CN101" s="11">
        <f>IF((Table2[[#This Row],[BB T]]/Table2[[#This Row],[Admission]]) = 0, "--", (Table2[[#This Row],[BB T]]/Table2[[#This Row],[Admission]]))</f>
        <v>3.5318559556786706E-2</v>
      </c>
      <c r="CO101" s="11" t="str">
        <f>IF(Table2[[#This Row],[BB T]]=0,"--", IF(Table2[[#This Row],[BB HS]]/Table2[[#This Row],[BB T]]=0, "--", Table2[[#This Row],[BB HS]]/Table2[[#This Row],[BB T]]))</f>
        <v>--</v>
      </c>
      <c r="CP101" s="18" t="str">
        <f>IF(Table2[[#This Row],[BB T]]=0,"--", IF(Table2[[#This Row],[BB FE]]/Table2[[#This Row],[BB T]]=0, "--", Table2[[#This Row],[BB FE]]/Table2[[#This Row],[BB T]]))</f>
        <v>--</v>
      </c>
      <c r="CQ101" s="2">
        <v>0</v>
      </c>
      <c r="CR101" s="2">
        <v>27</v>
      </c>
      <c r="CS101" s="2">
        <v>1</v>
      </c>
      <c r="CT101" s="2">
        <v>0</v>
      </c>
      <c r="CU101" s="6">
        <f>SUM(Table2[[#This Row],[SB B]:[SB FE]])</f>
        <v>28</v>
      </c>
      <c r="CV101" s="11">
        <f>IF((Table2[[#This Row],[SB T]]/Table2[[#This Row],[Admission]]) = 0, "--", (Table2[[#This Row],[SB T]]/Table2[[#This Row],[Admission]]))</f>
        <v>1.9390581717451522E-2</v>
      </c>
      <c r="CW101" s="11">
        <f>IF(Table2[[#This Row],[SB T]]=0,"--", IF(Table2[[#This Row],[SB HS]]/Table2[[#This Row],[SB T]]=0, "--", Table2[[#This Row],[SB HS]]/Table2[[#This Row],[SB T]]))</f>
        <v>3.5714285714285712E-2</v>
      </c>
      <c r="CX101" s="18" t="str">
        <f>IF(Table2[[#This Row],[SB T]]=0,"--", IF(Table2[[#This Row],[SB FE]]/Table2[[#This Row],[SB T]]=0, "--", Table2[[#This Row],[SB FE]]/Table2[[#This Row],[SB T]]))</f>
        <v>--</v>
      </c>
      <c r="CY101" s="2">
        <v>10</v>
      </c>
      <c r="CZ101" s="2">
        <v>4</v>
      </c>
      <c r="DA101" s="2">
        <v>0</v>
      </c>
      <c r="DB101" s="2">
        <v>0</v>
      </c>
      <c r="DC101" s="6">
        <f>SUM(Table2[[#This Row],[GF B]:[GF FE]])</f>
        <v>14</v>
      </c>
      <c r="DD101" s="11">
        <f>IF((Table2[[#This Row],[GF T]]/Table2[[#This Row],[Admission]]) = 0, "--", (Table2[[#This Row],[GF T]]/Table2[[#This Row],[Admission]]))</f>
        <v>9.6952908587257611E-3</v>
      </c>
      <c r="DE101" s="11" t="str">
        <f>IF(Table2[[#This Row],[GF T]]=0,"--", IF(Table2[[#This Row],[GF HS]]/Table2[[#This Row],[GF T]]=0, "--", Table2[[#This Row],[GF HS]]/Table2[[#This Row],[GF T]]))</f>
        <v>--</v>
      </c>
      <c r="DF101" s="18" t="str">
        <f>IF(Table2[[#This Row],[GF T]]=0,"--", IF(Table2[[#This Row],[GF FE]]/Table2[[#This Row],[GF T]]=0, "--", Table2[[#This Row],[GF FE]]/Table2[[#This Row],[GF T]]))</f>
        <v>--</v>
      </c>
      <c r="DG101" s="2">
        <v>20</v>
      </c>
      <c r="DH101" s="2">
        <v>23</v>
      </c>
      <c r="DI101" s="2">
        <v>0</v>
      </c>
      <c r="DJ101" s="2">
        <v>3</v>
      </c>
      <c r="DK101" s="6">
        <f>SUM(Table2[[#This Row],[TN B]:[TN FE]])</f>
        <v>46</v>
      </c>
      <c r="DL101" s="11">
        <f>IF((Table2[[#This Row],[TN T]]/Table2[[#This Row],[Admission]]) = 0, "--", (Table2[[#This Row],[TN T]]/Table2[[#This Row],[Admission]]))</f>
        <v>3.1855955678670361E-2</v>
      </c>
      <c r="DM101" s="11" t="str">
        <f>IF(Table2[[#This Row],[TN T]]=0,"--", IF(Table2[[#This Row],[TN HS]]/Table2[[#This Row],[TN T]]=0, "--", Table2[[#This Row],[TN HS]]/Table2[[#This Row],[TN T]]))</f>
        <v>--</v>
      </c>
      <c r="DN101" s="18">
        <f>IF(Table2[[#This Row],[TN T]]=0,"--", IF(Table2[[#This Row],[TN FE]]/Table2[[#This Row],[TN T]]=0, "--", Table2[[#This Row],[TN FE]]/Table2[[#This Row],[TN T]]))</f>
        <v>6.5217391304347824E-2</v>
      </c>
      <c r="DO101" s="2">
        <v>37</v>
      </c>
      <c r="DP101" s="2">
        <v>30</v>
      </c>
      <c r="DQ101" s="2">
        <v>1</v>
      </c>
      <c r="DR101" s="2">
        <v>0</v>
      </c>
      <c r="DS101" s="6">
        <f>SUM(Table2[[#This Row],[BND B]:[BND FE]])</f>
        <v>68</v>
      </c>
      <c r="DT101" s="11">
        <f>IF((Table2[[#This Row],[BND T]]/Table2[[#This Row],[Admission]]) = 0, "--", (Table2[[#This Row],[BND T]]/Table2[[#This Row],[Admission]]))</f>
        <v>4.7091412742382273E-2</v>
      </c>
      <c r="DU101" s="11">
        <f>IF(Table2[[#This Row],[BND T]]=0,"--", IF(Table2[[#This Row],[BND HS]]/Table2[[#This Row],[BND T]]=0, "--", Table2[[#This Row],[BND HS]]/Table2[[#This Row],[BND T]]))</f>
        <v>1.4705882352941176E-2</v>
      </c>
      <c r="DV101" s="18" t="str">
        <f>IF(Table2[[#This Row],[BND T]]=0,"--", IF(Table2[[#This Row],[BND FE]]/Table2[[#This Row],[BND T]]=0, "--", Table2[[#This Row],[BND FE]]/Table2[[#This Row],[BND T]]))</f>
        <v>--</v>
      </c>
      <c r="DW101" s="2">
        <v>0</v>
      </c>
      <c r="DX101" s="2">
        <v>0</v>
      </c>
      <c r="DY101" s="2">
        <v>0</v>
      </c>
      <c r="DZ101" s="2">
        <v>0</v>
      </c>
      <c r="EA101" s="6">
        <f>SUM(Table2[[#This Row],[SPE B]:[SPE FE]])</f>
        <v>0</v>
      </c>
      <c r="EB101" s="11" t="str">
        <f>IF((Table2[[#This Row],[SPE T]]/Table2[[#This Row],[Admission]]) = 0, "--", (Table2[[#This Row],[SPE T]]/Table2[[#This Row],[Admission]]))</f>
        <v>--</v>
      </c>
      <c r="EC101" s="11" t="str">
        <f>IF(Table2[[#This Row],[SPE T]]=0,"--", IF(Table2[[#This Row],[SPE HS]]/Table2[[#This Row],[SPE T]]=0, "--", Table2[[#This Row],[SPE HS]]/Table2[[#This Row],[SPE T]]))</f>
        <v>--</v>
      </c>
      <c r="ED101" s="18" t="str">
        <f>IF(Table2[[#This Row],[SPE T]]=0,"--", IF(Table2[[#This Row],[SPE FE]]/Table2[[#This Row],[SPE T]]=0, "--", Table2[[#This Row],[SPE FE]]/Table2[[#This Row],[SPE T]]))</f>
        <v>--</v>
      </c>
      <c r="EE101" s="2">
        <v>0</v>
      </c>
      <c r="EF101" s="2">
        <v>0</v>
      </c>
      <c r="EG101" s="2">
        <v>0</v>
      </c>
      <c r="EH101" s="2">
        <v>0</v>
      </c>
      <c r="EI101" s="6">
        <f>SUM(Table2[[#This Row],[ORC B]:[ORC FE]])</f>
        <v>0</v>
      </c>
      <c r="EJ101" s="11" t="str">
        <f>IF((Table2[[#This Row],[ORC T]]/Table2[[#This Row],[Admission]]) = 0, "--", (Table2[[#This Row],[ORC T]]/Table2[[#This Row],[Admission]]))</f>
        <v>--</v>
      </c>
      <c r="EK101" s="11" t="str">
        <f>IF(Table2[[#This Row],[ORC T]]=0,"--", IF(Table2[[#This Row],[ORC HS]]/Table2[[#This Row],[ORC T]]=0, "--", Table2[[#This Row],[ORC HS]]/Table2[[#This Row],[ORC T]]))</f>
        <v>--</v>
      </c>
      <c r="EL101" s="18" t="str">
        <f>IF(Table2[[#This Row],[ORC T]]=0,"--", IF(Table2[[#This Row],[ORC FE]]/Table2[[#This Row],[ORC T]]=0, "--", Table2[[#This Row],[ORC FE]]/Table2[[#This Row],[ORC T]]))</f>
        <v>--</v>
      </c>
      <c r="EM101" s="2">
        <v>0</v>
      </c>
      <c r="EN101" s="2">
        <v>0</v>
      </c>
      <c r="EO101" s="2">
        <v>0</v>
      </c>
      <c r="EP101" s="2">
        <v>0</v>
      </c>
      <c r="EQ101" s="6">
        <f>SUM(Table2[[#This Row],[SOL B]:[SOL FE]])</f>
        <v>0</v>
      </c>
      <c r="ER101" s="11" t="str">
        <f>IF((Table2[[#This Row],[SOL T]]/Table2[[#This Row],[Admission]]) = 0, "--", (Table2[[#This Row],[SOL T]]/Table2[[#This Row],[Admission]]))</f>
        <v>--</v>
      </c>
      <c r="ES101" s="11" t="str">
        <f>IF(Table2[[#This Row],[SOL T]]=0,"--", IF(Table2[[#This Row],[SOL HS]]/Table2[[#This Row],[SOL T]]=0, "--", Table2[[#This Row],[SOL HS]]/Table2[[#This Row],[SOL T]]))</f>
        <v>--</v>
      </c>
      <c r="ET101" s="18" t="str">
        <f>IF(Table2[[#This Row],[SOL T]]=0,"--", IF(Table2[[#This Row],[SOL FE]]/Table2[[#This Row],[SOL T]]=0, "--", Table2[[#This Row],[SOL FE]]/Table2[[#This Row],[SOL T]]))</f>
        <v>--</v>
      </c>
      <c r="EU101" s="2">
        <v>30</v>
      </c>
      <c r="EV101" s="2">
        <v>60</v>
      </c>
      <c r="EW101" s="2">
        <v>0</v>
      </c>
      <c r="EX101" s="2">
        <v>0</v>
      </c>
      <c r="EY101" s="6">
        <f>SUM(Table2[[#This Row],[CHO B]:[CHO FE]])</f>
        <v>90</v>
      </c>
      <c r="EZ101" s="11">
        <f>IF((Table2[[#This Row],[CHO T]]/Table2[[#This Row],[Admission]]) = 0, "--", (Table2[[#This Row],[CHO T]]/Table2[[#This Row],[Admission]]))</f>
        <v>6.2326869806094184E-2</v>
      </c>
      <c r="FA101" s="11" t="str">
        <f>IF(Table2[[#This Row],[CHO T]]=0,"--", IF(Table2[[#This Row],[CHO HS]]/Table2[[#This Row],[CHO T]]=0, "--", Table2[[#This Row],[CHO HS]]/Table2[[#This Row],[CHO T]]))</f>
        <v>--</v>
      </c>
      <c r="FB101" s="18" t="str">
        <f>IF(Table2[[#This Row],[CHO T]]=0,"--", IF(Table2[[#This Row],[CHO FE]]/Table2[[#This Row],[CHO T]]=0, "--", Table2[[#This Row],[CHO FE]]/Table2[[#This Row],[CHO T]]))</f>
        <v>--</v>
      </c>
      <c r="FC10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433</v>
      </c>
      <c r="FD101">
        <v>4</v>
      </c>
      <c r="FE101">
        <v>0</v>
      </c>
      <c r="FF101" s="1" t="s">
        <v>390</v>
      </c>
      <c r="FG101" s="1" t="s">
        <v>390</v>
      </c>
      <c r="FH101">
        <v>2</v>
      </c>
      <c r="FI101">
        <v>0</v>
      </c>
      <c r="FJ101" s="1" t="s">
        <v>390</v>
      </c>
      <c r="FK101" s="1" t="s">
        <v>390</v>
      </c>
      <c r="FL101">
        <v>2</v>
      </c>
      <c r="FM101">
        <v>0</v>
      </c>
      <c r="FN101" s="1" t="s">
        <v>390</v>
      </c>
      <c r="FO101" s="1" t="s">
        <v>390</v>
      </c>
    </row>
    <row r="102" spans="1:171">
      <c r="A102">
        <v>1109</v>
      </c>
      <c r="B102">
        <v>81</v>
      </c>
      <c r="C102" t="s">
        <v>100</v>
      </c>
      <c r="D102" t="s">
        <v>198</v>
      </c>
      <c r="E102" s="20">
        <v>1193</v>
      </c>
      <c r="F102" s="2">
        <v>68</v>
      </c>
      <c r="G102" s="2">
        <v>0</v>
      </c>
      <c r="H102" s="2">
        <v>0</v>
      </c>
      <c r="I102" s="2">
        <v>0</v>
      </c>
      <c r="J102" s="6">
        <f>SUM(Table2[[#This Row],[FB B]:[FB FE]])</f>
        <v>68</v>
      </c>
      <c r="K102" s="11">
        <f>IF((Table2[[#This Row],[FB T]]/Table2[[#This Row],[Admission]]) = 0, "--", (Table2[[#This Row],[FB T]]/Table2[[#This Row],[Admission]]))</f>
        <v>5.6999161777032688E-2</v>
      </c>
      <c r="L102" s="11" t="str">
        <f>IF(Table2[[#This Row],[FB T]]=0,"--", IF(Table2[[#This Row],[FB HS]]/Table2[[#This Row],[FB T]]=0, "--", Table2[[#This Row],[FB HS]]/Table2[[#This Row],[FB T]]))</f>
        <v>--</v>
      </c>
      <c r="M102" s="18" t="str">
        <f>IF(Table2[[#This Row],[FB T]]=0,"--", IF(Table2[[#This Row],[FB FE]]/Table2[[#This Row],[FB T]]=0, "--", Table2[[#This Row],[FB FE]]/Table2[[#This Row],[FB T]]))</f>
        <v>--</v>
      </c>
      <c r="N102" s="2">
        <v>16</v>
      </c>
      <c r="O102" s="2">
        <v>25</v>
      </c>
      <c r="P102" s="2">
        <v>0</v>
      </c>
      <c r="Q102" s="2">
        <v>4</v>
      </c>
      <c r="R102" s="6">
        <f>SUM(Table2[[#This Row],[XC B]:[XC FE]])</f>
        <v>45</v>
      </c>
      <c r="S102" s="11">
        <f>IF((Table2[[#This Row],[XC T]]/Table2[[#This Row],[Admission]]) = 0, "--", (Table2[[#This Row],[XC T]]/Table2[[#This Row],[Admission]]))</f>
        <v>3.7720033528918694E-2</v>
      </c>
      <c r="T102" s="11" t="str">
        <f>IF(Table2[[#This Row],[XC T]]=0,"--", IF(Table2[[#This Row],[XC HS]]/Table2[[#This Row],[XC T]]=0, "--", Table2[[#This Row],[XC HS]]/Table2[[#This Row],[XC T]]))</f>
        <v>--</v>
      </c>
      <c r="U102" s="18">
        <f>IF(Table2[[#This Row],[XC T]]=0,"--", IF(Table2[[#This Row],[XC FE]]/Table2[[#This Row],[XC T]]=0, "--", Table2[[#This Row],[XC FE]]/Table2[[#This Row],[XC T]]))</f>
        <v>8.8888888888888892E-2</v>
      </c>
      <c r="V102" s="2">
        <v>34</v>
      </c>
      <c r="W102" s="2">
        <v>0</v>
      </c>
      <c r="X102" s="2">
        <v>1</v>
      </c>
      <c r="Y102" s="6">
        <f>SUM(Table2[[#This Row],[VB G]:[VB FE]])</f>
        <v>35</v>
      </c>
      <c r="Z102" s="11">
        <f>IF((Table2[[#This Row],[VB T]]/Table2[[#This Row],[Admission]]) = 0, "--", (Table2[[#This Row],[VB T]]/Table2[[#This Row],[Admission]]))</f>
        <v>2.9337803855825649E-2</v>
      </c>
      <c r="AA102" s="11" t="str">
        <f>IF(Table2[[#This Row],[VB T]]=0,"--", IF(Table2[[#This Row],[VB HS]]/Table2[[#This Row],[VB T]]=0, "--", Table2[[#This Row],[VB HS]]/Table2[[#This Row],[VB T]]))</f>
        <v>--</v>
      </c>
      <c r="AB102" s="18">
        <f>IF(Table2[[#This Row],[VB T]]=0,"--", IF(Table2[[#This Row],[VB FE]]/Table2[[#This Row],[VB T]]=0, "--", Table2[[#This Row],[VB FE]]/Table2[[#This Row],[VB T]]))</f>
        <v>2.8571428571428571E-2</v>
      </c>
      <c r="AC102" s="2">
        <v>45</v>
      </c>
      <c r="AD102" s="2">
        <v>53</v>
      </c>
      <c r="AE102" s="2">
        <v>0</v>
      </c>
      <c r="AF102" s="2">
        <v>0</v>
      </c>
      <c r="AG102" s="6">
        <f>SUM(Table2[[#This Row],[SC B]:[SC FE]])</f>
        <v>98</v>
      </c>
      <c r="AH102" s="11">
        <f>IF((Table2[[#This Row],[SC T]]/Table2[[#This Row],[Admission]]) = 0, "--", (Table2[[#This Row],[SC T]]/Table2[[#This Row],[Admission]]))</f>
        <v>8.2145850796311815E-2</v>
      </c>
      <c r="AI102" s="11" t="str">
        <f>IF(Table2[[#This Row],[SC T]]=0,"--", IF(Table2[[#This Row],[SC HS]]/Table2[[#This Row],[SC T]]=0, "--", Table2[[#This Row],[SC HS]]/Table2[[#This Row],[SC T]]))</f>
        <v>--</v>
      </c>
      <c r="AJ102" s="18" t="str">
        <f>IF(Table2[[#This Row],[SC T]]=0,"--", IF(Table2[[#This Row],[SC FE]]/Table2[[#This Row],[SC T]]=0, "--", Table2[[#This Row],[SC FE]]/Table2[[#This Row],[SC T]]))</f>
        <v>--</v>
      </c>
      <c r="AK102" s="15">
        <f>SUM(Table2[[#This Row],[FB T]],Table2[[#This Row],[XC T]],Table2[[#This Row],[VB T]],Table2[[#This Row],[SC T]])</f>
        <v>246</v>
      </c>
      <c r="AL102" s="2">
        <v>32</v>
      </c>
      <c r="AM102" s="2">
        <v>34</v>
      </c>
      <c r="AN102" s="2">
        <v>0</v>
      </c>
      <c r="AO102" s="2">
        <v>0</v>
      </c>
      <c r="AP102" s="6">
        <f>SUM(Table2[[#This Row],[BX B]:[BX FE]])</f>
        <v>66</v>
      </c>
      <c r="AQ102" s="11">
        <f>IF((Table2[[#This Row],[BX T]]/Table2[[#This Row],[Admission]]) = 0, "--", (Table2[[#This Row],[BX T]]/Table2[[#This Row],[Admission]]))</f>
        <v>5.5322715842414084E-2</v>
      </c>
      <c r="AR102" s="11" t="str">
        <f>IF(Table2[[#This Row],[BX T]]=0,"--", IF(Table2[[#This Row],[BX HS]]/Table2[[#This Row],[BX T]]=0, "--", Table2[[#This Row],[BX HS]]/Table2[[#This Row],[BX T]]))</f>
        <v>--</v>
      </c>
      <c r="AS102" s="18" t="str">
        <f>IF(Table2[[#This Row],[BX T]]=0,"--", IF(Table2[[#This Row],[BX FE]]/Table2[[#This Row],[BX T]]=0, "--", Table2[[#This Row],[BX FE]]/Table2[[#This Row],[BX T]]))</f>
        <v>--</v>
      </c>
      <c r="AT102" s="2">
        <v>14</v>
      </c>
      <c r="AU102" s="2">
        <v>22</v>
      </c>
      <c r="AV102" s="2">
        <v>1</v>
      </c>
      <c r="AW102" s="2">
        <v>0</v>
      </c>
      <c r="AX102" s="6">
        <f>SUM(Table2[[#This Row],[SW B]:[SW FE]])</f>
        <v>37</v>
      </c>
      <c r="AY102" s="11">
        <f>IF((Table2[[#This Row],[SW T]]/Table2[[#This Row],[Admission]]) = 0, "--", (Table2[[#This Row],[SW T]]/Table2[[#This Row],[Admission]]))</f>
        <v>3.1014249790444259E-2</v>
      </c>
      <c r="AZ102" s="11">
        <f>IF(Table2[[#This Row],[SW T]]=0,"--", IF(Table2[[#This Row],[SW HS]]/Table2[[#This Row],[SW T]]=0, "--", Table2[[#This Row],[SW HS]]/Table2[[#This Row],[SW T]]))</f>
        <v>2.7027027027027029E-2</v>
      </c>
      <c r="BA102" s="18" t="str">
        <f>IF(Table2[[#This Row],[SW T]]=0,"--", IF(Table2[[#This Row],[SW FE]]/Table2[[#This Row],[SW T]]=0, "--", Table2[[#This Row],[SW FE]]/Table2[[#This Row],[SW T]]))</f>
        <v>--</v>
      </c>
      <c r="BB102" s="2">
        <v>0</v>
      </c>
      <c r="BC102" s="2">
        <v>13</v>
      </c>
      <c r="BD102" s="2">
        <v>0</v>
      </c>
      <c r="BE102" s="2">
        <v>48</v>
      </c>
      <c r="BF102" s="6">
        <f>SUM(Table2[[#This Row],[CHE B]:[CHE FE]])</f>
        <v>61</v>
      </c>
      <c r="BG102" s="11">
        <f>IF((Table2[[#This Row],[CHE T]]/Table2[[#This Row],[Admission]]) = 0, "--", (Table2[[#This Row],[CHE T]]/Table2[[#This Row],[Admission]]))</f>
        <v>5.1131601005867562E-2</v>
      </c>
      <c r="BH102" s="11" t="str">
        <f>IF(Table2[[#This Row],[CHE T]]=0,"--", IF(Table2[[#This Row],[CHE HS]]/Table2[[#This Row],[CHE T]]=0, "--", Table2[[#This Row],[CHE HS]]/Table2[[#This Row],[CHE T]]))</f>
        <v>--</v>
      </c>
      <c r="BI102" s="22">
        <f>IF(Table2[[#This Row],[CHE T]]=0,"--", IF(Table2[[#This Row],[CHE FE]]/Table2[[#This Row],[CHE T]]=0, "--", Table2[[#This Row],[CHE FE]]/Table2[[#This Row],[CHE T]]))</f>
        <v>0.78688524590163933</v>
      </c>
      <c r="BJ102" s="2">
        <v>48</v>
      </c>
      <c r="BK102" s="2">
        <v>5</v>
      </c>
      <c r="BL102" s="2">
        <v>0</v>
      </c>
      <c r="BM102" s="2">
        <v>0</v>
      </c>
      <c r="BN102" s="6">
        <f>SUM(Table2[[#This Row],[WR B]:[WR FE]])</f>
        <v>53</v>
      </c>
      <c r="BO102" s="11">
        <f>IF((Table2[[#This Row],[WR T]]/Table2[[#This Row],[Admission]]) = 0, "--", (Table2[[#This Row],[WR T]]/Table2[[#This Row],[Admission]]))</f>
        <v>4.4425817267393128E-2</v>
      </c>
      <c r="BP102" s="11" t="str">
        <f>IF(Table2[[#This Row],[WR T]]=0,"--", IF(Table2[[#This Row],[WR HS]]/Table2[[#This Row],[WR T]]=0, "--", Table2[[#This Row],[WR HS]]/Table2[[#This Row],[WR T]]))</f>
        <v>--</v>
      </c>
      <c r="BQ102" s="18" t="str">
        <f>IF(Table2[[#This Row],[WR T]]=0,"--", IF(Table2[[#This Row],[WR FE]]/Table2[[#This Row],[WR T]]=0, "--", Table2[[#This Row],[WR FE]]/Table2[[#This Row],[WR T]]))</f>
        <v>--</v>
      </c>
      <c r="BR102" s="2">
        <v>0</v>
      </c>
      <c r="BS102" s="2">
        <v>0</v>
      </c>
      <c r="BT102" s="2">
        <v>0</v>
      </c>
      <c r="BU102" s="2">
        <v>0</v>
      </c>
      <c r="BV102" s="6">
        <f>SUM(Table2[[#This Row],[DNC B]:[DNC FE]])</f>
        <v>0</v>
      </c>
      <c r="BW102" s="11" t="str">
        <f>IF((Table2[[#This Row],[DNC T]]/Table2[[#This Row],[Admission]]) = 0, "--", (Table2[[#This Row],[DNC T]]/Table2[[#This Row],[Admission]]))</f>
        <v>--</v>
      </c>
      <c r="BX102" s="11" t="str">
        <f>IF(Table2[[#This Row],[DNC T]]=0,"--", IF(Table2[[#This Row],[DNC HS]]/Table2[[#This Row],[DNC T]]=0, "--", Table2[[#This Row],[DNC HS]]/Table2[[#This Row],[DNC T]]))</f>
        <v>--</v>
      </c>
      <c r="BY102" s="18" t="str">
        <f>IF(Table2[[#This Row],[DNC T]]=0,"--", IF(Table2[[#This Row],[DNC FE]]/Table2[[#This Row],[DNC T]]=0, "--", Table2[[#This Row],[DNC FE]]/Table2[[#This Row],[DNC T]]))</f>
        <v>--</v>
      </c>
      <c r="BZ102" s="24">
        <f>SUM(Table2[[#This Row],[BX T]],Table2[[#This Row],[SW T]],Table2[[#This Row],[CHE T]],Table2[[#This Row],[WR T]],Table2[[#This Row],[DNC T]])</f>
        <v>217</v>
      </c>
      <c r="CA102" s="2">
        <v>56</v>
      </c>
      <c r="CB102" s="2">
        <v>44</v>
      </c>
      <c r="CC102" s="2">
        <v>0</v>
      </c>
      <c r="CD102" s="2">
        <v>0</v>
      </c>
      <c r="CE102" s="6">
        <f>SUM(Table2[[#This Row],[TF B]:[TF FE]])</f>
        <v>100</v>
      </c>
      <c r="CF102" s="11">
        <f>IF((Table2[[#This Row],[TF T]]/Table2[[#This Row],[Admission]]) = 0, "--", (Table2[[#This Row],[TF T]]/Table2[[#This Row],[Admission]]))</f>
        <v>8.3822296730930432E-2</v>
      </c>
      <c r="CG102" s="11" t="str">
        <f>IF(Table2[[#This Row],[TF T]]=0,"--", IF(Table2[[#This Row],[TF HS]]/Table2[[#This Row],[TF T]]=0, "--", Table2[[#This Row],[TF HS]]/Table2[[#This Row],[TF T]]))</f>
        <v>--</v>
      </c>
      <c r="CH102" s="18" t="str">
        <f>IF(Table2[[#This Row],[TF T]]=0,"--", IF(Table2[[#This Row],[TF FE]]/Table2[[#This Row],[TF T]]=0, "--", Table2[[#This Row],[TF FE]]/Table2[[#This Row],[TF T]]))</f>
        <v>--</v>
      </c>
      <c r="CI102" s="2">
        <v>28</v>
      </c>
      <c r="CJ102" s="2">
        <v>0</v>
      </c>
      <c r="CK102" s="2">
        <v>0</v>
      </c>
      <c r="CL102" s="2">
        <v>0</v>
      </c>
      <c r="CM102" s="6">
        <f>SUM(Table2[[#This Row],[BB B]:[BB FE]])</f>
        <v>28</v>
      </c>
      <c r="CN102" s="11">
        <f>IF((Table2[[#This Row],[BB T]]/Table2[[#This Row],[Admission]]) = 0, "--", (Table2[[#This Row],[BB T]]/Table2[[#This Row],[Admission]]))</f>
        <v>2.347024308466052E-2</v>
      </c>
      <c r="CO102" s="11" t="str">
        <f>IF(Table2[[#This Row],[BB T]]=0,"--", IF(Table2[[#This Row],[BB HS]]/Table2[[#This Row],[BB T]]=0, "--", Table2[[#This Row],[BB HS]]/Table2[[#This Row],[BB T]]))</f>
        <v>--</v>
      </c>
      <c r="CP102" s="18" t="str">
        <f>IF(Table2[[#This Row],[BB T]]=0,"--", IF(Table2[[#This Row],[BB FE]]/Table2[[#This Row],[BB T]]=0, "--", Table2[[#This Row],[BB FE]]/Table2[[#This Row],[BB T]]))</f>
        <v>--</v>
      </c>
      <c r="CQ102" s="2">
        <v>0</v>
      </c>
      <c r="CR102" s="2">
        <v>28</v>
      </c>
      <c r="CS102" s="2">
        <v>0</v>
      </c>
      <c r="CT102" s="2">
        <v>0</v>
      </c>
      <c r="CU102" s="6">
        <f>SUM(Table2[[#This Row],[SB B]:[SB FE]])</f>
        <v>28</v>
      </c>
      <c r="CV102" s="11">
        <f>IF((Table2[[#This Row],[SB T]]/Table2[[#This Row],[Admission]]) = 0, "--", (Table2[[#This Row],[SB T]]/Table2[[#This Row],[Admission]]))</f>
        <v>2.347024308466052E-2</v>
      </c>
      <c r="CW102" s="11" t="str">
        <f>IF(Table2[[#This Row],[SB T]]=0,"--", IF(Table2[[#This Row],[SB HS]]/Table2[[#This Row],[SB T]]=0, "--", Table2[[#This Row],[SB HS]]/Table2[[#This Row],[SB T]]))</f>
        <v>--</v>
      </c>
      <c r="CX102" s="18" t="str">
        <f>IF(Table2[[#This Row],[SB T]]=0,"--", IF(Table2[[#This Row],[SB FE]]/Table2[[#This Row],[SB T]]=0, "--", Table2[[#This Row],[SB FE]]/Table2[[#This Row],[SB T]]))</f>
        <v>--</v>
      </c>
      <c r="CY102" s="2">
        <v>5</v>
      </c>
      <c r="CZ102" s="2">
        <v>5</v>
      </c>
      <c r="DA102" s="2">
        <v>0</v>
      </c>
      <c r="DB102" s="2">
        <v>0</v>
      </c>
      <c r="DC102" s="6">
        <f>SUM(Table2[[#This Row],[GF B]:[GF FE]])</f>
        <v>10</v>
      </c>
      <c r="DD102" s="11">
        <f>IF((Table2[[#This Row],[GF T]]/Table2[[#This Row],[Admission]]) = 0, "--", (Table2[[#This Row],[GF T]]/Table2[[#This Row],[Admission]]))</f>
        <v>8.3822296730930428E-3</v>
      </c>
      <c r="DE102" s="11" t="str">
        <f>IF(Table2[[#This Row],[GF T]]=0,"--", IF(Table2[[#This Row],[GF HS]]/Table2[[#This Row],[GF T]]=0, "--", Table2[[#This Row],[GF HS]]/Table2[[#This Row],[GF T]]))</f>
        <v>--</v>
      </c>
      <c r="DF102" s="18" t="str">
        <f>IF(Table2[[#This Row],[GF T]]=0,"--", IF(Table2[[#This Row],[GF FE]]/Table2[[#This Row],[GF T]]=0, "--", Table2[[#This Row],[GF FE]]/Table2[[#This Row],[GF T]]))</f>
        <v>--</v>
      </c>
      <c r="DG102" s="2">
        <v>10</v>
      </c>
      <c r="DH102" s="2">
        <v>22</v>
      </c>
      <c r="DI102" s="2">
        <v>0</v>
      </c>
      <c r="DJ102" s="2">
        <v>0</v>
      </c>
      <c r="DK102" s="6">
        <f>SUM(Table2[[#This Row],[TN B]:[TN FE]])</f>
        <v>32</v>
      </c>
      <c r="DL102" s="11">
        <f>IF((Table2[[#This Row],[TN T]]/Table2[[#This Row],[Admission]]) = 0, "--", (Table2[[#This Row],[TN T]]/Table2[[#This Row],[Admission]]))</f>
        <v>2.6823134953897737E-2</v>
      </c>
      <c r="DM102" s="11" t="str">
        <f>IF(Table2[[#This Row],[TN T]]=0,"--", IF(Table2[[#This Row],[TN HS]]/Table2[[#This Row],[TN T]]=0, "--", Table2[[#This Row],[TN HS]]/Table2[[#This Row],[TN T]]))</f>
        <v>--</v>
      </c>
      <c r="DN102" s="18" t="str">
        <f>IF(Table2[[#This Row],[TN T]]=0,"--", IF(Table2[[#This Row],[TN FE]]/Table2[[#This Row],[TN T]]=0, "--", Table2[[#This Row],[TN FE]]/Table2[[#This Row],[TN T]]))</f>
        <v>--</v>
      </c>
      <c r="DO102" s="2">
        <v>36</v>
      </c>
      <c r="DP102" s="2">
        <v>26</v>
      </c>
      <c r="DQ102" s="2">
        <v>0</v>
      </c>
      <c r="DR102" s="2">
        <v>0</v>
      </c>
      <c r="DS102" s="6">
        <f>SUM(Table2[[#This Row],[BND B]:[BND FE]])</f>
        <v>62</v>
      </c>
      <c r="DT102" s="11">
        <f>IF((Table2[[#This Row],[BND T]]/Table2[[#This Row],[Admission]]) = 0, "--", (Table2[[#This Row],[BND T]]/Table2[[#This Row],[Admission]]))</f>
        <v>5.1969823973176864E-2</v>
      </c>
      <c r="DU102" s="11" t="str">
        <f>IF(Table2[[#This Row],[BND T]]=0,"--", IF(Table2[[#This Row],[BND HS]]/Table2[[#This Row],[BND T]]=0, "--", Table2[[#This Row],[BND HS]]/Table2[[#This Row],[BND T]]))</f>
        <v>--</v>
      </c>
      <c r="DV102" s="18" t="str">
        <f>IF(Table2[[#This Row],[BND T]]=0,"--", IF(Table2[[#This Row],[BND FE]]/Table2[[#This Row],[BND T]]=0, "--", Table2[[#This Row],[BND FE]]/Table2[[#This Row],[BND T]]))</f>
        <v>--</v>
      </c>
      <c r="DW102" s="2">
        <v>17</v>
      </c>
      <c r="DX102" s="2">
        <v>9</v>
      </c>
      <c r="DY102" s="2">
        <v>0</v>
      </c>
      <c r="DZ102" s="2">
        <v>0</v>
      </c>
      <c r="EA102" s="6">
        <f>SUM(Table2[[#This Row],[SPE B]:[SPE FE]])</f>
        <v>26</v>
      </c>
      <c r="EB102" s="11">
        <f>IF((Table2[[#This Row],[SPE T]]/Table2[[#This Row],[Admission]]) = 0, "--", (Table2[[#This Row],[SPE T]]/Table2[[#This Row],[Admission]]))</f>
        <v>2.179379715004191E-2</v>
      </c>
      <c r="EC102" s="11" t="str">
        <f>IF(Table2[[#This Row],[SPE T]]=0,"--", IF(Table2[[#This Row],[SPE HS]]/Table2[[#This Row],[SPE T]]=0, "--", Table2[[#This Row],[SPE HS]]/Table2[[#This Row],[SPE T]]))</f>
        <v>--</v>
      </c>
      <c r="ED102" s="18" t="str">
        <f>IF(Table2[[#This Row],[SPE T]]=0,"--", IF(Table2[[#This Row],[SPE FE]]/Table2[[#This Row],[SPE T]]=0, "--", Table2[[#This Row],[SPE FE]]/Table2[[#This Row],[SPE T]]))</f>
        <v>--</v>
      </c>
      <c r="EE102" s="2">
        <v>0</v>
      </c>
      <c r="EF102" s="2">
        <v>0</v>
      </c>
      <c r="EG102" s="2">
        <v>0</v>
      </c>
      <c r="EH102" s="2">
        <v>0</v>
      </c>
      <c r="EI102" s="6">
        <f>SUM(Table2[[#This Row],[ORC B]:[ORC FE]])</f>
        <v>0</v>
      </c>
      <c r="EJ102" s="11" t="str">
        <f>IF((Table2[[#This Row],[ORC T]]/Table2[[#This Row],[Admission]]) = 0, "--", (Table2[[#This Row],[ORC T]]/Table2[[#This Row],[Admission]]))</f>
        <v>--</v>
      </c>
      <c r="EK102" s="11" t="str">
        <f>IF(Table2[[#This Row],[ORC T]]=0,"--", IF(Table2[[#This Row],[ORC HS]]/Table2[[#This Row],[ORC T]]=0, "--", Table2[[#This Row],[ORC HS]]/Table2[[#This Row],[ORC T]]))</f>
        <v>--</v>
      </c>
      <c r="EL102" s="18" t="str">
        <f>IF(Table2[[#This Row],[ORC T]]=0,"--", IF(Table2[[#This Row],[ORC FE]]/Table2[[#This Row],[ORC T]]=0, "--", Table2[[#This Row],[ORC FE]]/Table2[[#This Row],[ORC T]]))</f>
        <v>--</v>
      </c>
      <c r="EM102" s="2">
        <v>7</v>
      </c>
      <c r="EN102" s="2">
        <v>11</v>
      </c>
      <c r="EO102" s="2">
        <v>0</v>
      </c>
      <c r="EP102" s="2">
        <v>0</v>
      </c>
      <c r="EQ102" s="6">
        <f>SUM(Table2[[#This Row],[SOL B]:[SOL FE]])</f>
        <v>18</v>
      </c>
      <c r="ER102" s="11">
        <f>IF((Table2[[#This Row],[SOL T]]/Table2[[#This Row],[Admission]]) = 0, "--", (Table2[[#This Row],[SOL T]]/Table2[[#This Row],[Admission]]))</f>
        <v>1.5088013411567477E-2</v>
      </c>
      <c r="ES102" s="11" t="str">
        <f>IF(Table2[[#This Row],[SOL T]]=0,"--", IF(Table2[[#This Row],[SOL HS]]/Table2[[#This Row],[SOL T]]=0, "--", Table2[[#This Row],[SOL HS]]/Table2[[#This Row],[SOL T]]))</f>
        <v>--</v>
      </c>
      <c r="ET102" s="18" t="str">
        <f>IF(Table2[[#This Row],[SOL T]]=0,"--", IF(Table2[[#This Row],[SOL FE]]/Table2[[#This Row],[SOL T]]=0, "--", Table2[[#This Row],[SOL FE]]/Table2[[#This Row],[SOL T]]))</f>
        <v>--</v>
      </c>
      <c r="EU102" s="2">
        <v>18</v>
      </c>
      <c r="EV102" s="2">
        <v>29</v>
      </c>
      <c r="EW102" s="2">
        <v>0</v>
      </c>
      <c r="EX102" s="2">
        <v>0</v>
      </c>
      <c r="EY102" s="6">
        <f>SUM(Table2[[#This Row],[CHO B]:[CHO FE]])</f>
        <v>47</v>
      </c>
      <c r="EZ102" s="11">
        <f>IF((Table2[[#This Row],[CHO T]]/Table2[[#This Row],[Admission]]) = 0, "--", (Table2[[#This Row],[CHO T]]/Table2[[#This Row],[Admission]]))</f>
        <v>3.9396479463537304E-2</v>
      </c>
      <c r="FA102" s="11" t="str">
        <f>IF(Table2[[#This Row],[CHO T]]=0,"--", IF(Table2[[#This Row],[CHO HS]]/Table2[[#This Row],[CHO T]]=0, "--", Table2[[#This Row],[CHO HS]]/Table2[[#This Row],[CHO T]]))</f>
        <v>--</v>
      </c>
      <c r="FB102" s="18" t="str">
        <f>IF(Table2[[#This Row],[CHO T]]=0,"--", IF(Table2[[#This Row],[CHO FE]]/Table2[[#This Row],[CHO T]]=0, "--", Table2[[#This Row],[CHO FE]]/Table2[[#This Row],[CHO T]]))</f>
        <v>--</v>
      </c>
      <c r="FC10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351</v>
      </c>
      <c r="FD102">
        <v>2</v>
      </c>
      <c r="FE102">
        <v>0</v>
      </c>
      <c r="FF102" s="1" t="s">
        <v>390</v>
      </c>
      <c r="FG102" s="1" t="s">
        <v>390</v>
      </c>
      <c r="FH102">
        <v>0</v>
      </c>
      <c r="FI102">
        <v>0</v>
      </c>
      <c r="FJ102" s="1" t="s">
        <v>390</v>
      </c>
      <c r="FK102" s="1" t="s">
        <v>390</v>
      </c>
      <c r="FL102">
        <v>0</v>
      </c>
      <c r="FM102">
        <v>0</v>
      </c>
      <c r="FN102" s="1" t="s">
        <v>390</v>
      </c>
      <c r="FO102" s="1" t="s">
        <v>390</v>
      </c>
    </row>
    <row r="103" spans="1:171">
      <c r="A103">
        <v>962</v>
      </c>
      <c r="B103">
        <v>417</v>
      </c>
      <c r="C103" t="s">
        <v>97</v>
      </c>
      <c r="D103" t="s">
        <v>199</v>
      </c>
      <c r="E103" s="20">
        <v>132</v>
      </c>
      <c r="F103" s="2">
        <v>25</v>
      </c>
      <c r="G103" s="2">
        <v>0</v>
      </c>
      <c r="H103" s="2">
        <v>0</v>
      </c>
      <c r="I103" s="2">
        <v>0</v>
      </c>
      <c r="J103" s="6">
        <f>SUM(Table2[[#This Row],[FB B]:[FB FE]])</f>
        <v>25</v>
      </c>
      <c r="K103" s="11">
        <f>IF((Table2[[#This Row],[FB T]]/Table2[[#This Row],[Admission]]) = 0, "--", (Table2[[#This Row],[FB T]]/Table2[[#This Row],[Admission]]))</f>
        <v>0.18939393939393939</v>
      </c>
      <c r="L103" s="11" t="str">
        <f>IF(Table2[[#This Row],[FB T]]=0,"--", IF(Table2[[#This Row],[FB HS]]/Table2[[#This Row],[FB T]]=0, "--", Table2[[#This Row],[FB HS]]/Table2[[#This Row],[FB T]]))</f>
        <v>--</v>
      </c>
      <c r="M103" s="18" t="str">
        <f>IF(Table2[[#This Row],[FB T]]=0,"--", IF(Table2[[#This Row],[FB FE]]/Table2[[#This Row],[FB T]]=0, "--", Table2[[#This Row],[FB FE]]/Table2[[#This Row],[FB T]]))</f>
        <v>--</v>
      </c>
      <c r="N103" s="2">
        <v>8</v>
      </c>
      <c r="O103" s="2">
        <v>4</v>
      </c>
      <c r="P103" s="2">
        <v>0</v>
      </c>
      <c r="Q103" s="2">
        <v>0</v>
      </c>
      <c r="R103" s="6">
        <f>SUM(Table2[[#This Row],[XC B]:[XC FE]])</f>
        <v>12</v>
      </c>
      <c r="S103" s="11">
        <f>IF((Table2[[#This Row],[XC T]]/Table2[[#This Row],[Admission]]) = 0, "--", (Table2[[#This Row],[XC T]]/Table2[[#This Row],[Admission]]))</f>
        <v>9.0909090909090912E-2</v>
      </c>
      <c r="T103" s="11" t="str">
        <f>IF(Table2[[#This Row],[XC T]]=0,"--", IF(Table2[[#This Row],[XC HS]]/Table2[[#This Row],[XC T]]=0, "--", Table2[[#This Row],[XC HS]]/Table2[[#This Row],[XC T]]))</f>
        <v>--</v>
      </c>
      <c r="U103" s="18" t="str">
        <f>IF(Table2[[#This Row],[XC T]]=0,"--", IF(Table2[[#This Row],[XC FE]]/Table2[[#This Row],[XC T]]=0, "--", Table2[[#This Row],[XC FE]]/Table2[[#This Row],[XC T]]))</f>
        <v>--</v>
      </c>
      <c r="V103" s="2">
        <v>14</v>
      </c>
      <c r="W103" s="2">
        <v>0</v>
      </c>
      <c r="X103" s="2">
        <v>1</v>
      </c>
      <c r="Y103" s="6">
        <f>SUM(Table2[[#This Row],[VB G]:[VB FE]])</f>
        <v>15</v>
      </c>
      <c r="Z103" s="11">
        <f>IF((Table2[[#This Row],[VB T]]/Table2[[#This Row],[Admission]]) = 0, "--", (Table2[[#This Row],[VB T]]/Table2[[#This Row],[Admission]]))</f>
        <v>0.11363636363636363</v>
      </c>
      <c r="AA103" s="11" t="str">
        <f>IF(Table2[[#This Row],[VB T]]=0,"--", IF(Table2[[#This Row],[VB HS]]/Table2[[#This Row],[VB T]]=0, "--", Table2[[#This Row],[VB HS]]/Table2[[#This Row],[VB T]]))</f>
        <v>--</v>
      </c>
      <c r="AB103" s="18">
        <f>IF(Table2[[#This Row],[VB T]]=0,"--", IF(Table2[[#This Row],[VB FE]]/Table2[[#This Row],[VB T]]=0, "--", Table2[[#This Row],[VB FE]]/Table2[[#This Row],[VB T]]))</f>
        <v>6.6666666666666666E-2</v>
      </c>
      <c r="AC103" s="2">
        <v>0</v>
      </c>
      <c r="AD103" s="2">
        <v>16</v>
      </c>
      <c r="AE103" s="2">
        <v>0</v>
      </c>
      <c r="AF103" s="2">
        <v>0</v>
      </c>
      <c r="AG103" s="6">
        <f>SUM(Table2[[#This Row],[SC B]:[SC FE]])</f>
        <v>16</v>
      </c>
      <c r="AH103" s="11">
        <f>IF((Table2[[#This Row],[SC T]]/Table2[[#This Row],[Admission]]) = 0, "--", (Table2[[#This Row],[SC T]]/Table2[[#This Row],[Admission]]))</f>
        <v>0.12121212121212122</v>
      </c>
      <c r="AI103" s="11" t="str">
        <f>IF(Table2[[#This Row],[SC T]]=0,"--", IF(Table2[[#This Row],[SC HS]]/Table2[[#This Row],[SC T]]=0, "--", Table2[[#This Row],[SC HS]]/Table2[[#This Row],[SC T]]))</f>
        <v>--</v>
      </c>
      <c r="AJ103" s="18" t="str">
        <f>IF(Table2[[#This Row],[SC T]]=0,"--", IF(Table2[[#This Row],[SC FE]]/Table2[[#This Row],[SC T]]=0, "--", Table2[[#This Row],[SC FE]]/Table2[[#This Row],[SC T]]))</f>
        <v>--</v>
      </c>
      <c r="AK103" s="15">
        <f>SUM(Table2[[#This Row],[FB T]],Table2[[#This Row],[XC T]],Table2[[#This Row],[VB T]],Table2[[#This Row],[SC T]])</f>
        <v>68</v>
      </c>
      <c r="AL103" s="2">
        <v>22</v>
      </c>
      <c r="AM103" s="2">
        <v>11</v>
      </c>
      <c r="AN103" s="2">
        <v>0</v>
      </c>
      <c r="AO103" s="2">
        <v>2</v>
      </c>
      <c r="AP103" s="6">
        <f>SUM(Table2[[#This Row],[BX B]:[BX FE]])</f>
        <v>35</v>
      </c>
      <c r="AQ103" s="11">
        <f>IF((Table2[[#This Row],[BX T]]/Table2[[#This Row],[Admission]]) = 0, "--", (Table2[[#This Row],[BX T]]/Table2[[#This Row],[Admission]]))</f>
        <v>0.26515151515151514</v>
      </c>
      <c r="AR103" s="11" t="str">
        <f>IF(Table2[[#This Row],[BX T]]=0,"--", IF(Table2[[#This Row],[BX HS]]/Table2[[#This Row],[BX T]]=0, "--", Table2[[#This Row],[BX HS]]/Table2[[#This Row],[BX T]]))</f>
        <v>--</v>
      </c>
      <c r="AS103" s="18">
        <f>IF(Table2[[#This Row],[BX T]]=0,"--", IF(Table2[[#This Row],[BX FE]]/Table2[[#This Row],[BX T]]=0, "--", Table2[[#This Row],[BX FE]]/Table2[[#This Row],[BX T]]))</f>
        <v>5.7142857142857141E-2</v>
      </c>
      <c r="AT103" s="2">
        <v>0</v>
      </c>
      <c r="AU103" s="2">
        <v>0</v>
      </c>
      <c r="AV103" s="2">
        <v>0</v>
      </c>
      <c r="AW103" s="2">
        <v>0</v>
      </c>
      <c r="AX103" s="6">
        <f>SUM(Table2[[#This Row],[SW B]:[SW FE]])</f>
        <v>0</v>
      </c>
      <c r="AY103" s="11" t="str">
        <f>IF((Table2[[#This Row],[SW T]]/Table2[[#This Row],[Admission]]) = 0, "--", (Table2[[#This Row],[SW T]]/Table2[[#This Row],[Admission]]))</f>
        <v>--</v>
      </c>
      <c r="AZ103" s="11" t="str">
        <f>IF(Table2[[#This Row],[SW T]]=0,"--", IF(Table2[[#This Row],[SW HS]]/Table2[[#This Row],[SW T]]=0, "--", Table2[[#This Row],[SW HS]]/Table2[[#This Row],[SW T]]))</f>
        <v>--</v>
      </c>
      <c r="BA103" s="18" t="str">
        <f>IF(Table2[[#This Row],[SW T]]=0,"--", IF(Table2[[#This Row],[SW FE]]/Table2[[#This Row],[SW T]]=0, "--", Table2[[#This Row],[SW FE]]/Table2[[#This Row],[SW T]]))</f>
        <v>--</v>
      </c>
      <c r="BB103" s="2">
        <v>0</v>
      </c>
      <c r="BC103" s="2">
        <v>0</v>
      </c>
      <c r="BD103" s="2">
        <v>0</v>
      </c>
      <c r="BE103" s="2">
        <v>0</v>
      </c>
      <c r="BF103" s="6">
        <f>SUM(Table2[[#This Row],[CHE B]:[CHE FE]])</f>
        <v>0</v>
      </c>
      <c r="BG103" s="11" t="str">
        <f>IF((Table2[[#This Row],[CHE T]]/Table2[[#This Row],[Admission]]) = 0, "--", (Table2[[#This Row],[CHE T]]/Table2[[#This Row],[Admission]]))</f>
        <v>--</v>
      </c>
      <c r="BH103" s="11" t="str">
        <f>IF(Table2[[#This Row],[CHE T]]=0,"--", IF(Table2[[#This Row],[CHE HS]]/Table2[[#This Row],[CHE T]]=0, "--", Table2[[#This Row],[CHE HS]]/Table2[[#This Row],[CHE T]]))</f>
        <v>--</v>
      </c>
      <c r="BI103" s="22" t="str">
        <f>IF(Table2[[#This Row],[CHE T]]=0,"--", IF(Table2[[#This Row],[CHE FE]]/Table2[[#This Row],[CHE T]]=0, "--", Table2[[#This Row],[CHE FE]]/Table2[[#This Row],[CHE T]]))</f>
        <v>--</v>
      </c>
      <c r="BJ103" s="2">
        <v>0</v>
      </c>
      <c r="BK103" s="2">
        <v>0</v>
      </c>
      <c r="BL103" s="2">
        <v>0</v>
      </c>
      <c r="BM103" s="2">
        <v>0</v>
      </c>
      <c r="BN103" s="6">
        <f>SUM(Table2[[#This Row],[WR B]:[WR FE]])</f>
        <v>0</v>
      </c>
      <c r="BO103" s="11" t="str">
        <f>IF((Table2[[#This Row],[WR T]]/Table2[[#This Row],[Admission]]) = 0, "--", (Table2[[#This Row],[WR T]]/Table2[[#This Row],[Admission]]))</f>
        <v>--</v>
      </c>
      <c r="BP103" s="11" t="str">
        <f>IF(Table2[[#This Row],[WR T]]=0,"--", IF(Table2[[#This Row],[WR HS]]/Table2[[#This Row],[WR T]]=0, "--", Table2[[#This Row],[WR HS]]/Table2[[#This Row],[WR T]]))</f>
        <v>--</v>
      </c>
      <c r="BQ103" s="18" t="str">
        <f>IF(Table2[[#This Row],[WR T]]=0,"--", IF(Table2[[#This Row],[WR FE]]/Table2[[#This Row],[WR T]]=0, "--", Table2[[#This Row],[WR FE]]/Table2[[#This Row],[WR T]]))</f>
        <v>--</v>
      </c>
      <c r="BR103" s="2">
        <v>0</v>
      </c>
      <c r="BS103" s="2">
        <v>0</v>
      </c>
      <c r="BT103" s="2">
        <v>0</v>
      </c>
      <c r="BU103" s="2">
        <v>0</v>
      </c>
      <c r="BV103" s="6">
        <f>SUM(Table2[[#This Row],[DNC B]:[DNC FE]])</f>
        <v>0</v>
      </c>
      <c r="BW103" s="11" t="str">
        <f>IF((Table2[[#This Row],[DNC T]]/Table2[[#This Row],[Admission]]) = 0, "--", (Table2[[#This Row],[DNC T]]/Table2[[#This Row],[Admission]]))</f>
        <v>--</v>
      </c>
      <c r="BX103" s="11" t="str">
        <f>IF(Table2[[#This Row],[DNC T]]=0,"--", IF(Table2[[#This Row],[DNC HS]]/Table2[[#This Row],[DNC T]]=0, "--", Table2[[#This Row],[DNC HS]]/Table2[[#This Row],[DNC T]]))</f>
        <v>--</v>
      </c>
      <c r="BY103" s="18" t="str">
        <f>IF(Table2[[#This Row],[DNC T]]=0,"--", IF(Table2[[#This Row],[DNC FE]]/Table2[[#This Row],[DNC T]]=0, "--", Table2[[#This Row],[DNC FE]]/Table2[[#This Row],[DNC T]]))</f>
        <v>--</v>
      </c>
      <c r="BZ103" s="24">
        <f>SUM(Table2[[#This Row],[BX T]],Table2[[#This Row],[SW T]],Table2[[#This Row],[CHE T]],Table2[[#This Row],[WR T]],Table2[[#This Row],[DNC T]])</f>
        <v>35</v>
      </c>
      <c r="CA103" s="2">
        <v>0</v>
      </c>
      <c r="CB103" s="2">
        <v>0</v>
      </c>
      <c r="CC103" s="2">
        <v>0</v>
      </c>
      <c r="CD103" s="2">
        <v>1</v>
      </c>
      <c r="CE103" s="6">
        <f>SUM(Table2[[#This Row],[TF B]:[TF FE]])</f>
        <v>1</v>
      </c>
      <c r="CF103" s="11">
        <f>IF((Table2[[#This Row],[TF T]]/Table2[[#This Row],[Admission]]) = 0, "--", (Table2[[#This Row],[TF T]]/Table2[[#This Row],[Admission]]))</f>
        <v>7.575757575757576E-3</v>
      </c>
      <c r="CG103" s="11" t="str">
        <f>IF(Table2[[#This Row],[TF T]]=0,"--", IF(Table2[[#This Row],[TF HS]]/Table2[[#This Row],[TF T]]=0, "--", Table2[[#This Row],[TF HS]]/Table2[[#This Row],[TF T]]))</f>
        <v>--</v>
      </c>
      <c r="CH103" s="18">
        <f>IF(Table2[[#This Row],[TF T]]=0,"--", IF(Table2[[#This Row],[TF FE]]/Table2[[#This Row],[TF T]]=0, "--", Table2[[#This Row],[TF FE]]/Table2[[#This Row],[TF T]]))</f>
        <v>1</v>
      </c>
      <c r="CI103" s="2">
        <v>0</v>
      </c>
      <c r="CJ103" s="2">
        <v>0</v>
      </c>
      <c r="CK103" s="2">
        <v>0</v>
      </c>
      <c r="CL103" s="2">
        <v>0</v>
      </c>
      <c r="CM103" s="6">
        <f>SUM(Table2[[#This Row],[BB B]:[BB FE]])</f>
        <v>0</v>
      </c>
      <c r="CN103" s="11" t="str">
        <f>IF((Table2[[#This Row],[BB T]]/Table2[[#This Row],[Admission]]) = 0, "--", (Table2[[#This Row],[BB T]]/Table2[[#This Row],[Admission]]))</f>
        <v>--</v>
      </c>
      <c r="CO103" s="11" t="str">
        <f>IF(Table2[[#This Row],[BB T]]=0,"--", IF(Table2[[#This Row],[BB HS]]/Table2[[#This Row],[BB T]]=0, "--", Table2[[#This Row],[BB HS]]/Table2[[#This Row],[BB T]]))</f>
        <v>--</v>
      </c>
      <c r="CP103" s="18" t="str">
        <f>IF(Table2[[#This Row],[BB T]]=0,"--", IF(Table2[[#This Row],[BB FE]]/Table2[[#This Row],[BB T]]=0, "--", Table2[[#This Row],[BB FE]]/Table2[[#This Row],[BB T]]))</f>
        <v>--</v>
      </c>
      <c r="CQ103" s="2">
        <v>0</v>
      </c>
      <c r="CR103" s="2">
        <v>0</v>
      </c>
      <c r="CS103" s="2">
        <v>0</v>
      </c>
      <c r="CT103" s="2">
        <v>0</v>
      </c>
      <c r="CU103" s="6">
        <f>SUM(Table2[[#This Row],[SB B]:[SB FE]])</f>
        <v>0</v>
      </c>
      <c r="CV103" s="11" t="str">
        <f>IF((Table2[[#This Row],[SB T]]/Table2[[#This Row],[Admission]]) = 0, "--", (Table2[[#This Row],[SB T]]/Table2[[#This Row],[Admission]]))</f>
        <v>--</v>
      </c>
      <c r="CW103" s="11" t="str">
        <f>IF(Table2[[#This Row],[SB T]]=0,"--", IF(Table2[[#This Row],[SB HS]]/Table2[[#This Row],[SB T]]=0, "--", Table2[[#This Row],[SB HS]]/Table2[[#This Row],[SB T]]))</f>
        <v>--</v>
      </c>
      <c r="CX103" s="18" t="str">
        <f>IF(Table2[[#This Row],[SB T]]=0,"--", IF(Table2[[#This Row],[SB FE]]/Table2[[#This Row],[SB T]]=0, "--", Table2[[#This Row],[SB FE]]/Table2[[#This Row],[SB T]]))</f>
        <v>--</v>
      </c>
      <c r="CY103" s="2">
        <v>0</v>
      </c>
      <c r="CZ103" s="2">
        <v>0</v>
      </c>
      <c r="DA103" s="2">
        <v>0</v>
      </c>
      <c r="DB103" s="2">
        <v>0</v>
      </c>
      <c r="DC103" s="6">
        <f>SUM(Table2[[#This Row],[GF B]:[GF FE]])</f>
        <v>0</v>
      </c>
      <c r="DD103" s="11" t="str">
        <f>IF((Table2[[#This Row],[GF T]]/Table2[[#This Row],[Admission]]) = 0, "--", (Table2[[#This Row],[GF T]]/Table2[[#This Row],[Admission]]))</f>
        <v>--</v>
      </c>
      <c r="DE103" s="11" t="str">
        <f>IF(Table2[[#This Row],[GF T]]=0,"--", IF(Table2[[#This Row],[GF HS]]/Table2[[#This Row],[GF T]]=0, "--", Table2[[#This Row],[GF HS]]/Table2[[#This Row],[GF T]]))</f>
        <v>--</v>
      </c>
      <c r="DF103" s="18" t="str">
        <f>IF(Table2[[#This Row],[GF T]]=0,"--", IF(Table2[[#This Row],[GF FE]]/Table2[[#This Row],[GF T]]=0, "--", Table2[[#This Row],[GF FE]]/Table2[[#This Row],[GF T]]))</f>
        <v>--</v>
      </c>
      <c r="DG103" s="2">
        <v>0</v>
      </c>
      <c r="DH103" s="2">
        <v>0</v>
      </c>
      <c r="DI103" s="2">
        <v>0</v>
      </c>
      <c r="DJ103" s="2">
        <v>0</v>
      </c>
      <c r="DK103" s="6">
        <f>SUM(Table2[[#This Row],[TN B]:[TN FE]])</f>
        <v>0</v>
      </c>
      <c r="DL103" s="11" t="str">
        <f>IF((Table2[[#This Row],[TN T]]/Table2[[#This Row],[Admission]]) = 0, "--", (Table2[[#This Row],[TN T]]/Table2[[#This Row],[Admission]]))</f>
        <v>--</v>
      </c>
      <c r="DM103" s="11" t="str">
        <f>IF(Table2[[#This Row],[TN T]]=0,"--", IF(Table2[[#This Row],[TN HS]]/Table2[[#This Row],[TN T]]=0, "--", Table2[[#This Row],[TN HS]]/Table2[[#This Row],[TN T]]))</f>
        <v>--</v>
      </c>
      <c r="DN103" s="18" t="str">
        <f>IF(Table2[[#This Row],[TN T]]=0,"--", IF(Table2[[#This Row],[TN FE]]/Table2[[#This Row],[TN T]]=0, "--", Table2[[#This Row],[TN FE]]/Table2[[#This Row],[TN T]]))</f>
        <v>--</v>
      </c>
      <c r="DO103" s="2">
        <v>0</v>
      </c>
      <c r="DP103" s="2">
        <v>0</v>
      </c>
      <c r="DQ103" s="2">
        <v>0</v>
      </c>
      <c r="DR103" s="2">
        <v>0</v>
      </c>
      <c r="DS103" s="6">
        <f>SUM(Table2[[#This Row],[BND B]:[BND FE]])</f>
        <v>0</v>
      </c>
      <c r="DT103" s="11" t="str">
        <f>IF((Table2[[#This Row],[BND T]]/Table2[[#This Row],[Admission]]) = 0, "--", (Table2[[#This Row],[BND T]]/Table2[[#This Row],[Admission]]))</f>
        <v>--</v>
      </c>
      <c r="DU103" s="11" t="str">
        <f>IF(Table2[[#This Row],[BND T]]=0,"--", IF(Table2[[#This Row],[BND HS]]/Table2[[#This Row],[BND T]]=0, "--", Table2[[#This Row],[BND HS]]/Table2[[#This Row],[BND T]]))</f>
        <v>--</v>
      </c>
      <c r="DV103" s="18" t="str">
        <f>IF(Table2[[#This Row],[BND T]]=0,"--", IF(Table2[[#This Row],[BND FE]]/Table2[[#This Row],[BND T]]=0, "--", Table2[[#This Row],[BND FE]]/Table2[[#This Row],[BND T]]))</f>
        <v>--</v>
      </c>
      <c r="DW103" s="2">
        <v>0</v>
      </c>
      <c r="DX103" s="2">
        <v>0</v>
      </c>
      <c r="DY103" s="2">
        <v>0</v>
      </c>
      <c r="DZ103" s="2">
        <v>0</v>
      </c>
      <c r="EA103" s="6">
        <f>SUM(Table2[[#This Row],[SPE B]:[SPE FE]])</f>
        <v>0</v>
      </c>
      <c r="EB103" s="11" t="str">
        <f>IF((Table2[[#This Row],[SPE T]]/Table2[[#This Row],[Admission]]) = 0, "--", (Table2[[#This Row],[SPE T]]/Table2[[#This Row],[Admission]]))</f>
        <v>--</v>
      </c>
      <c r="EC103" s="11" t="str">
        <f>IF(Table2[[#This Row],[SPE T]]=0,"--", IF(Table2[[#This Row],[SPE HS]]/Table2[[#This Row],[SPE T]]=0, "--", Table2[[#This Row],[SPE HS]]/Table2[[#This Row],[SPE T]]))</f>
        <v>--</v>
      </c>
      <c r="ED103" s="18" t="str">
        <f>IF(Table2[[#This Row],[SPE T]]=0,"--", IF(Table2[[#This Row],[SPE FE]]/Table2[[#This Row],[SPE T]]=0, "--", Table2[[#This Row],[SPE FE]]/Table2[[#This Row],[SPE T]]))</f>
        <v>--</v>
      </c>
      <c r="EE103" s="2">
        <v>0</v>
      </c>
      <c r="EF103" s="2">
        <v>0</v>
      </c>
      <c r="EG103" s="2">
        <v>0</v>
      </c>
      <c r="EH103" s="2">
        <v>0</v>
      </c>
      <c r="EI103" s="6">
        <f>SUM(Table2[[#This Row],[ORC B]:[ORC FE]])</f>
        <v>0</v>
      </c>
      <c r="EJ103" s="11" t="str">
        <f>IF((Table2[[#This Row],[ORC T]]/Table2[[#This Row],[Admission]]) = 0, "--", (Table2[[#This Row],[ORC T]]/Table2[[#This Row],[Admission]]))</f>
        <v>--</v>
      </c>
      <c r="EK103" s="11" t="str">
        <f>IF(Table2[[#This Row],[ORC T]]=0,"--", IF(Table2[[#This Row],[ORC HS]]/Table2[[#This Row],[ORC T]]=0, "--", Table2[[#This Row],[ORC HS]]/Table2[[#This Row],[ORC T]]))</f>
        <v>--</v>
      </c>
      <c r="EL103" s="18" t="str">
        <f>IF(Table2[[#This Row],[ORC T]]=0,"--", IF(Table2[[#This Row],[ORC FE]]/Table2[[#This Row],[ORC T]]=0, "--", Table2[[#This Row],[ORC FE]]/Table2[[#This Row],[ORC T]]))</f>
        <v>--</v>
      </c>
      <c r="EM103" s="2">
        <v>0</v>
      </c>
      <c r="EN103" s="2">
        <v>0</v>
      </c>
      <c r="EO103" s="2">
        <v>0</v>
      </c>
      <c r="EP103" s="2">
        <v>0</v>
      </c>
      <c r="EQ103" s="6">
        <f>SUM(Table2[[#This Row],[SOL B]:[SOL FE]])</f>
        <v>0</v>
      </c>
      <c r="ER103" s="11" t="str">
        <f>IF((Table2[[#This Row],[SOL T]]/Table2[[#This Row],[Admission]]) = 0, "--", (Table2[[#This Row],[SOL T]]/Table2[[#This Row],[Admission]]))</f>
        <v>--</v>
      </c>
      <c r="ES103" s="11" t="str">
        <f>IF(Table2[[#This Row],[SOL T]]=0,"--", IF(Table2[[#This Row],[SOL HS]]/Table2[[#This Row],[SOL T]]=0, "--", Table2[[#This Row],[SOL HS]]/Table2[[#This Row],[SOL T]]))</f>
        <v>--</v>
      </c>
      <c r="ET103" s="18" t="str">
        <f>IF(Table2[[#This Row],[SOL T]]=0,"--", IF(Table2[[#This Row],[SOL FE]]/Table2[[#This Row],[SOL T]]=0, "--", Table2[[#This Row],[SOL FE]]/Table2[[#This Row],[SOL T]]))</f>
        <v>--</v>
      </c>
      <c r="EU103" s="2">
        <v>0</v>
      </c>
      <c r="EV103" s="2">
        <v>0</v>
      </c>
      <c r="EW103" s="2">
        <v>0</v>
      </c>
      <c r="EX103" s="2">
        <v>0</v>
      </c>
      <c r="EY103" s="6">
        <f>SUM(Table2[[#This Row],[CHO B]:[CHO FE]])</f>
        <v>0</v>
      </c>
      <c r="EZ103" s="11" t="str">
        <f>IF((Table2[[#This Row],[CHO T]]/Table2[[#This Row],[Admission]]) = 0, "--", (Table2[[#This Row],[CHO T]]/Table2[[#This Row],[Admission]]))</f>
        <v>--</v>
      </c>
      <c r="FA103" s="11" t="str">
        <f>IF(Table2[[#This Row],[CHO T]]=0,"--", IF(Table2[[#This Row],[CHO HS]]/Table2[[#This Row],[CHO T]]=0, "--", Table2[[#This Row],[CHO HS]]/Table2[[#This Row],[CHO T]]))</f>
        <v>--</v>
      </c>
      <c r="FB103" s="18" t="str">
        <f>IF(Table2[[#This Row],[CHO T]]=0,"--", IF(Table2[[#This Row],[CHO FE]]/Table2[[#This Row],[CHO T]]=0, "--", Table2[[#This Row],[CHO FE]]/Table2[[#This Row],[CHO T]]))</f>
        <v>--</v>
      </c>
      <c r="FC10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</v>
      </c>
      <c r="FD103">
        <v>0</v>
      </c>
      <c r="FE103">
        <v>0</v>
      </c>
      <c r="FF103">
        <v>0</v>
      </c>
      <c r="FG103">
        <v>0</v>
      </c>
      <c r="FH103">
        <v>33</v>
      </c>
      <c r="FI103">
        <v>0</v>
      </c>
      <c r="FJ103" s="1" t="s">
        <v>390</v>
      </c>
      <c r="FK103" s="1" t="s">
        <v>390</v>
      </c>
      <c r="FL103">
        <v>0</v>
      </c>
      <c r="FM103">
        <v>0</v>
      </c>
      <c r="FN103" s="1" t="s">
        <v>390</v>
      </c>
      <c r="FO103" s="1" t="s">
        <v>390</v>
      </c>
    </row>
    <row r="104" spans="1:171">
      <c r="A104">
        <v>1149</v>
      </c>
      <c r="B104">
        <v>196</v>
      </c>
      <c r="C104" t="s">
        <v>92</v>
      </c>
      <c r="D104" t="s">
        <v>200</v>
      </c>
      <c r="E104" s="20">
        <v>74</v>
      </c>
      <c r="F104" s="2">
        <v>0</v>
      </c>
      <c r="G104" s="2">
        <v>0</v>
      </c>
      <c r="H104" s="2">
        <v>0</v>
      </c>
      <c r="I104" s="2">
        <v>0</v>
      </c>
      <c r="J104" s="6">
        <f>SUM(Table2[[#This Row],[FB B]:[FB FE]])</f>
        <v>0</v>
      </c>
      <c r="K104" s="11" t="str">
        <f>IF((Table2[[#This Row],[FB T]]/Table2[[#This Row],[Admission]]) = 0, "--", (Table2[[#This Row],[FB T]]/Table2[[#This Row],[Admission]]))</f>
        <v>--</v>
      </c>
      <c r="L104" s="11" t="str">
        <f>IF(Table2[[#This Row],[FB T]]=0,"--", IF(Table2[[#This Row],[FB HS]]/Table2[[#This Row],[FB T]]=0, "--", Table2[[#This Row],[FB HS]]/Table2[[#This Row],[FB T]]))</f>
        <v>--</v>
      </c>
      <c r="M104" s="18" t="str">
        <f>IF(Table2[[#This Row],[FB T]]=0,"--", IF(Table2[[#This Row],[FB FE]]/Table2[[#This Row],[FB T]]=0, "--", Table2[[#This Row],[FB FE]]/Table2[[#This Row],[FB T]]))</f>
        <v>--</v>
      </c>
      <c r="N104" s="2">
        <v>0</v>
      </c>
      <c r="O104" s="2">
        <v>0</v>
      </c>
      <c r="P104" s="2">
        <v>0</v>
      </c>
      <c r="Q104" s="2">
        <v>0</v>
      </c>
      <c r="R104" s="6">
        <f>SUM(Table2[[#This Row],[XC B]:[XC FE]])</f>
        <v>0</v>
      </c>
      <c r="S104" s="11" t="str">
        <f>IF((Table2[[#This Row],[XC T]]/Table2[[#This Row],[Admission]]) = 0, "--", (Table2[[#This Row],[XC T]]/Table2[[#This Row],[Admission]]))</f>
        <v>--</v>
      </c>
      <c r="T104" s="11" t="str">
        <f>IF(Table2[[#This Row],[XC T]]=0,"--", IF(Table2[[#This Row],[XC HS]]/Table2[[#This Row],[XC T]]=0, "--", Table2[[#This Row],[XC HS]]/Table2[[#This Row],[XC T]]))</f>
        <v>--</v>
      </c>
      <c r="U104" s="18" t="str">
        <f>IF(Table2[[#This Row],[XC T]]=0,"--", IF(Table2[[#This Row],[XC FE]]/Table2[[#This Row],[XC T]]=0, "--", Table2[[#This Row],[XC FE]]/Table2[[#This Row],[XC T]]))</f>
        <v>--</v>
      </c>
      <c r="V104" s="2">
        <v>0</v>
      </c>
      <c r="W104" s="2">
        <v>0</v>
      </c>
      <c r="X104" s="2">
        <v>0</v>
      </c>
      <c r="Y104" s="6">
        <f>SUM(Table2[[#This Row],[VB G]:[VB FE]])</f>
        <v>0</v>
      </c>
      <c r="Z104" s="11" t="str">
        <f>IF((Table2[[#This Row],[VB T]]/Table2[[#This Row],[Admission]]) = 0, "--", (Table2[[#This Row],[VB T]]/Table2[[#This Row],[Admission]]))</f>
        <v>--</v>
      </c>
      <c r="AA104" s="11" t="str">
        <f>IF(Table2[[#This Row],[VB T]]=0,"--", IF(Table2[[#This Row],[VB HS]]/Table2[[#This Row],[VB T]]=0, "--", Table2[[#This Row],[VB HS]]/Table2[[#This Row],[VB T]]))</f>
        <v>--</v>
      </c>
      <c r="AB104" s="18" t="str">
        <f>IF(Table2[[#This Row],[VB T]]=0,"--", IF(Table2[[#This Row],[VB FE]]/Table2[[#This Row],[VB T]]=0, "--", Table2[[#This Row],[VB FE]]/Table2[[#This Row],[VB T]]))</f>
        <v>--</v>
      </c>
      <c r="AC104" s="2">
        <v>18</v>
      </c>
      <c r="AD104" s="2">
        <v>7</v>
      </c>
      <c r="AE104" s="2">
        <v>1</v>
      </c>
      <c r="AF104" s="2">
        <v>0</v>
      </c>
      <c r="AG104" s="6">
        <f>SUM(Table2[[#This Row],[SC B]:[SC FE]])</f>
        <v>26</v>
      </c>
      <c r="AH104" s="11">
        <f>IF((Table2[[#This Row],[SC T]]/Table2[[#This Row],[Admission]]) = 0, "--", (Table2[[#This Row],[SC T]]/Table2[[#This Row],[Admission]]))</f>
        <v>0.35135135135135137</v>
      </c>
      <c r="AI104" s="11">
        <f>IF(Table2[[#This Row],[SC T]]=0,"--", IF(Table2[[#This Row],[SC HS]]/Table2[[#This Row],[SC T]]=0, "--", Table2[[#This Row],[SC HS]]/Table2[[#This Row],[SC T]]))</f>
        <v>3.8461538461538464E-2</v>
      </c>
      <c r="AJ104" s="18" t="str">
        <f>IF(Table2[[#This Row],[SC T]]=0,"--", IF(Table2[[#This Row],[SC FE]]/Table2[[#This Row],[SC T]]=0, "--", Table2[[#This Row],[SC FE]]/Table2[[#This Row],[SC T]]))</f>
        <v>--</v>
      </c>
      <c r="AK104" s="15">
        <f>SUM(Table2[[#This Row],[FB T]],Table2[[#This Row],[XC T]],Table2[[#This Row],[VB T]],Table2[[#This Row],[SC T]])</f>
        <v>26</v>
      </c>
      <c r="AL104" s="2">
        <v>25</v>
      </c>
      <c r="AM104" s="2">
        <v>14</v>
      </c>
      <c r="AN104" s="2">
        <v>0</v>
      </c>
      <c r="AO104" s="2">
        <v>0</v>
      </c>
      <c r="AP104" s="6">
        <f>SUM(Table2[[#This Row],[BX B]:[BX FE]])</f>
        <v>39</v>
      </c>
      <c r="AQ104" s="11">
        <f>IF((Table2[[#This Row],[BX T]]/Table2[[#This Row],[Admission]]) = 0, "--", (Table2[[#This Row],[BX T]]/Table2[[#This Row],[Admission]]))</f>
        <v>0.52702702702702697</v>
      </c>
      <c r="AR104" s="11" t="str">
        <f>IF(Table2[[#This Row],[BX T]]=0,"--", IF(Table2[[#This Row],[BX HS]]/Table2[[#This Row],[BX T]]=0, "--", Table2[[#This Row],[BX HS]]/Table2[[#This Row],[BX T]]))</f>
        <v>--</v>
      </c>
      <c r="AS104" s="18" t="str">
        <f>IF(Table2[[#This Row],[BX T]]=0,"--", IF(Table2[[#This Row],[BX FE]]/Table2[[#This Row],[BX T]]=0, "--", Table2[[#This Row],[BX FE]]/Table2[[#This Row],[BX T]]))</f>
        <v>--</v>
      </c>
      <c r="AT104" s="2">
        <v>0</v>
      </c>
      <c r="AU104" s="2">
        <v>0</v>
      </c>
      <c r="AV104" s="2">
        <v>0</v>
      </c>
      <c r="AW104" s="2">
        <v>0</v>
      </c>
      <c r="AX104" s="6">
        <f>SUM(Table2[[#This Row],[SW B]:[SW FE]])</f>
        <v>0</v>
      </c>
      <c r="AY104" s="11" t="str">
        <f>IF((Table2[[#This Row],[SW T]]/Table2[[#This Row],[Admission]]) = 0, "--", (Table2[[#This Row],[SW T]]/Table2[[#This Row],[Admission]]))</f>
        <v>--</v>
      </c>
      <c r="AZ104" s="11" t="str">
        <f>IF(Table2[[#This Row],[SW T]]=0,"--", IF(Table2[[#This Row],[SW HS]]/Table2[[#This Row],[SW T]]=0, "--", Table2[[#This Row],[SW HS]]/Table2[[#This Row],[SW T]]))</f>
        <v>--</v>
      </c>
      <c r="BA104" s="18" t="str">
        <f>IF(Table2[[#This Row],[SW T]]=0,"--", IF(Table2[[#This Row],[SW FE]]/Table2[[#This Row],[SW T]]=0, "--", Table2[[#This Row],[SW FE]]/Table2[[#This Row],[SW T]]))</f>
        <v>--</v>
      </c>
      <c r="BB104" s="2">
        <v>0</v>
      </c>
      <c r="BC104" s="2">
        <v>0</v>
      </c>
      <c r="BD104" s="2">
        <v>0</v>
      </c>
      <c r="BE104" s="2">
        <v>0</v>
      </c>
      <c r="BF104" s="6">
        <f>SUM(Table2[[#This Row],[CHE B]:[CHE FE]])</f>
        <v>0</v>
      </c>
      <c r="BG104" s="11" t="str">
        <f>IF((Table2[[#This Row],[CHE T]]/Table2[[#This Row],[Admission]]) = 0, "--", (Table2[[#This Row],[CHE T]]/Table2[[#This Row],[Admission]]))</f>
        <v>--</v>
      </c>
      <c r="BH104" s="11" t="str">
        <f>IF(Table2[[#This Row],[CHE T]]=0,"--", IF(Table2[[#This Row],[CHE HS]]/Table2[[#This Row],[CHE T]]=0, "--", Table2[[#This Row],[CHE HS]]/Table2[[#This Row],[CHE T]]))</f>
        <v>--</v>
      </c>
      <c r="BI104" s="22" t="str">
        <f>IF(Table2[[#This Row],[CHE T]]=0,"--", IF(Table2[[#This Row],[CHE FE]]/Table2[[#This Row],[CHE T]]=0, "--", Table2[[#This Row],[CHE FE]]/Table2[[#This Row],[CHE T]]))</f>
        <v>--</v>
      </c>
      <c r="BJ104" s="2">
        <v>0</v>
      </c>
      <c r="BK104" s="2">
        <v>0</v>
      </c>
      <c r="BL104" s="2">
        <v>0</v>
      </c>
      <c r="BM104" s="2">
        <v>0</v>
      </c>
      <c r="BN104" s="6">
        <f>SUM(Table2[[#This Row],[WR B]:[WR FE]])</f>
        <v>0</v>
      </c>
      <c r="BO104" s="11" t="str">
        <f>IF((Table2[[#This Row],[WR T]]/Table2[[#This Row],[Admission]]) = 0, "--", (Table2[[#This Row],[WR T]]/Table2[[#This Row],[Admission]]))</f>
        <v>--</v>
      </c>
      <c r="BP104" s="11" t="str">
        <f>IF(Table2[[#This Row],[WR T]]=0,"--", IF(Table2[[#This Row],[WR HS]]/Table2[[#This Row],[WR T]]=0, "--", Table2[[#This Row],[WR HS]]/Table2[[#This Row],[WR T]]))</f>
        <v>--</v>
      </c>
      <c r="BQ104" s="18" t="str">
        <f>IF(Table2[[#This Row],[WR T]]=0,"--", IF(Table2[[#This Row],[WR FE]]/Table2[[#This Row],[WR T]]=0, "--", Table2[[#This Row],[WR FE]]/Table2[[#This Row],[WR T]]))</f>
        <v>--</v>
      </c>
      <c r="BR104" s="2">
        <v>0</v>
      </c>
      <c r="BS104" s="2">
        <v>0</v>
      </c>
      <c r="BT104" s="2">
        <v>0</v>
      </c>
      <c r="BU104" s="2">
        <v>0</v>
      </c>
      <c r="BV104" s="6">
        <f>SUM(Table2[[#This Row],[DNC B]:[DNC FE]])</f>
        <v>0</v>
      </c>
      <c r="BW104" s="11" t="str">
        <f>IF((Table2[[#This Row],[DNC T]]/Table2[[#This Row],[Admission]]) = 0, "--", (Table2[[#This Row],[DNC T]]/Table2[[#This Row],[Admission]]))</f>
        <v>--</v>
      </c>
      <c r="BX104" s="11" t="str">
        <f>IF(Table2[[#This Row],[DNC T]]=0,"--", IF(Table2[[#This Row],[DNC HS]]/Table2[[#This Row],[DNC T]]=0, "--", Table2[[#This Row],[DNC HS]]/Table2[[#This Row],[DNC T]]))</f>
        <v>--</v>
      </c>
      <c r="BY104" s="18" t="str">
        <f>IF(Table2[[#This Row],[DNC T]]=0,"--", IF(Table2[[#This Row],[DNC FE]]/Table2[[#This Row],[DNC T]]=0, "--", Table2[[#This Row],[DNC FE]]/Table2[[#This Row],[DNC T]]))</f>
        <v>--</v>
      </c>
      <c r="BZ104" s="24">
        <f>SUM(Table2[[#This Row],[BX T]],Table2[[#This Row],[SW T]],Table2[[#This Row],[CHE T]],Table2[[#This Row],[WR T]],Table2[[#This Row],[DNC T]])</f>
        <v>39</v>
      </c>
      <c r="CA104" s="2">
        <v>7</v>
      </c>
      <c r="CB104" s="2">
        <v>7</v>
      </c>
      <c r="CC104" s="2">
        <v>0</v>
      </c>
      <c r="CD104" s="2">
        <v>0</v>
      </c>
      <c r="CE104" s="6">
        <f>SUM(Table2[[#This Row],[TF B]:[TF FE]])</f>
        <v>14</v>
      </c>
      <c r="CF104" s="11">
        <f>IF((Table2[[#This Row],[TF T]]/Table2[[#This Row],[Admission]]) = 0, "--", (Table2[[#This Row],[TF T]]/Table2[[#This Row],[Admission]]))</f>
        <v>0.1891891891891892</v>
      </c>
      <c r="CG104" s="11" t="str">
        <f>IF(Table2[[#This Row],[TF T]]=0,"--", IF(Table2[[#This Row],[TF HS]]/Table2[[#This Row],[TF T]]=0, "--", Table2[[#This Row],[TF HS]]/Table2[[#This Row],[TF T]]))</f>
        <v>--</v>
      </c>
      <c r="CH104" s="18" t="str">
        <f>IF(Table2[[#This Row],[TF T]]=0,"--", IF(Table2[[#This Row],[TF FE]]/Table2[[#This Row],[TF T]]=0, "--", Table2[[#This Row],[TF FE]]/Table2[[#This Row],[TF T]]))</f>
        <v>--</v>
      </c>
      <c r="CI104" s="2">
        <v>14</v>
      </c>
      <c r="CJ104" s="2">
        <v>1</v>
      </c>
      <c r="CK104" s="2">
        <v>1</v>
      </c>
      <c r="CL104" s="2">
        <v>0</v>
      </c>
      <c r="CM104" s="6">
        <f>SUM(Table2[[#This Row],[BB B]:[BB FE]])</f>
        <v>16</v>
      </c>
      <c r="CN104" s="11">
        <f>IF((Table2[[#This Row],[BB T]]/Table2[[#This Row],[Admission]]) = 0, "--", (Table2[[#This Row],[BB T]]/Table2[[#This Row],[Admission]]))</f>
        <v>0.21621621621621623</v>
      </c>
      <c r="CO104" s="11">
        <f>IF(Table2[[#This Row],[BB T]]=0,"--", IF(Table2[[#This Row],[BB HS]]/Table2[[#This Row],[BB T]]=0, "--", Table2[[#This Row],[BB HS]]/Table2[[#This Row],[BB T]]))</f>
        <v>6.25E-2</v>
      </c>
      <c r="CP104" s="18" t="str">
        <f>IF(Table2[[#This Row],[BB T]]=0,"--", IF(Table2[[#This Row],[BB FE]]/Table2[[#This Row],[BB T]]=0, "--", Table2[[#This Row],[BB FE]]/Table2[[#This Row],[BB T]]))</f>
        <v>--</v>
      </c>
      <c r="CQ104" s="2">
        <v>0</v>
      </c>
      <c r="CR104" s="2">
        <v>0</v>
      </c>
      <c r="CS104" s="2">
        <v>0</v>
      </c>
      <c r="CT104" s="2">
        <v>0</v>
      </c>
      <c r="CU104" s="6">
        <f>SUM(Table2[[#This Row],[SB B]:[SB FE]])</f>
        <v>0</v>
      </c>
      <c r="CV104" s="11" t="str">
        <f>IF((Table2[[#This Row],[SB T]]/Table2[[#This Row],[Admission]]) = 0, "--", (Table2[[#This Row],[SB T]]/Table2[[#This Row],[Admission]]))</f>
        <v>--</v>
      </c>
      <c r="CW104" s="11" t="str">
        <f>IF(Table2[[#This Row],[SB T]]=0,"--", IF(Table2[[#This Row],[SB HS]]/Table2[[#This Row],[SB T]]=0, "--", Table2[[#This Row],[SB HS]]/Table2[[#This Row],[SB T]]))</f>
        <v>--</v>
      </c>
      <c r="CX104" s="18" t="str">
        <f>IF(Table2[[#This Row],[SB T]]=0,"--", IF(Table2[[#This Row],[SB FE]]/Table2[[#This Row],[SB T]]=0, "--", Table2[[#This Row],[SB FE]]/Table2[[#This Row],[SB T]]))</f>
        <v>--</v>
      </c>
      <c r="CY104" s="2">
        <v>4</v>
      </c>
      <c r="CZ104" s="2">
        <v>1</v>
      </c>
      <c r="DA104" s="2">
        <v>0</v>
      </c>
      <c r="DB104" s="2">
        <v>0</v>
      </c>
      <c r="DC104" s="6">
        <f>SUM(Table2[[#This Row],[GF B]:[GF FE]])</f>
        <v>5</v>
      </c>
      <c r="DD104" s="11">
        <f>IF((Table2[[#This Row],[GF T]]/Table2[[#This Row],[Admission]]) = 0, "--", (Table2[[#This Row],[GF T]]/Table2[[#This Row],[Admission]]))</f>
        <v>6.7567567567567571E-2</v>
      </c>
      <c r="DE104" s="11" t="str">
        <f>IF(Table2[[#This Row],[GF T]]=0,"--", IF(Table2[[#This Row],[GF HS]]/Table2[[#This Row],[GF T]]=0, "--", Table2[[#This Row],[GF HS]]/Table2[[#This Row],[GF T]]))</f>
        <v>--</v>
      </c>
      <c r="DF104" s="18" t="str">
        <f>IF(Table2[[#This Row],[GF T]]=0,"--", IF(Table2[[#This Row],[GF FE]]/Table2[[#This Row],[GF T]]=0, "--", Table2[[#This Row],[GF FE]]/Table2[[#This Row],[GF T]]))</f>
        <v>--</v>
      </c>
      <c r="DG104" s="2">
        <v>0</v>
      </c>
      <c r="DH104" s="2">
        <v>0</v>
      </c>
      <c r="DI104" s="2">
        <v>0</v>
      </c>
      <c r="DJ104" s="2">
        <v>0</v>
      </c>
      <c r="DK104" s="6">
        <f>SUM(Table2[[#This Row],[TN B]:[TN FE]])</f>
        <v>0</v>
      </c>
      <c r="DL104" s="11" t="str">
        <f>IF((Table2[[#This Row],[TN T]]/Table2[[#This Row],[Admission]]) = 0, "--", (Table2[[#This Row],[TN T]]/Table2[[#This Row],[Admission]]))</f>
        <v>--</v>
      </c>
      <c r="DM104" s="11" t="str">
        <f>IF(Table2[[#This Row],[TN T]]=0,"--", IF(Table2[[#This Row],[TN HS]]/Table2[[#This Row],[TN T]]=0, "--", Table2[[#This Row],[TN HS]]/Table2[[#This Row],[TN T]]))</f>
        <v>--</v>
      </c>
      <c r="DN104" s="18" t="str">
        <f>IF(Table2[[#This Row],[TN T]]=0,"--", IF(Table2[[#This Row],[TN FE]]/Table2[[#This Row],[TN T]]=0, "--", Table2[[#This Row],[TN FE]]/Table2[[#This Row],[TN T]]))</f>
        <v>--</v>
      </c>
      <c r="DO104" s="2">
        <v>0</v>
      </c>
      <c r="DP104" s="2">
        <v>0</v>
      </c>
      <c r="DQ104" s="2">
        <v>0</v>
      </c>
      <c r="DR104" s="2">
        <v>0</v>
      </c>
      <c r="DS104" s="6">
        <f>SUM(Table2[[#This Row],[BND B]:[BND FE]])</f>
        <v>0</v>
      </c>
      <c r="DT104" s="11" t="str">
        <f>IF((Table2[[#This Row],[BND T]]/Table2[[#This Row],[Admission]]) = 0, "--", (Table2[[#This Row],[BND T]]/Table2[[#This Row],[Admission]]))</f>
        <v>--</v>
      </c>
      <c r="DU104" s="11" t="str">
        <f>IF(Table2[[#This Row],[BND T]]=0,"--", IF(Table2[[#This Row],[BND HS]]/Table2[[#This Row],[BND T]]=0, "--", Table2[[#This Row],[BND HS]]/Table2[[#This Row],[BND T]]))</f>
        <v>--</v>
      </c>
      <c r="DV104" s="18" t="str">
        <f>IF(Table2[[#This Row],[BND T]]=0,"--", IF(Table2[[#This Row],[BND FE]]/Table2[[#This Row],[BND T]]=0, "--", Table2[[#This Row],[BND FE]]/Table2[[#This Row],[BND T]]))</f>
        <v>--</v>
      </c>
      <c r="DW104" s="2">
        <v>0</v>
      </c>
      <c r="DX104" s="2">
        <v>0</v>
      </c>
      <c r="DY104" s="2">
        <v>0</v>
      </c>
      <c r="DZ104" s="2">
        <v>0</v>
      </c>
      <c r="EA104" s="6">
        <f>SUM(Table2[[#This Row],[SPE B]:[SPE FE]])</f>
        <v>0</v>
      </c>
      <c r="EB104" s="11" t="str">
        <f>IF((Table2[[#This Row],[SPE T]]/Table2[[#This Row],[Admission]]) = 0, "--", (Table2[[#This Row],[SPE T]]/Table2[[#This Row],[Admission]]))</f>
        <v>--</v>
      </c>
      <c r="EC104" s="11" t="str">
        <f>IF(Table2[[#This Row],[SPE T]]=0,"--", IF(Table2[[#This Row],[SPE HS]]/Table2[[#This Row],[SPE T]]=0, "--", Table2[[#This Row],[SPE HS]]/Table2[[#This Row],[SPE T]]))</f>
        <v>--</v>
      </c>
      <c r="ED104" s="18" t="str">
        <f>IF(Table2[[#This Row],[SPE T]]=0,"--", IF(Table2[[#This Row],[SPE FE]]/Table2[[#This Row],[SPE T]]=0, "--", Table2[[#This Row],[SPE FE]]/Table2[[#This Row],[SPE T]]))</f>
        <v>--</v>
      </c>
      <c r="EE104" s="2">
        <v>0</v>
      </c>
      <c r="EF104" s="2">
        <v>0</v>
      </c>
      <c r="EG104" s="2">
        <v>0</v>
      </c>
      <c r="EH104" s="2">
        <v>0</v>
      </c>
      <c r="EI104" s="6">
        <f>SUM(Table2[[#This Row],[ORC B]:[ORC FE]])</f>
        <v>0</v>
      </c>
      <c r="EJ104" s="11" t="str">
        <f>IF((Table2[[#This Row],[ORC T]]/Table2[[#This Row],[Admission]]) = 0, "--", (Table2[[#This Row],[ORC T]]/Table2[[#This Row],[Admission]]))</f>
        <v>--</v>
      </c>
      <c r="EK104" s="11" t="str">
        <f>IF(Table2[[#This Row],[ORC T]]=0,"--", IF(Table2[[#This Row],[ORC HS]]/Table2[[#This Row],[ORC T]]=0, "--", Table2[[#This Row],[ORC HS]]/Table2[[#This Row],[ORC T]]))</f>
        <v>--</v>
      </c>
      <c r="EL104" s="18" t="str">
        <f>IF(Table2[[#This Row],[ORC T]]=0,"--", IF(Table2[[#This Row],[ORC FE]]/Table2[[#This Row],[ORC T]]=0, "--", Table2[[#This Row],[ORC FE]]/Table2[[#This Row],[ORC T]]))</f>
        <v>--</v>
      </c>
      <c r="EM104" s="2">
        <v>0</v>
      </c>
      <c r="EN104" s="2">
        <v>0</v>
      </c>
      <c r="EO104" s="2">
        <v>0</v>
      </c>
      <c r="EP104" s="2">
        <v>0</v>
      </c>
      <c r="EQ104" s="6">
        <f>SUM(Table2[[#This Row],[SOL B]:[SOL FE]])</f>
        <v>0</v>
      </c>
      <c r="ER104" s="11" t="str">
        <f>IF((Table2[[#This Row],[SOL T]]/Table2[[#This Row],[Admission]]) = 0, "--", (Table2[[#This Row],[SOL T]]/Table2[[#This Row],[Admission]]))</f>
        <v>--</v>
      </c>
      <c r="ES104" s="11" t="str">
        <f>IF(Table2[[#This Row],[SOL T]]=0,"--", IF(Table2[[#This Row],[SOL HS]]/Table2[[#This Row],[SOL T]]=0, "--", Table2[[#This Row],[SOL HS]]/Table2[[#This Row],[SOL T]]))</f>
        <v>--</v>
      </c>
      <c r="ET104" s="18" t="str">
        <f>IF(Table2[[#This Row],[SOL T]]=0,"--", IF(Table2[[#This Row],[SOL FE]]/Table2[[#This Row],[SOL T]]=0, "--", Table2[[#This Row],[SOL FE]]/Table2[[#This Row],[SOL T]]))</f>
        <v>--</v>
      </c>
      <c r="EU104" s="2">
        <v>0</v>
      </c>
      <c r="EV104" s="2">
        <v>0</v>
      </c>
      <c r="EW104" s="2">
        <v>0</v>
      </c>
      <c r="EX104" s="2">
        <v>0</v>
      </c>
      <c r="EY104" s="6">
        <f>SUM(Table2[[#This Row],[CHO B]:[CHO FE]])</f>
        <v>0</v>
      </c>
      <c r="EZ104" s="11" t="str">
        <f>IF((Table2[[#This Row],[CHO T]]/Table2[[#This Row],[Admission]]) = 0, "--", (Table2[[#This Row],[CHO T]]/Table2[[#This Row],[Admission]]))</f>
        <v>--</v>
      </c>
      <c r="FA104" s="11" t="str">
        <f>IF(Table2[[#This Row],[CHO T]]=0,"--", IF(Table2[[#This Row],[CHO HS]]/Table2[[#This Row],[CHO T]]=0, "--", Table2[[#This Row],[CHO HS]]/Table2[[#This Row],[CHO T]]))</f>
        <v>--</v>
      </c>
      <c r="FB104" s="18" t="str">
        <f>IF(Table2[[#This Row],[CHO T]]=0,"--", IF(Table2[[#This Row],[CHO FE]]/Table2[[#This Row],[CHO T]]=0, "--", Table2[[#This Row],[CHO FE]]/Table2[[#This Row],[CHO T]]))</f>
        <v>--</v>
      </c>
      <c r="FC10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35</v>
      </c>
      <c r="FD104">
        <v>25</v>
      </c>
      <c r="FE104">
        <v>0</v>
      </c>
      <c r="FF104" s="1" t="s">
        <v>390</v>
      </c>
      <c r="FG104" s="1" t="s">
        <v>390</v>
      </c>
      <c r="FH104">
        <v>39</v>
      </c>
      <c r="FI104">
        <v>0</v>
      </c>
      <c r="FJ104" s="1" t="s">
        <v>390</v>
      </c>
      <c r="FK104" s="1" t="s">
        <v>390</v>
      </c>
      <c r="FL104">
        <v>35</v>
      </c>
      <c r="FM104">
        <v>0</v>
      </c>
      <c r="FN104" s="1" t="s">
        <v>390</v>
      </c>
      <c r="FO104" s="1" t="s">
        <v>390</v>
      </c>
    </row>
    <row r="105" spans="1:171">
      <c r="A105">
        <v>980</v>
      </c>
      <c r="B105">
        <v>169</v>
      </c>
      <c r="C105" t="s">
        <v>92</v>
      </c>
      <c r="D105" t="s">
        <v>201</v>
      </c>
      <c r="E105" s="20">
        <v>58</v>
      </c>
      <c r="F105" s="2">
        <v>23</v>
      </c>
      <c r="G105" s="2">
        <v>0</v>
      </c>
      <c r="H105" s="2">
        <v>1</v>
      </c>
      <c r="I105" s="2">
        <v>0</v>
      </c>
      <c r="J105" s="6">
        <f>SUM(Table2[[#This Row],[FB B]:[FB FE]])</f>
        <v>24</v>
      </c>
      <c r="K105" s="11">
        <f>IF((Table2[[#This Row],[FB T]]/Table2[[#This Row],[Admission]]) = 0, "--", (Table2[[#This Row],[FB T]]/Table2[[#This Row],[Admission]]))</f>
        <v>0.41379310344827586</v>
      </c>
      <c r="L105" s="11">
        <f>IF(Table2[[#This Row],[FB T]]=0,"--", IF(Table2[[#This Row],[FB HS]]/Table2[[#This Row],[FB T]]=0, "--", Table2[[#This Row],[FB HS]]/Table2[[#This Row],[FB T]]))</f>
        <v>4.1666666666666664E-2</v>
      </c>
      <c r="M105" s="18" t="str">
        <f>IF(Table2[[#This Row],[FB T]]=0,"--", IF(Table2[[#This Row],[FB FE]]/Table2[[#This Row],[FB T]]=0, "--", Table2[[#This Row],[FB FE]]/Table2[[#This Row],[FB T]]))</f>
        <v>--</v>
      </c>
      <c r="N105" s="2">
        <v>1</v>
      </c>
      <c r="O105" s="2">
        <v>1</v>
      </c>
      <c r="P105" s="2">
        <v>0</v>
      </c>
      <c r="Q105" s="2">
        <v>0</v>
      </c>
      <c r="R105" s="6">
        <f>SUM(Table2[[#This Row],[XC B]:[XC FE]])</f>
        <v>2</v>
      </c>
      <c r="S105" s="11">
        <f>IF((Table2[[#This Row],[XC T]]/Table2[[#This Row],[Admission]]) = 0, "--", (Table2[[#This Row],[XC T]]/Table2[[#This Row],[Admission]]))</f>
        <v>3.4482758620689655E-2</v>
      </c>
      <c r="T105" s="11" t="str">
        <f>IF(Table2[[#This Row],[XC T]]=0,"--", IF(Table2[[#This Row],[XC HS]]/Table2[[#This Row],[XC T]]=0, "--", Table2[[#This Row],[XC HS]]/Table2[[#This Row],[XC T]]))</f>
        <v>--</v>
      </c>
      <c r="U105" s="18" t="str">
        <f>IF(Table2[[#This Row],[XC T]]=0,"--", IF(Table2[[#This Row],[XC FE]]/Table2[[#This Row],[XC T]]=0, "--", Table2[[#This Row],[XC FE]]/Table2[[#This Row],[XC T]]))</f>
        <v>--</v>
      </c>
      <c r="V105" s="2">
        <v>18</v>
      </c>
      <c r="W105" s="2">
        <v>0</v>
      </c>
      <c r="X105" s="2">
        <v>0</v>
      </c>
      <c r="Y105" s="6">
        <f>SUM(Table2[[#This Row],[VB G]:[VB FE]])</f>
        <v>18</v>
      </c>
      <c r="Z105" s="11">
        <f>IF((Table2[[#This Row],[VB T]]/Table2[[#This Row],[Admission]]) = 0, "--", (Table2[[#This Row],[VB T]]/Table2[[#This Row],[Admission]]))</f>
        <v>0.31034482758620691</v>
      </c>
      <c r="AA105" s="11" t="str">
        <f>IF(Table2[[#This Row],[VB T]]=0,"--", IF(Table2[[#This Row],[VB HS]]/Table2[[#This Row],[VB T]]=0, "--", Table2[[#This Row],[VB HS]]/Table2[[#This Row],[VB T]]))</f>
        <v>--</v>
      </c>
      <c r="AB105" s="18" t="str">
        <f>IF(Table2[[#This Row],[VB T]]=0,"--", IF(Table2[[#This Row],[VB FE]]/Table2[[#This Row],[VB T]]=0, "--", Table2[[#This Row],[VB FE]]/Table2[[#This Row],[VB T]]))</f>
        <v>--</v>
      </c>
      <c r="AC105" s="2">
        <v>0</v>
      </c>
      <c r="AD105" s="2">
        <v>0</v>
      </c>
      <c r="AE105" s="2">
        <v>0</v>
      </c>
      <c r="AF105" s="2">
        <v>0</v>
      </c>
      <c r="AG105" s="6">
        <f>SUM(Table2[[#This Row],[SC B]:[SC FE]])</f>
        <v>0</v>
      </c>
      <c r="AH105" s="11" t="str">
        <f>IF((Table2[[#This Row],[SC T]]/Table2[[#This Row],[Admission]]) = 0, "--", (Table2[[#This Row],[SC T]]/Table2[[#This Row],[Admission]]))</f>
        <v>--</v>
      </c>
      <c r="AI105" s="11" t="str">
        <f>IF(Table2[[#This Row],[SC T]]=0,"--", IF(Table2[[#This Row],[SC HS]]/Table2[[#This Row],[SC T]]=0, "--", Table2[[#This Row],[SC HS]]/Table2[[#This Row],[SC T]]))</f>
        <v>--</v>
      </c>
      <c r="AJ105" s="18" t="str">
        <f>IF(Table2[[#This Row],[SC T]]=0,"--", IF(Table2[[#This Row],[SC FE]]/Table2[[#This Row],[SC T]]=0, "--", Table2[[#This Row],[SC FE]]/Table2[[#This Row],[SC T]]))</f>
        <v>--</v>
      </c>
      <c r="AK105" s="15">
        <f>SUM(Table2[[#This Row],[FB T]],Table2[[#This Row],[XC T]],Table2[[#This Row],[VB T]],Table2[[#This Row],[SC T]])</f>
        <v>44</v>
      </c>
      <c r="AL105" s="2">
        <v>23</v>
      </c>
      <c r="AM105" s="2">
        <v>13</v>
      </c>
      <c r="AN105" s="2">
        <v>5</v>
      </c>
      <c r="AO105" s="2">
        <v>2</v>
      </c>
      <c r="AP105" s="6">
        <f>SUM(Table2[[#This Row],[BX B]:[BX FE]])</f>
        <v>43</v>
      </c>
      <c r="AQ105" s="11">
        <f>IF((Table2[[#This Row],[BX T]]/Table2[[#This Row],[Admission]]) = 0, "--", (Table2[[#This Row],[BX T]]/Table2[[#This Row],[Admission]]))</f>
        <v>0.74137931034482762</v>
      </c>
      <c r="AR105" s="11">
        <f>IF(Table2[[#This Row],[BX T]]=0,"--", IF(Table2[[#This Row],[BX HS]]/Table2[[#This Row],[BX T]]=0, "--", Table2[[#This Row],[BX HS]]/Table2[[#This Row],[BX T]]))</f>
        <v>0.11627906976744186</v>
      </c>
      <c r="AS105" s="18">
        <f>IF(Table2[[#This Row],[BX T]]=0,"--", IF(Table2[[#This Row],[BX FE]]/Table2[[#This Row],[BX T]]=0, "--", Table2[[#This Row],[BX FE]]/Table2[[#This Row],[BX T]]))</f>
        <v>4.6511627906976744E-2</v>
      </c>
      <c r="AT105" s="2">
        <v>0</v>
      </c>
      <c r="AU105" s="2">
        <v>0</v>
      </c>
      <c r="AV105" s="2">
        <v>0</v>
      </c>
      <c r="AW105" s="2">
        <v>0</v>
      </c>
      <c r="AX105" s="6">
        <f>SUM(Table2[[#This Row],[SW B]:[SW FE]])</f>
        <v>0</v>
      </c>
      <c r="AY105" s="11" t="str">
        <f>IF((Table2[[#This Row],[SW T]]/Table2[[#This Row],[Admission]]) = 0, "--", (Table2[[#This Row],[SW T]]/Table2[[#This Row],[Admission]]))</f>
        <v>--</v>
      </c>
      <c r="AZ105" s="11" t="str">
        <f>IF(Table2[[#This Row],[SW T]]=0,"--", IF(Table2[[#This Row],[SW HS]]/Table2[[#This Row],[SW T]]=0, "--", Table2[[#This Row],[SW HS]]/Table2[[#This Row],[SW T]]))</f>
        <v>--</v>
      </c>
      <c r="BA105" s="18" t="str">
        <f>IF(Table2[[#This Row],[SW T]]=0,"--", IF(Table2[[#This Row],[SW FE]]/Table2[[#This Row],[SW T]]=0, "--", Table2[[#This Row],[SW FE]]/Table2[[#This Row],[SW T]]))</f>
        <v>--</v>
      </c>
      <c r="BB105" s="2">
        <v>0</v>
      </c>
      <c r="BC105" s="2">
        <v>5</v>
      </c>
      <c r="BD105" s="2">
        <v>0</v>
      </c>
      <c r="BE105" s="2">
        <v>0</v>
      </c>
      <c r="BF105" s="6">
        <f>SUM(Table2[[#This Row],[CHE B]:[CHE FE]])</f>
        <v>5</v>
      </c>
      <c r="BG105" s="11">
        <f>IF((Table2[[#This Row],[CHE T]]/Table2[[#This Row],[Admission]]) = 0, "--", (Table2[[#This Row],[CHE T]]/Table2[[#This Row],[Admission]]))</f>
        <v>8.6206896551724144E-2</v>
      </c>
      <c r="BH105" s="11" t="str">
        <f>IF(Table2[[#This Row],[CHE T]]=0,"--", IF(Table2[[#This Row],[CHE HS]]/Table2[[#This Row],[CHE T]]=0, "--", Table2[[#This Row],[CHE HS]]/Table2[[#This Row],[CHE T]]))</f>
        <v>--</v>
      </c>
      <c r="BI105" s="22" t="str">
        <f>IF(Table2[[#This Row],[CHE T]]=0,"--", IF(Table2[[#This Row],[CHE FE]]/Table2[[#This Row],[CHE T]]=0, "--", Table2[[#This Row],[CHE FE]]/Table2[[#This Row],[CHE T]]))</f>
        <v>--</v>
      </c>
      <c r="BJ105" s="2">
        <v>9</v>
      </c>
      <c r="BK105" s="2">
        <v>0</v>
      </c>
      <c r="BL105" s="2">
        <v>0</v>
      </c>
      <c r="BM105" s="2">
        <v>0</v>
      </c>
      <c r="BN105" s="6">
        <f>SUM(Table2[[#This Row],[WR B]:[WR FE]])</f>
        <v>9</v>
      </c>
      <c r="BO105" s="11">
        <f>IF((Table2[[#This Row],[WR T]]/Table2[[#This Row],[Admission]]) = 0, "--", (Table2[[#This Row],[WR T]]/Table2[[#This Row],[Admission]]))</f>
        <v>0.15517241379310345</v>
      </c>
      <c r="BP105" s="11" t="str">
        <f>IF(Table2[[#This Row],[WR T]]=0,"--", IF(Table2[[#This Row],[WR HS]]/Table2[[#This Row],[WR T]]=0, "--", Table2[[#This Row],[WR HS]]/Table2[[#This Row],[WR T]]))</f>
        <v>--</v>
      </c>
      <c r="BQ105" s="18" t="str">
        <f>IF(Table2[[#This Row],[WR T]]=0,"--", IF(Table2[[#This Row],[WR FE]]/Table2[[#This Row],[WR T]]=0, "--", Table2[[#This Row],[WR FE]]/Table2[[#This Row],[WR T]]))</f>
        <v>--</v>
      </c>
      <c r="BR105" s="2">
        <v>0</v>
      </c>
      <c r="BS105" s="2">
        <v>7</v>
      </c>
      <c r="BT105" s="2">
        <v>0</v>
      </c>
      <c r="BU105" s="2">
        <v>0</v>
      </c>
      <c r="BV105" s="6">
        <f>SUM(Table2[[#This Row],[DNC B]:[DNC FE]])</f>
        <v>7</v>
      </c>
      <c r="BW105" s="11">
        <f>IF((Table2[[#This Row],[DNC T]]/Table2[[#This Row],[Admission]]) = 0, "--", (Table2[[#This Row],[DNC T]]/Table2[[#This Row],[Admission]]))</f>
        <v>0.1206896551724138</v>
      </c>
      <c r="BX105" s="11" t="str">
        <f>IF(Table2[[#This Row],[DNC T]]=0,"--", IF(Table2[[#This Row],[DNC HS]]/Table2[[#This Row],[DNC T]]=0, "--", Table2[[#This Row],[DNC HS]]/Table2[[#This Row],[DNC T]]))</f>
        <v>--</v>
      </c>
      <c r="BY105" s="18" t="str">
        <f>IF(Table2[[#This Row],[DNC T]]=0,"--", IF(Table2[[#This Row],[DNC FE]]/Table2[[#This Row],[DNC T]]=0, "--", Table2[[#This Row],[DNC FE]]/Table2[[#This Row],[DNC T]]))</f>
        <v>--</v>
      </c>
      <c r="BZ105" s="24">
        <f>SUM(Table2[[#This Row],[BX T]],Table2[[#This Row],[SW T]],Table2[[#This Row],[CHE T]],Table2[[#This Row],[WR T]],Table2[[#This Row],[DNC T]])</f>
        <v>64</v>
      </c>
      <c r="CA105" s="2">
        <v>10</v>
      </c>
      <c r="CB105" s="2">
        <v>6</v>
      </c>
      <c r="CC105" s="2">
        <v>2</v>
      </c>
      <c r="CD105" s="2">
        <v>0</v>
      </c>
      <c r="CE105" s="6">
        <f>SUM(Table2[[#This Row],[TF B]:[TF FE]])</f>
        <v>18</v>
      </c>
      <c r="CF105" s="11">
        <f>IF((Table2[[#This Row],[TF T]]/Table2[[#This Row],[Admission]]) = 0, "--", (Table2[[#This Row],[TF T]]/Table2[[#This Row],[Admission]]))</f>
        <v>0.31034482758620691</v>
      </c>
      <c r="CG105" s="11">
        <f>IF(Table2[[#This Row],[TF T]]=0,"--", IF(Table2[[#This Row],[TF HS]]/Table2[[#This Row],[TF T]]=0, "--", Table2[[#This Row],[TF HS]]/Table2[[#This Row],[TF T]]))</f>
        <v>0.1111111111111111</v>
      </c>
      <c r="CH105" s="18" t="str">
        <f>IF(Table2[[#This Row],[TF T]]=0,"--", IF(Table2[[#This Row],[TF FE]]/Table2[[#This Row],[TF T]]=0, "--", Table2[[#This Row],[TF FE]]/Table2[[#This Row],[TF T]]))</f>
        <v>--</v>
      </c>
      <c r="CI105" s="2">
        <v>0</v>
      </c>
      <c r="CJ105" s="2">
        <v>0</v>
      </c>
      <c r="CK105" s="2">
        <v>0</v>
      </c>
      <c r="CL105" s="2">
        <v>0</v>
      </c>
      <c r="CM105" s="6">
        <f>SUM(Table2[[#This Row],[BB B]:[BB FE]])</f>
        <v>0</v>
      </c>
      <c r="CN105" s="11" t="str">
        <f>IF((Table2[[#This Row],[BB T]]/Table2[[#This Row],[Admission]]) = 0, "--", (Table2[[#This Row],[BB T]]/Table2[[#This Row],[Admission]]))</f>
        <v>--</v>
      </c>
      <c r="CO105" s="11" t="str">
        <f>IF(Table2[[#This Row],[BB T]]=0,"--", IF(Table2[[#This Row],[BB HS]]/Table2[[#This Row],[BB T]]=0, "--", Table2[[#This Row],[BB HS]]/Table2[[#This Row],[BB T]]))</f>
        <v>--</v>
      </c>
      <c r="CP105" s="18" t="str">
        <f>IF(Table2[[#This Row],[BB T]]=0,"--", IF(Table2[[#This Row],[BB FE]]/Table2[[#This Row],[BB T]]=0, "--", Table2[[#This Row],[BB FE]]/Table2[[#This Row],[BB T]]))</f>
        <v>--</v>
      </c>
      <c r="CQ105" s="2">
        <v>0</v>
      </c>
      <c r="CR105" s="2">
        <v>0</v>
      </c>
      <c r="CS105" s="2">
        <v>0</v>
      </c>
      <c r="CT105" s="2">
        <v>0</v>
      </c>
      <c r="CU105" s="6">
        <f>SUM(Table2[[#This Row],[SB B]:[SB FE]])</f>
        <v>0</v>
      </c>
      <c r="CV105" s="11" t="str">
        <f>IF((Table2[[#This Row],[SB T]]/Table2[[#This Row],[Admission]]) = 0, "--", (Table2[[#This Row],[SB T]]/Table2[[#This Row],[Admission]]))</f>
        <v>--</v>
      </c>
      <c r="CW105" s="11" t="str">
        <f>IF(Table2[[#This Row],[SB T]]=0,"--", IF(Table2[[#This Row],[SB HS]]/Table2[[#This Row],[SB T]]=0, "--", Table2[[#This Row],[SB HS]]/Table2[[#This Row],[SB T]]))</f>
        <v>--</v>
      </c>
      <c r="CX105" s="18" t="str">
        <f>IF(Table2[[#This Row],[SB T]]=0,"--", IF(Table2[[#This Row],[SB FE]]/Table2[[#This Row],[SB T]]=0, "--", Table2[[#This Row],[SB FE]]/Table2[[#This Row],[SB T]]))</f>
        <v>--</v>
      </c>
      <c r="CY105" s="2">
        <v>11</v>
      </c>
      <c r="CZ105" s="2">
        <v>0</v>
      </c>
      <c r="DA105" s="2">
        <v>0</v>
      </c>
      <c r="DB105" s="2">
        <v>0</v>
      </c>
      <c r="DC105" s="6">
        <f>SUM(Table2[[#This Row],[GF B]:[GF FE]])</f>
        <v>11</v>
      </c>
      <c r="DD105" s="11">
        <f>IF((Table2[[#This Row],[GF T]]/Table2[[#This Row],[Admission]]) = 0, "--", (Table2[[#This Row],[GF T]]/Table2[[#This Row],[Admission]]))</f>
        <v>0.18965517241379309</v>
      </c>
      <c r="DE105" s="11" t="str">
        <f>IF(Table2[[#This Row],[GF T]]=0,"--", IF(Table2[[#This Row],[GF HS]]/Table2[[#This Row],[GF T]]=0, "--", Table2[[#This Row],[GF HS]]/Table2[[#This Row],[GF T]]))</f>
        <v>--</v>
      </c>
      <c r="DF105" s="18" t="str">
        <f>IF(Table2[[#This Row],[GF T]]=0,"--", IF(Table2[[#This Row],[GF FE]]/Table2[[#This Row],[GF T]]=0, "--", Table2[[#This Row],[GF FE]]/Table2[[#This Row],[GF T]]))</f>
        <v>--</v>
      </c>
      <c r="DG105" s="2">
        <v>0</v>
      </c>
      <c r="DH105" s="2">
        <v>0</v>
      </c>
      <c r="DI105" s="2">
        <v>0</v>
      </c>
      <c r="DJ105" s="2">
        <v>0</v>
      </c>
      <c r="DK105" s="6">
        <f>SUM(Table2[[#This Row],[TN B]:[TN FE]])</f>
        <v>0</v>
      </c>
      <c r="DL105" s="11" t="str">
        <f>IF((Table2[[#This Row],[TN T]]/Table2[[#This Row],[Admission]]) = 0, "--", (Table2[[#This Row],[TN T]]/Table2[[#This Row],[Admission]]))</f>
        <v>--</v>
      </c>
      <c r="DM105" s="11" t="str">
        <f>IF(Table2[[#This Row],[TN T]]=0,"--", IF(Table2[[#This Row],[TN HS]]/Table2[[#This Row],[TN T]]=0, "--", Table2[[#This Row],[TN HS]]/Table2[[#This Row],[TN T]]))</f>
        <v>--</v>
      </c>
      <c r="DN105" s="18" t="str">
        <f>IF(Table2[[#This Row],[TN T]]=0,"--", IF(Table2[[#This Row],[TN FE]]/Table2[[#This Row],[TN T]]=0, "--", Table2[[#This Row],[TN FE]]/Table2[[#This Row],[TN T]]))</f>
        <v>--</v>
      </c>
      <c r="DO105" s="2">
        <v>2</v>
      </c>
      <c r="DP105" s="2">
        <v>0</v>
      </c>
      <c r="DQ105" s="2">
        <v>0</v>
      </c>
      <c r="DR105" s="2">
        <v>1</v>
      </c>
      <c r="DS105" s="6">
        <f>SUM(Table2[[#This Row],[BND B]:[BND FE]])</f>
        <v>3</v>
      </c>
      <c r="DT105" s="11">
        <f>IF((Table2[[#This Row],[BND T]]/Table2[[#This Row],[Admission]]) = 0, "--", (Table2[[#This Row],[BND T]]/Table2[[#This Row],[Admission]]))</f>
        <v>5.1724137931034482E-2</v>
      </c>
      <c r="DU105" s="11" t="str">
        <f>IF(Table2[[#This Row],[BND T]]=0,"--", IF(Table2[[#This Row],[BND HS]]/Table2[[#This Row],[BND T]]=0, "--", Table2[[#This Row],[BND HS]]/Table2[[#This Row],[BND T]]))</f>
        <v>--</v>
      </c>
      <c r="DV105" s="18">
        <f>IF(Table2[[#This Row],[BND T]]=0,"--", IF(Table2[[#This Row],[BND FE]]/Table2[[#This Row],[BND T]]=0, "--", Table2[[#This Row],[BND FE]]/Table2[[#This Row],[BND T]]))</f>
        <v>0.33333333333333331</v>
      </c>
      <c r="DW105" s="2">
        <v>0</v>
      </c>
      <c r="DX105" s="2">
        <v>0</v>
      </c>
      <c r="DY105" s="2">
        <v>0</v>
      </c>
      <c r="DZ105" s="2">
        <v>0</v>
      </c>
      <c r="EA105" s="6">
        <f>SUM(Table2[[#This Row],[SPE B]:[SPE FE]])</f>
        <v>0</v>
      </c>
      <c r="EB105" s="11" t="str">
        <f>IF((Table2[[#This Row],[SPE T]]/Table2[[#This Row],[Admission]]) = 0, "--", (Table2[[#This Row],[SPE T]]/Table2[[#This Row],[Admission]]))</f>
        <v>--</v>
      </c>
      <c r="EC105" s="11" t="str">
        <f>IF(Table2[[#This Row],[SPE T]]=0,"--", IF(Table2[[#This Row],[SPE HS]]/Table2[[#This Row],[SPE T]]=0, "--", Table2[[#This Row],[SPE HS]]/Table2[[#This Row],[SPE T]]))</f>
        <v>--</v>
      </c>
      <c r="ED105" s="18" t="str">
        <f>IF(Table2[[#This Row],[SPE T]]=0,"--", IF(Table2[[#This Row],[SPE FE]]/Table2[[#This Row],[SPE T]]=0, "--", Table2[[#This Row],[SPE FE]]/Table2[[#This Row],[SPE T]]))</f>
        <v>--</v>
      </c>
      <c r="EE105" s="2">
        <v>0</v>
      </c>
      <c r="EF105" s="2">
        <v>0</v>
      </c>
      <c r="EG105" s="2">
        <v>0</v>
      </c>
      <c r="EH105" s="2">
        <v>0</v>
      </c>
      <c r="EI105" s="6">
        <f>SUM(Table2[[#This Row],[ORC B]:[ORC FE]])</f>
        <v>0</v>
      </c>
      <c r="EJ105" s="11" t="str">
        <f>IF((Table2[[#This Row],[ORC T]]/Table2[[#This Row],[Admission]]) = 0, "--", (Table2[[#This Row],[ORC T]]/Table2[[#This Row],[Admission]]))</f>
        <v>--</v>
      </c>
      <c r="EK105" s="11" t="str">
        <f>IF(Table2[[#This Row],[ORC T]]=0,"--", IF(Table2[[#This Row],[ORC HS]]/Table2[[#This Row],[ORC T]]=0, "--", Table2[[#This Row],[ORC HS]]/Table2[[#This Row],[ORC T]]))</f>
        <v>--</v>
      </c>
      <c r="EL105" s="18" t="str">
        <f>IF(Table2[[#This Row],[ORC T]]=0,"--", IF(Table2[[#This Row],[ORC FE]]/Table2[[#This Row],[ORC T]]=0, "--", Table2[[#This Row],[ORC FE]]/Table2[[#This Row],[ORC T]]))</f>
        <v>--</v>
      </c>
      <c r="EM105" s="2">
        <v>0</v>
      </c>
      <c r="EN105" s="2">
        <v>0</v>
      </c>
      <c r="EO105" s="2">
        <v>0</v>
      </c>
      <c r="EP105" s="2">
        <v>0</v>
      </c>
      <c r="EQ105" s="6">
        <f>SUM(Table2[[#This Row],[SOL B]:[SOL FE]])</f>
        <v>0</v>
      </c>
      <c r="ER105" s="11" t="str">
        <f>IF((Table2[[#This Row],[SOL T]]/Table2[[#This Row],[Admission]]) = 0, "--", (Table2[[#This Row],[SOL T]]/Table2[[#This Row],[Admission]]))</f>
        <v>--</v>
      </c>
      <c r="ES105" s="11" t="str">
        <f>IF(Table2[[#This Row],[SOL T]]=0,"--", IF(Table2[[#This Row],[SOL HS]]/Table2[[#This Row],[SOL T]]=0, "--", Table2[[#This Row],[SOL HS]]/Table2[[#This Row],[SOL T]]))</f>
        <v>--</v>
      </c>
      <c r="ET105" s="18" t="str">
        <f>IF(Table2[[#This Row],[SOL T]]=0,"--", IF(Table2[[#This Row],[SOL FE]]/Table2[[#This Row],[SOL T]]=0, "--", Table2[[#This Row],[SOL FE]]/Table2[[#This Row],[SOL T]]))</f>
        <v>--</v>
      </c>
      <c r="EU105" s="2">
        <v>12</v>
      </c>
      <c r="EV105" s="2">
        <v>9</v>
      </c>
      <c r="EW105" s="2">
        <v>0</v>
      </c>
      <c r="EX105" s="2">
        <v>0</v>
      </c>
      <c r="EY105" s="6">
        <f>SUM(Table2[[#This Row],[CHO B]:[CHO FE]])</f>
        <v>21</v>
      </c>
      <c r="EZ105" s="11">
        <f>IF((Table2[[#This Row],[CHO T]]/Table2[[#This Row],[Admission]]) = 0, "--", (Table2[[#This Row],[CHO T]]/Table2[[#This Row],[Admission]]))</f>
        <v>0.36206896551724138</v>
      </c>
      <c r="FA105" s="11" t="str">
        <f>IF(Table2[[#This Row],[CHO T]]=0,"--", IF(Table2[[#This Row],[CHO HS]]/Table2[[#This Row],[CHO T]]=0, "--", Table2[[#This Row],[CHO HS]]/Table2[[#This Row],[CHO T]]))</f>
        <v>--</v>
      </c>
      <c r="FB105" s="18" t="str">
        <f>IF(Table2[[#This Row],[CHO T]]=0,"--", IF(Table2[[#This Row],[CHO FE]]/Table2[[#This Row],[CHO T]]=0, "--", Table2[[#This Row],[CHO FE]]/Table2[[#This Row],[CHO T]]))</f>
        <v>--</v>
      </c>
      <c r="FC10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53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 s="1" t="s">
        <v>390</v>
      </c>
      <c r="FK105" s="1" t="s">
        <v>390</v>
      </c>
      <c r="FL105">
        <v>2</v>
      </c>
      <c r="FM105">
        <v>0</v>
      </c>
      <c r="FN105" s="1" t="s">
        <v>390</v>
      </c>
      <c r="FO105" s="1" t="s">
        <v>390</v>
      </c>
    </row>
    <row r="106" spans="1:171">
      <c r="A106">
        <v>1153</v>
      </c>
      <c r="B106">
        <v>243</v>
      </c>
      <c r="C106" t="s">
        <v>92</v>
      </c>
      <c r="D106" t="s">
        <v>202</v>
      </c>
      <c r="E106" s="20">
        <v>28</v>
      </c>
      <c r="F106" s="2">
        <v>7</v>
      </c>
      <c r="G106" s="2">
        <v>0</v>
      </c>
      <c r="H106" s="2">
        <v>0</v>
      </c>
      <c r="I106" s="2">
        <v>0</v>
      </c>
      <c r="J106" s="6">
        <f>SUM(Table2[[#This Row],[FB B]:[FB FE]])</f>
        <v>7</v>
      </c>
      <c r="K106" s="11">
        <f>IF((Table2[[#This Row],[FB T]]/Table2[[#This Row],[Admission]]) = 0, "--", (Table2[[#This Row],[FB T]]/Table2[[#This Row],[Admission]]))</f>
        <v>0.25</v>
      </c>
      <c r="L106" s="11" t="str">
        <f>IF(Table2[[#This Row],[FB T]]=0,"--", IF(Table2[[#This Row],[FB HS]]/Table2[[#This Row],[FB T]]=0, "--", Table2[[#This Row],[FB HS]]/Table2[[#This Row],[FB T]]))</f>
        <v>--</v>
      </c>
      <c r="M106" s="18" t="str">
        <f>IF(Table2[[#This Row],[FB T]]=0,"--", IF(Table2[[#This Row],[FB FE]]/Table2[[#This Row],[FB T]]=0, "--", Table2[[#This Row],[FB FE]]/Table2[[#This Row],[FB T]]))</f>
        <v>--</v>
      </c>
      <c r="N106" s="2">
        <v>0</v>
      </c>
      <c r="O106" s="2">
        <v>0</v>
      </c>
      <c r="P106" s="2">
        <v>0</v>
      </c>
      <c r="Q106" s="2">
        <v>0</v>
      </c>
      <c r="R106" s="6">
        <f>SUM(Table2[[#This Row],[XC B]:[XC FE]])</f>
        <v>0</v>
      </c>
      <c r="S106" s="11" t="str">
        <f>IF((Table2[[#This Row],[XC T]]/Table2[[#This Row],[Admission]]) = 0, "--", (Table2[[#This Row],[XC T]]/Table2[[#This Row],[Admission]]))</f>
        <v>--</v>
      </c>
      <c r="T106" s="11" t="str">
        <f>IF(Table2[[#This Row],[XC T]]=0,"--", IF(Table2[[#This Row],[XC HS]]/Table2[[#This Row],[XC T]]=0, "--", Table2[[#This Row],[XC HS]]/Table2[[#This Row],[XC T]]))</f>
        <v>--</v>
      </c>
      <c r="U106" s="18" t="str">
        <f>IF(Table2[[#This Row],[XC T]]=0,"--", IF(Table2[[#This Row],[XC FE]]/Table2[[#This Row],[XC T]]=0, "--", Table2[[#This Row],[XC FE]]/Table2[[#This Row],[XC T]]))</f>
        <v>--</v>
      </c>
      <c r="V106" s="2">
        <v>11</v>
      </c>
      <c r="W106" s="2">
        <v>1</v>
      </c>
      <c r="X106" s="2">
        <v>0</v>
      </c>
      <c r="Y106" s="6">
        <f>SUM(Table2[[#This Row],[VB G]:[VB FE]])</f>
        <v>12</v>
      </c>
      <c r="Z106" s="11">
        <f>IF((Table2[[#This Row],[VB T]]/Table2[[#This Row],[Admission]]) = 0, "--", (Table2[[#This Row],[VB T]]/Table2[[#This Row],[Admission]]))</f>
        <v>0.42857142857142855</v>
      </c>
      <c r="AA106" s="11">
        <f>IF(Table2[[#This Row],[VB T]]=0,"--", IF(Table2[[#This Row],[VB HS]]/Table2[[#This Row],[VB T]]=0, "--", Table2[[#This Row],[VB HS]]/Table2[[#This Row],[VB T]]))</f>
        <v>8.3333333333333329E-2</v>
      </c>
      <c r="AB106" s="18" t="str">
        <f>IF(Table2[[#This Row],[VB T]]=0,"--", IF(Table2[[#This Row],[VB FE]]/Table2[[#This Row],[VB T]]=0, "--", Table2[[#This Row],[VB FE]]/Table2[[#This Row],[VB T]]))</f>
        <v>--</v>
      </c>
      <c r="AC106" s="2">
        <v>0</v>
      </c>
      <c r="AD106" s="2">
        <v>0</v>
      </c>
      <c r="AE106" s="2">
        <v>0</v>
      </c>
      <c r="AF106" s="2">
        <v>0</v>
      </c>
      <c r="AG106" s="6">
        <f>SUM(Table2[[#This Row],[SC B]:[SC FE]])</f>
        <v>0</v>
      </c>
      <c r="AH106" s="11" t="str">
        <f>IF((Table2[[#This Row],[SC T]]/Table2[[#This Row],[Admission]]) = 0, "--", (Table2[[#This Row],[SC T]]/Table2[[#This Row],[Admission]]))</f>
        <v>--</v>
      </c>
      <c r="AI106" s="11" t="str">
        <f>IF(Table2[[#This Row],[SC T]]=0,"--", IF(Table2[[#This Row],[SC HS]]/Table2[[#This Row],[SC T]]=0, "--", Table2[[#This Row],[SC HS]]/Table2[[#This Row],[SC T]]))</f>
        <v>--</v>
      </c>
      <c r="AJ106" s="18" t="str">
        <f>IF(Table2[[#This Row],[SC T]]=0,"--", IF(Table2[[#This Row],[SC FE]]/Table2[[#This Row],[SC T]]=0, "--", Table2[[#This Row],[SC FE]]/Table2[[#This Row],[SC T]]))</f>
        <v>--</v>
      </c>
      <c r="AK106" s="15">
        <f>SUM(Table2[[#This Row],[FB T]],Table2[[#This Row],[XC T]],Table2[[#This Row],[VB T]],Table2[[#This Row],[SC T]])</f>
        <v>19</v>
      </c>
      <c r="AL106" s="2">
        <v>8</v>
      </c>
      <c r="AM106" s="2">
        <v>11</v>
      </c>
      <c r="AN106" s="2">
        <v>1</v>
      </c>
      <c r="AO106" s="2">
        <v>0</v>
      </c>
      <c r="AP106" s="6">
        <f>SUM(Table2[[#This Row],[BX B]:[BX FE]])</f>
        <v>20</v>
      </c>
      <c r="AQ106" s="11">
        <f>IF((Table2[[#This Row],[BX T]]/Table2[[#This Row],[Admission]]) = 0, "--", (Table2[[#This Row],[BX T]]/Table2[[#This Row],[Admission]]))</f>
        <v>0.7142857142857143</v>
      </c>
      <c r="AR106" s="11">
        <f>IF(Table2[[#This Row],[BX T]]=0,"--", IF(Table2[[#This Row],[BX HS]]/Table2[[#This Row],[BX T]]=0, "--", Table2[[#This Row],[BX HS]]/Table2[[#This Row],[BX T]]))</f>
        <v>0.05</v>
      </c>
      <c r="AS106" s="18" t="str">
        <f>IF(Table2[[#This Row],[BX T]]=0,"--", IF(Table2[[#This Row],[BX FE]]/Table2[[#This Row],[BX T]]=0, "--", Table2[[#This Row],[BX FE]]/Table2[[#This Row],[BX T]]))</f>
        <v>--</v>
      </c>
      <c r="AT106" s="2">
        <v>0</v>
      </c>
      <c r="AU106" s="2">
        <v>0</v>
      </c>
      <c r="AV106" s="2">
        <v>0</v>
      </c>
      <c r="AW106" s="2">
        <v>0</v>
      </c>
      <c r="AX106" s="6">
        <f>SUM(Table2[[#This Row],[SW B]:[SW FE]])</f>
        <v>0</v>
      </c>
      <c r="AY106" s="11" t="str">
        <f>IF((Table2[[#This Row],[SW T]]/Table2[[#This Row],[Admission]]) = 0, "--", (Table2[[#This Row],[SW T]]/Table2[[#This Row],[Admission]]))</f>
        <v>--</v>
      </c>
      <c r="AZ106" s="11" t="str">
        <f>IF(Table2[[#This Row],[SW T]]=0,"--", IF(Table2[[#This Row],[SW HS]]/Table2[[#This Row],[SW T]]=0, "--", Table2[[#This Row],[SW HS]]/Table2[[#This Row],[SW T]]))</f>
        <v>--</v>
      </c>
      <c r="BA106" s="18" t="str">
        <f>IF(Table2[[#This Row],[SW T]]=0,"--", IF(Table2[[#This Row],[SW FE]]/Table2[[#This Row],[SW T]]=0, "--", Table2[[#This Row],[SW FE]]/Table2[[#This Row],[SW T]]))</f>
        <v>--</v>
      </c>
      <c r="BB106" s="2">
        <v>0</v>
      </c>
      <c r="BC106" s="2">
        <v>0</v>
      </c>
      <c r="BD106" s="2">
        <v>0</v>
      </c>
      <c r="BE106" s="2">
        <v>0</v>
      </c>
      <c r="BF106" s="6">
        <f>SUM(Table2[[#This Row],[CHE B]:[CHE FE]])</f>
        <v>0</v>
      </c>
      <c r="BG106" s="11" t="str">
        <f>IF((Table2[[#This Row],[CHE T]]/Table2[[#This Row],[Admission]]) = 0, "--", (Table2[[#This Row],[CHE T]]/Table2[[#This Row],[Admission]]))</f>
        <v>--</v>
      </c>
      <c r="BH106" s="11" t="str">
        <f>IF(Table2[[#This Row],[CHE T]]=0,"--", IF(Table2[[#This Row],[CHE HS]]/Table2[[#This Row],[CHE T]]=0, "--", Table2[[#This Row],[CHE HS]]/Table2[[#This Row],[CHE T]]))</f>
        <v>--</v>
      </c>
      <c r="BI106" s="22" t="str">
        <f>IF(Table2[[#This Row],[CHE T]]=0,"--", IF(Table2[[#This Row],[CHE FE]]/Table2[[#This Row],[CHE T]]=0, "--", Table2[[#This Row],[CHE FE]]/Table2[[#This Row],[CHE T]]))</f>
        <v>--</v>
      </c>
      <c r="BJ106" s="2">
        <v>0</v>
      </c>
      <c r="BK106" s="2">
        <v>0</v>
      </c>
      <c r="BL106" s="2">
        <v>0</v>
      </c>
      <c r="BM106" s="2">
        <v>0</v>
      </c>
      <c r="BN106" s="6">
        <f>SUM(Table2[[#This Row],[WR B]:[WR FE]])</f>
        <v>0</v>
      </c>
      <c r="BO106" s="11" t="str">
        <f>IF((Table2[[#This Row],[WR T]]/Table2[[#This Row],[Admission]]) = 0, "--", (Table2[[#This Row],[WR T]]/Table2[[#This Row],[Admission]]))</f>
        <v>--</v>
      </c>
      <c r="BP106" s="11" t="str">
        <f>IF(Table2[[#This Row],[WR T]]=0,"--", IF(Table2[[#This Row],[WR HS]]/Table2[[#This Row],[WR T]]=0, "--", Table2[[#This Row],[WR HS]]/Table2[[#This Row],[WR T]]))</f>
        <v>--</v>
      </c>
      <c r="BQ106" s="18" t="str">
        <f>IF(Table2[[#This Row],[WR T]]=0,"--", IF(Table2[[#This Row],[WR FE]]/Table2[[#This Row],[WR T]]=0, "--", Table2[[#This Row],[WR FE]]/Table2[[#This Row],[WR T]]))</f>
        <v>--</v>
      </c>
      <c r="BR106" s="2">
        <v>0</v>
      </c>
      <c r="BS106" s="2">
        <v>0</v>
      </c>
      <c r="BT106" s="2">
        <v>0</v>
      </c>
      <c r="BU106" s="2">
        <v>0</v>
      </c>
      <c r="BV106" s="6">
        <f>SUM(Table2[[#This Row],[DNC B]:[DNC FE]])</f>
        <v>0</v>
      </c>
      <c r="BW106" s="11" t="str">
        <f>IF((Table2[[#This Row],[DNC T]]/Table2[[#This Row],[Admission]]) = 0, "--", (Table2[[#This Row],[DNC T]]/Table2[[#This Row],[Admission]]))</f>
        <v>--</v>
      </c>
      <c r="BX106" s="11" t="str">
        <f>IF(Table2[[#This Row],[DNC T]]=0,"--", IF(Table2[[#This Row],[DNC HS]]/Table2[[#This Row],[DNC T]]=0, "--", Table2[[#This Row],[DNC HS]]/Table2[[#This Row],[DNC T]]))</f>
        <v>--</v>
      </c>
      <c r="BY106" s="18" t="str">
        <f>IF(Table2[[#This Row],[DNC T]]=0,"--", IF(Table2[[#This Row],[DNC FE]]/Table2[[#This Row],[DNC T]]=0, "--", Table2[[#This Row],[DNC FE]]/Table2[[#This Row],[DNC T]]))</f>
        <v>--</v>
      </c>
      <c r="BZ106" s="24">
        <f>SUM(Table2[[#This Row],[BX T]],Table2[[#This Row],[SW T]],Table2[[#This Row],[CHE T]],Table2[[#This Row],[WR T]],Table2[[#This Row],[DNC T]])</f>
        <v>20</v>
      </c>
      <c r="CA106" s="2">
        <v>1</v>
      </c>
      <c r="CB106" s="2">
        <v>6</v>
      </c>
      <c r="CC106" s="2">
        <v>0</v>
      </c>
      <c r="CD106" s="2">
        <v>0</v>
      </c>
      <c r="CE106" s="6">
        <f>SUM(Table2[[#This Row],[TF B]:[TF FE]])</f>
        <v>7</v>
      </c>
      <c r="CF106" s="11">
        <f>IF((Table2[[#This Row],[TF T]]/Table2[[#This Row],[Admission]]) = 0, "--", (Table2[[#This Row],[TF T]]/Table2[[#This Row],[Admission]]))</f>
        <v>0.25</v>
      </c>
      <c r="CG106" s="11" t="str">
        <f>IF(Table2[[#This Row],[TF T]]=0,"--", IF(Table2[[#This Row],[TF HS]]/Table2[[#This Row],[TF T]]=0, "--", Table2[[#This Row],[TF HS]]/Table2[[#This Row],[TF T]]))</f>
        <v>--</v>
      </c>
      <c r="CH106" s="18" t="str">
        <f>IF(Table2[[#This Row],[TF T]]=0,"--", IF(Table2[[#This Row],[TF FE]]/Table2[[#This Row],[TF T]]=0, "--", Table2[[#This Row],[TF FE]]/Table2[[#This Row],[TF T]]))</f>
        <v>--</v>
      </c>
      <c r="CI106" s="2">
        <v>0</v>
      </c>
      <c r="CJ106" s="2">
        <v>0</v>
      </c>
      <c r="CK106" s="2">
        <v>0</v>
      </c>
      <c r="CL106" s="2">
        <v>0</v>
      </c>
      <c r="CM106" s="6">
        <f>SUM(Table2[[#This Row],[BB B]:[BB FE]])</f>
        <v>0</v>
      </c>
      <c r="CN106" s="11" t="str">
        <f>IF((Table2[[#This Row],[BB T]]/Table2[[#This Row],[Admission]]) = 0, "--", (Table2[[#This Row],[BB T]]/Table2[[#This Row],[Admission]]))</f>
        <v>--</v>
      </c>
      <c r="CO106" s="11" t="str">
        <f>IF(Table2[[#This Row],[BB T]]=0,"--", IF(Table2[[#This Row],[BB HS]]/Table2[[#This Row],[BB T]]=0, "--", Table2[[#This Row],[BB HS]]/Table2[[#This Row],[BB T]]))</f>
        <v>--</v>
      </c>
      <c r="CP106" s="18" t="str">
        <f>IF(Table2[[#This Row],[BB T]]=0,"--", IF(Table2[[#This Row],[BB FE]]/Table2[[#This Row],[BB T]]=0, "--", Table2[[#This Row],[BB FE]]/Table2[[#This Row],[BB T]]))</f>
        <v>--</v>
      </c>
      <c r="CQ106" s="2">
        <v>0</v>
      </c>
      <c r="CR106" s="2">
        <v>0</v>
      </c>
      <c r="CS106" s="2">
        <v>0</v>
      </c>
      <c r="CT106" s="2">
        <v>0</v>
      </c>
      <c r="CU106" s="6">
        <f>SUM(Table2[[#This Row],[SB B]:[SB FE]])</f>
        <v>0</v>
      </c>
      <c r="CV106" s="11" t="str">
        <f>IF((Table2[[#This Row],[SB T]]/Table2[[#This Row],[Admission]]) = 0, "--", (Table2[[#This Row],[SB T]]/Table2[[#This Row],[Admission]]))</f>
        <v>--</v>
      </c>
      <c r="CW106" s="11" t="str">
        <f>IF(Table2[[#This Row],[SB T]]=0,"--", IF(Table2[[#This Row],[SB HS]]/Table2[[#This Row],[SB T]]=0, "--", Table2[[#This Row],[SB HS]]/Table2[[#This Row],[SB T]]))</f>
        <v>--</v>
      </c>
      <c r="CX106" s="18" t="str">
        <f>IF(Table2[[#This Row],[SB T]]=0,"--", IF(Table2[[#This Row],[SB FE]]/Table2[[#This Row],[SB T]]=0, "--", Table2[[#This Row],[SB FE]]/Table2[[#This Row],[SB T]]))</f>
        <v>--</v>
      </c>
      <c r="CY106" s="2">
        <v>0</v>
      </c>
      <c r="CZ106" s="2">
        <v>0</v>
      </c>
      <c r="DA106" s="2">
        <v>0</v>
      </c>
      <c r="DB106" s="2">
        <v>0</v>
      </c>
      <c r="DC106" s="6">
        <f>SUM(Table2[[#This Row],[GF B]:[GF FE]])</f>
        <v>0</v>
      </c>
      <c r="DD106" s="11" t="str">
        <f>IF((Table2[[#This Row],[GF T]]/Table2[[#This Row],[Admission]]) = 0, "--", (Table2[[#This Row],[GF T]]/Table2[[#This Row],[Admission]]))</f>
        <v>--</v>
      </c>
      <c r="DE106" s="11" t="str">
        <f>IF(Table2[[#This Row],[GF T]]=0,"--", IF(Table2[[#This Row],[GF HS]]/Table2[[#This Row],[GF T]]=0, "--", Table2[[#This Row],[GF HS]]/Table2[[#This Row],[GF T]]))</f>
        <v>--</v>
      </c>
      <c r="DF106" s="18" t="str">
        <f>IF(Table2[[#This Row],[GF T]]=0,"--", IF(Table2[[#This Row],[GF FE]]/Table2[[#This Row],[GF T]]=0, "--", Table2[[#This Row],[GF FE]]/Table2[[#This Row],[GF T]]))</f>
        <v>--</v>
      </c>
      <c r="DG106" s="2">
        <v>0</v>
      </c>
      <c r="DH106" s="2">
        <v>0</v>
      </c>
      <c r="DI106" s="2">
        <v>0</v>
      </c>
      <c r="DJ106" s="2">
        <v>0</v>
      </c>
      <c r="DK106" s="6">
        <f>SUM(Table2[[#This Row],[TN B]:[TN FE]])</f>
        <v>0</v>
      </c>
      <c r="DL106" s="11" t="str">
        <f>IF((Table2[[#This Row],[TN T]]/Table2[[#This Row],[Admission]]) = 0, "--", (Table2[[#This Row],[TN T]]/Table2[[#This Row],[Admission]]))</f>
        <v>--</v>
      </c>
      <c r="DM106" s="11" t="str">
        <f>IF(Table2[[#This Row],[TN T]]=0,"--", IF(Table2[[#This Row],[TN HS]]/Table2[[#This Row],[TN T]]=0, "--", Table2[[#This Row],[TN HS]]/Table2[[#This Row],[TN T]]))</f>
        <v>--</v>
      </c>
      <c r="DN106" s="18" t="str">
        <f>IF(Table2[[#This Row],[TN T]]=0,"--", IF(Table2[[#This Row],[TN FE]]/Table2[[#This Row],[TN T]]=0, "--", Table2[[#This Row],[TN FE]]/Table2[[#This Row],[TN T]]))</f>
        <v>--</v>
      </c>
      <c r="DO106" s="2">
        <v>0</v>
      </c>
      <c r="DP106" s="2">
        <v>0</v>
      </c>
      <c r="DQ106" s="2">
        <v>0</v>
      </c>
      <c r="DR106" s="2">
        <v>0</v>
      </c>
      <c r="DS106" s="6">
        <f>SUM(Table2[[#This Row],[BND B]:[BND FE]])</f>
        <v>0</v>
      </c>
      <c r="DT106" s="11" t="str">
        <f>IF((Table2[[#This Row],[BND T]]/Table2[[#This Row],[Admission]]) = 0, "--", (Table2[[#This Row],[BND T]]/Table2[[#This Row],[Admission]]))</f>
        <v>--</v>
      </c>
      <c r="DU106" s="11" t="str">
        <f>IF(Table2[[#This Row],[BND T]]=0,"--", IF(Table2[[#This Row],[BND HS]]/Table2[[#This Row],[BND T]]=0, "--", Table2[[#This Row],[BND HS]]/Table2[[#This Row],[BND T]]))</f>
        <v>--</v>
      </c>
      <c r="DV106" s="18" t="str">
        <f>IF(Table2[[#This Row],[BND T]]=0,"--", IF(Table2[[#This Row],[BND FE]]/Table2[[#This Row],[BND T]]=0, "--", Table2[[#This Row],[BND FE]]/Table2[[#This Row],[BND T]]))</f>
        <v>--</v>
      </c>
      <c r="DW106" s="2">
        <v>0</v>
      </c>
      <c r="DX106" s="2">
        <v>0</v>
      </c>
      <c r="DY106" s="2">
        <v>0</v>
      </c>
      <c r="DZ106" s="2">
        <v>0</v>
      </c>
      <c r="EA106" s="6">
        <f>SUM(Table2[[#This Row],[SPE B]:[SPE FE]])</f>
        <v>0</v>
      </c>
      <c r="EB106" s="11" t="str">
        <f>IF((Table2[[#This Row],[SPE T]]/Table2[[#This Row],[Admission]]) = 0, "--", (Table2[[#This Row],[SPE T]]/Table2[[#This Row],[Admission]]))</f>
        <v>--</v>
      </c>
      <c r="EC106" s="11" t="str">
        <f>IF(Table2[[#This Row],[SPE T]]=0,"--", IF(Table2[[#This Row],[SPE HS]]/Table2[[#This Row],[SPE T]]=0, "--", Table2[[#This Row],[SPE HS]]/Table2[[#This Row],[SPE T]]))</f>
        <v>--</v>
      </c>
      <c r="ED106" s="18" t="str">
        <f>IF(Table2[[#This Row],[SPE T]]=0,"--", IF(Table2[[#This Row],[SPE FE]]/Table2[[#This Row],[SPE T]]=0, "--", Table2[[#This Row],[SPE FE]]/Table2[[#This Row],[SPE T]]))</f>
        <v>--</v>
      </c>
      <c r="EE106" s="2">
        <v>0</v>
      </c>
      <c r="EF106" s="2">
        <v>0</v>
      </c>
      <c r="EG106" s="2">
        <v>0</v>
      </c>
      <c r="EH106" s="2">
        <v>0</v>
      </c>
      <c r="EI106" s="6">
        <f>SUM(Table2[[#This Row],[ORC B]:[ORC FE]])</f>
        <v>0</v>
      </c>
      <c r="EJ106" s="11" t="str">
        <f>IF((Table2[[#This Row],[ORC T]]/Table2[[#This Row],[Admission]]) = 0, "--", (Table2[[#This Row],[ORC T]]/Table2[[#This Row],[Admission]]))</f>
        <v>--</v>
      </c>
      <c r="EK106" s="11" t="str">
        <f>IF(Table2[[#This Row],[ORC T]]=0,"--", IF(Table2[[#This Row],[ORC HS]]/Table2[[#This Row],[ORC T]]=0, "--", Table2[[#This Row],[ORC HS]]/Table2[[#This Row],[ORC T]]))</f>
        <v>--</v>
      </c>
      <c r="EL106" s="18" t="str">
        <f>IF(Table2[[#This Row],[ORC T]]=0,"--", IF(Table2[[#This Row],[ORC FE]]/Table2[[#This Row],[ORC T]]=0, "--", Table2[[#This Row],[ORC FE]]/Table2[[#This Row],[ORC T]]))</f>
        <v>--</v>
      </c>
      <c r="EM106" s="2">
        <v>0</v>
      </c>
      <c r="EN106" s="2">
        <v>0</v>
      </c>
      <c r="EO106" s="2">
        <v>0</v>
      </c>
      <c r="EP106" s="2">
        <v>0</v>
      </c>
      <c r="EQ106" s="6">
        <f>SUM(Table2[[#This Row],[SOL B]:[SOL FE]])</f>
        <v>0</v>
      </c>
      <c r="ER106" s="11" t="str">
        <f>IF((Table2[[#This Row],[SOL T]]/Table2[[#This Row],[Admission]]) = 0, "--", (Table2[[#This Row],[SOL T]]/Table2[[#This Row],[Admission]]))</f>
        <v>--</v>
      </c>
      <c r="ES106" s="11" t="str">
        <f>IF(Table2[[#This Row],[SOL T]]=0,"--", IF(Table2[[#This Row],[SOL HS]]/Table2[[#This Row],[SOL T]]=0, "--", Table2[[#This Row],[SOL HS]]/Table2[[#This Row],[SOL T]]))</f>
        <v>--</v>
      </c>
      <c r="ET106" s="18" t="str">
        <f>IF(Table2[[#This Row],[SOL T]]=0,"--", IF(Table2[[#This Row],[SOL FE]]/Table2[[#This Row],[SOL T]]=0, "--", Table2[[#This Row],[SOL FE]]/Table2[[#This Row],[SOL T]]))</f>
        <v>--</v>
      </c>
      <c r="EU106" s="2">
        <v>0</v>
      </c>
      <c r="EV106" s="2">
        <v>0</v>
      </c>
      <c r="EW106" s="2">
        <v>0</v>
      </c>
      <c r="EX106" s="2">
        <v>0</v>
      </c>
      <c r="EY106" s="6">
        <f>SUM(Table2[[#This Row],[CHO B]:[CHO FE]])</f>
        <v>0</v>
      </c>
      <c r="EZ106" s="11" t="str">
        <f>IF((Table2[[#This Row],[CHO T]]/Table2[[#This Row],[Admission]]) = 0, "--", (Table2[[#This Row],[CHO T]]/Table2[[#This Row],[Admission]]))</f>
        <v>--</v>
      </c>
      <c r="FA106" s="11" t="str">
        <f>IF(Table2[[#This Row],[CHO T]]=0,"--", IF(Table2[[#This Row],[CHO HS]]/Table2[[#This Row],[CHO T]]=0, "--", Table2[[#This Row],[CHO HS]]/Table2[[#This Row],[CHO T]]))</f>
        <v>--</v>
      </c>
      <c r="FB106" s="18" t="str">
        <f>IF(Table2[[#This Row],[CHO T]]=0,"--", IF(Table2[[#This Row],[CHO FE]]/Table2[[#This Row],[CHO T]]=0, "--", Table2[[#This Row],[CHO FE]]/Table2[[#This Row],[CHO T]]))</f>
        <v>--</v>
      </c>
      <c r="FC10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</v>
      </c>
      <c r="FD106">
        <v>0</v>
      </c>
      <c r="FE106">
        <v>0</v>
      </c>
      <c r="FF106" s="1" t="s">
        <v>390</v>
      </c>
      <c r="FG106" s="1" t="s">
        <v>390</v>
      </c>
      <c r="FH106">
        <v>0</v>
      </c>
      <c r="FI106">
        <v>1</v>
      </c>
      <c r="FJ106" s="1" t="s">
        <v>390</v>
      </c>
      <c r="FK106" s="1" t="s">
        <v>390</v>
      </c>
      <c r="FL106">
        <v>0</v>
      </c>
      <c r="FM106">
        <v>0</v>
      </c>
      <c r="FN106" s="1" t="s">
        <v>390</v>
      </c>
      <c r="FO106" s="1" t="s">
        <v>390</v>
      </c>
    </row>
    <row r="107" spans="1:171">
      <c r="A107">
        <v>975</v>
      </c>
      <c r="B107">
        <v>35</v>
      </c>
      <c r="C107" t="s">
        <v>97</v>
      </c>
      <c r="D107" t="s">
        <v>203</v>
      </c>
      <c r="E107" s="20">
        <v>353</v>
      </c>
      <c r="F107" s="2">
        <v>39</v>
      </c>
      <c r="G107" s="2">
        <v>0</v>
      </c>
      <c r="H107" s="2">
        <v>0</v>
      </c>
      <c r="I107" s="2">
        <v>0</v>
      </c>
      <c r="J107" s="6">
        <f>SUM(Table2[[#This Row],[FB B]:[FB FE]])</f>
        <v>39</v>
      </c>
      <c r="K107" s="11">
        <f>IF((Table2[[#This Row],[FB T]]/Table2[[#This Row],[Admission]]) = 0, "--", (Table2[[#This Row],[FB T]]/Table2[[#This Row],[Admission]]))</f>
        <v>0.11048158640226628</v>
      </c>
      <c r="L107" s="11" t="str">
        <f>IF(Table2[[#This Row],[FB T]]=0,"--", IF(Table2[[#This Row],[FB HS]]/Table2[[#This Row],[FB T]]=0, "--", Table2[[#This Row],[FB HS]]/Table2[[#This Row],[FB T]]))</f>
        <v>--</v>
      </c>
      <c r="M107" s="18" t="str">
        <f>IF(Table2[[#This Row],[FB T]]=0,"--", IF(Table2[[#This Row],[FB FE]]/Table2[[#This Row],[FB T]]=0, "--", Table2[[#This Row],[FB FE]]/Table2[[#This Row],[FB T]]))</f>
        <v>--</v>
      </c>
      <c r="N107" s="2">
        <v>2</v>
      </c>
      <c r="O107" s="2">
        <v>3</v>
      </c>
      <c r="P107" s="2">
        <v>0</v>
      </c>
      <c r="Q107" s="2">
        <v>0</v>
      </c>
      <c r="R107" s="6">
        <f>SUM(Table2[[#This Row],[XC B]:[XC FE]])</f>
        <v>5</v>
      </c>
      <c r="S107" s="11">
        <f>IF((Table2[[#This Row],[XC T]]/Table2[[#This Row],[Admission]]) = 0, "--", (Table2[[#This Row],[XC T]]/Table2[[#This Row],[Admission]]))</f>
        <v>1.4164305949008499E-2</v>
      </c>
      <c r="T107" s="11" t="str">
        <f>IF(Table2[[#This Row],[XC T]]=0,"--", IF(Table2[[#This Row],[XC HS]]/Table2[[#This Row],[XC T]]=0, "--", Table2[[#This Row],[XC HS]]/Table2[[#This Row],[XC T]]))</f>
        <v>--</v>
      </c>
      <c r="U107" s="18" t="str">
        <f>IF(Table2[[#This Row],[XC T]]=0,"--", IF(Table2[[#This Row],[XC FE]]/Table2[[#This Row],[XC T]]=0, "--", Table2[[#This Row],[XC FE]]/Table2[[#This Row],[XC T]]))</f>
        <v>--</v>
      </c>
      <c r="V107" s="2">
        <v>18</v>
      </c>
      <c r="W107" s="2">
        <v>0</v>
      </c>
      <c r="X107" s="2">
        <v>0</v>
      </c>
      <c r="Y107" s="6">
        <f>SUM(Table2[[#This Row],[VB G]:[VB FE]])</f>
        <v>18</v>
      </c>
      <c r="Z107" s="11">
        <f>IF((Table2[[#This Row],[VB T]]/Table2[[#This Row],[Admission]]) = 0, "--", (Table2[[#This Row],[VB T]]/Table2[[#This Row],[Admission]]))</f>
        <v>5.0991501416430593E-2</v>
      </c>
      <c r="AA107" s="11" t="str">
        <f>IF(Table2[[#This Row],[VB T]]=0,"--", IF(Table2[[#This Row],[VB HS]]/Table2[[#This Row],[VB T]]=0, "--", Table2[[#This Row],[VB HS]]/Table2[[#This Row],[VB T]]))</f>
        <v>--</v>
      </c>
      <c r="AB107" s="18" t="str">
        <f>IF(Table2[[#This Row],[VB T]]=0,"--", IF(Table2[[#This Row],[VB FE]]/Table2[[#This Row],[VB T]]=0, "--", Table2[[#This Row],[VB FE]]/Table2[[#This Row],[VB T]]))</f>
        <v>--</v>
      </c>
      <c r="AC107" s="2">
        <v>14</v>
      </c>
      <c r="AD107" s="2">
        <v>20</v>
      </c>
      <c r="AE107" s="2">
        <v>0</v>
      </c>
      <c r="AF107" s="2">
        <v>1</v>
      </c>
      <c r="AG107" s="6">
        <f>SUM(Table2[[#This Row],[SC B]:[SC FE]])</f>
        <v>35</v>
      </c>
      <c r="AH107" s="11">
        <f>IF((Table2[[#This Row],[SC T]]/Table2[[#This Row],[Admission]]) = 0, "--", (Table2[[#This Row],[SC T]]/Table2[[#This Row],[Admission]]))</f>
        <v>9.9150141643059492E-2</v>
      </c>
      <c r="AI107" s="11" t="str">
        <f>IF(Table2[[#This Row],[SC T]]=0,"--", IF(Table2[[#This Row],[SC HS]]/Table2[[#This Row],[SC T]]=0, "--", Table2[[#This Row],[SC HS]]/Table2[[#This Row],[SC T]]))</f>
        <v>--</v>
      </c>
      <c r="AJ107" s="18">
        <f>IF(Table2[[#This Row],[SC T]]=0,"--", IF(Table2[[#This Row],[SC FE]]/Table2[[#This Row],[SC T]]=0, "--", Table2[[#This Row],[SC FE]]/Table2[[#This Row],[SC T]]))</f>
        <v>2.8571428571428571E-2</v>
      </c>
      <c r="AK107" s="15">
        <f>SUM(Table2[[#This Row],[FB T]],Table2[[#This Row],[XC T]],Table2[[#This Row],[VB T]],Table2[[#This Row],[SC T]])</f>
        <v>97</v>
      </c>
      <c r="AL107" s="2">
        <v>18</v>
      </c>
      <c r="AM107" s="2">
        <v>21</v>
      </c>
      <c r="AN107" s="2">
        <v>0</v>
      </c>
      <c r="AO107" s="2">
        <v>0</v>
      </c>
      <c r="AP107" s="6">
        <f>SUM(Table2[[#This Row],[BX B]:[BX FE]])</f>
        <v>39</v>
      </c>
      <c r="AQ107" s="11">
        <f>IF((Table2[[#This Row],[BX T]]/Table2[[#This Row],[Admission]]) = 0, "--", (Table2[[#This Row],[BX T]]/Table2[[#This Row],[Admission]]))</f>
        <v>0.11048158640226628</v>
      </c>
      <c r="AR107" s="11" t="str">
        <f>IF(Table2[[#This Row],[BX T]]=0,"--", IF(Table2[[#This Row],[BX HS]]/Table2[[#This Row],[BX T]]=0, "--", Table2[[#This Row],[BX HS]]/Table2[[#This Row],[BX T]]))</f>
        <v>--</v>
      </c>
      <c r="AS107" s="18" t="str">
        <f>IF(Table2[[#This Row],[BX T]]=0,"--", IF(Table2[[#This Row],[BX FE]]/Table2[[#This Row],[BX T]]=0, "--", Table2[[#This Row],[BX FE]]/Table2[[#This Row],[BX T]]))</f>
        <v>--</v>
      </c>
      <c r="AT107" s="2">
        <v>0</v>
      </c>
      <c r="AU107" s="2">
        <v>0</v>
      </c>
      <c r="AV107" s="2">
        <v>0</v>
      </c>
      <c r="AW107" s="2">
        <v>0</v>
      </c>
      <c r="AX107" s="6">
        <f>SUM(Table2[[#This Row],[SW B]:[SW FE]])</f>
        <v>0</v>
      </c>
      <c r="AY107" s="11" t="str">
        <f>IF((Table2[[#This Row],[SW T]]/Table2[[#This Row],[Admission]]) = 0, "--", (Table2[[#This Row],[SW T]]/Table2[[#This Row],[Admission]]))</f>
        <v>--</v>
      </c>
      <c r="AZ107" s="11" t="str">
        <f>IF(Table2[[#This Row],[SW T]]=0,"--", IF(Table2[[#This Row],[SW HS]]/Table2[[#This Row],[SW T]]=0, "--", Table2[[#This Row],[SW HS]]/Table2[[#This Row],[SW T]]))</f>
        <v>--</v>
      </c>
      <c r="BA107" s="18" t="str">
        <f>IF(Table2[[#This Row],[SW T]]=0,"--", IF(Table2[[#This Row],[SW FE]]/Table2[[#This Row],[SW T]]=0, "--", Table2[[#This Row],[SW FE]]/Table2[[#This Row],[SW T]]))</f>
        <v>--</v>
      </c>
      <c r="BB107" s="2">
        <v>1</v>
      </c>
      <c r="BC107" s="2">
        <v>7</v>
      </c>
      <c r="BD107" s="2">
        <v>0</v>
      </c>
      <c r="BE107" s="2">
        <v>0</v>
      </c>
      <c r="BF107" s="6">
        <f>SUM(Table2[[#This Row],[CHE B]:[CHE FE]])</f>
        <v>8</v>
      </c>
      <c r="BG107" s="11">
        <f>IF((Table2[[#This Row],[CHE T]]/Table2[[#This Row],[Admission]]) = 0, "--", (Table2[[#This Row],[CHE T]]/Table2[[#This Row],[Admission]]))</f>
        <v>2.2662889518413599E-2</v>
      </c>
      <c r="BH107" s="11" t="str">
        <f>IF(Table2[[#This Row],[CHE T]]=0,"--", IF(Table2[[#This Row],[CHE HS]]/Table2[[#This Row],[CHE T]]=0, "--", Table2[[#This Row],[CHE HS]]/Table2[[#This Row],[CHE T]]))</f>
        <v>--</v>
      </c>
      <c r="BI107" s="22" t="str">
        <f>IF(Table2[[#This Row],[CHE T]]=0,"--", IF(Table2[[#This Row],[CHE FE]]/Table2[[#This Row],[CHE T]]=0, "--", Table2[[#This Row],[CHE FE]]/Table2[[#This Row],[CHE T]]))</f>
        <v>--</v>
      </c>
      <c r="BJ107" s="2">
        <v>16</v>
      </c>
      <c r="BK107" s="2">
        <v>3</v>
      </c>
      <c r="BL107" s="2">
        <v>2</v>
      </c>
      <c r="BM107" s="2">
        <v>0</v>
      </c>
      <c r="BN107" s="6">
        <f>SUM(Table2[[#This Row],[WR B]:[WR FE]])</f>
        <v>21</v>
      </c>
      <c r="BO107" s="11">
        <f>IF((Table2[[#This Row],[WR T]]/Table2[[#This Row],[Admission]]) = 0, "--", (Table2[[#This Row],[WR T]]/Table2[[#This Row],[Admission]]))</f>
        <v>5.9490084985835696E-2</v>
      </c>
      <c r="BP107" s="11">
        <f>IF(Table2[[#This Row],[WR T]]=0,"--", IF(Table2[[#This Row],[WR HS]]/Table2[[#This Row],[WR T]]=0, "--", Table2[[#This Row],[WR HS]]/Table2[[#This Row],[WR T]]))</f>
        <v>9.5238095238095233E-2</v>
      </c>
      <c r="BQ107" s="18" t="str">
        <f>IF(Table2[[#This Row],[WR T]]=0,"--", IF(Table2[[#This Row],[WR FE]]/Table2[[#This Row],[WR T]]=0, "--", Table2[[#This Row],[WR FE]]/Table2[[#This Row],[WR T]]))</f>
        <v>--</v>
      </c>
      <c r="BR107" s="2">
        <v>0</v>
      </c>
      <c r="BS107" s="2">
        <v>0</v>
      </c>
      <c r="BT107" s="2">
        <v>0</v>
      </c>
      <c r="BU107" s="2">
        <v>0</v>
      </c>
      <c r="BV107" s="6">
        <f>SUM(Table2[[#This Row],[DNC B]:[DNC FE]])</f>
        <v>0</v>
      </c>
      <c r="BW107" s="11" t="str">
        <f>IF((Table2[[#This Row],[DNC T]]/Table2[[#This Row],[Admission]]) = 0, "--", (Table2[[#This Row],[DNC T]]/Table2[[#This Row],[Admission]]))</f>
        <v>--</v>
      </c>
      <c r="BX107" s="11" t="str">
        <f>IF(Table2[[#This Row],[DNC T]]=0,"--", IF(Table2[[#This Row],[DNC HS]]/Table2[[#This Row],[DNC T]]=0, "--", Table2[[#This Row],[DNC HS]]/Table2[[#This Row],[DNC T]]))</f>
        <v>--</v>
      </c>
      <c r="BY107" s="18" t="str">
        <f>IF(Table2[[#This Row],[DNC T]]=0,"--", IF(Table2[[#This Row],[DNC FE]]/Table2[[#This Row],[DNC T]]=0, "--", Table2[[#This Row],[DNC FE]]/Table2[[#This Row],[DNC T]]))</f>
        <v>--</v>
      </c>
      <c r="BZ107" s="24">
        <f>SUM(Table2[[#This Row],[BX T]],Table2[[#This Row],[SW T]],Table2[[#This Row],[CHE T]],Table2[[#This Row],[WR T]],Table2[[#This Row],[DNC T]])</f>
        <v>68</v>
      </c>
      <c r="CA107" s="2">
        <v>23</v>
      </c>
      <c r="CB107" s="2">
        <v>19</v>
      </c>
      <c r="CC107" s="2">
        <v>1</v>
      </c>
      <c r="CD107" s="2">
        <v>0</v>
      </c>
      <c r="CE107" s="6">
        <f>SUM(Table2[[#This Row],[TF B]:[TF FE]])</f>
        <v>43</v>
      </c>
      <c r="CF107" s="11">
        <f>IF((Table2[[#This Row],[TF T]]/Table2[[#This Row],[Admission]]) = 0, "--", (Table2[[#This Row],[TF T]]/Table2[[#This Row],[Admission]]))</f>
        <v>0.12181303116147309</v>
      </c>
      <c r="CG107" s="11">
        <f>IF(Table2[[#This Row],[TF T]]=0,"--", IF(Table2[[#This Row],[TF HS]]/Table2[[#This Row],[TF T]]=0, "--", Table2[[#This Row],[TF HS]]/Table2[[#This Row],[TF T]]))</f>
        <v>2.3255813953488372E-2</v>
      </c>
      <c r="CH107" s="18" t="str">
        <f>IF(Table2[[#This Row],[TF T]]=0,"--", IF(Table2[[#This Row],[TF FE]]/Table2[[#This Row],[TF T]]=0, "--", Table2[[#This Row],[TF FE]]/Table2[[#This Row],[TF T]]))</f>
        <v>--</v>
      </c>
      <c r="CI107" s="2">
        <v>15</v>
      </c>
      <c r="CJ107" s="2">
        <v>0</v>
      </c>
      <c r="CK107" s="2">
        <v>0</v>
      </c>
      <c r="CL107" s="2">
        <v>0</v>
      </c>
      <c r="CM107" s="6">
        <f>SUM(Table2[[#This Row],[BB B]:[BB FE]])</f>
        <v>15</v>
      </c>
      <c r="CN107" s="11">
        <f>IF((Table2[[#This Row],[BB T]]/Table2[[#This Row],[Admission]]) = 0, "--", (Table2[[#This Row],[BB T]]/Table2[[#This Row],[Admission]]))</f>
        <v>4.2492917847025496E-2</v>
      </c>
      <c r="CO107" s="11" t="str">
        <f>IF(Table2[[#This Row],[BB T]]=0,"--", IF(Table2[[#This Row],[BB HS]]/Table2[[#This Row],[BB T]]=0, "--", Table2[[#This Row],[BB HS]]/Table2[[#This Row],[BB T]]))</f>
        <v>--</v>
      </c>
      <c r="CP107" s="18" t="str">
        <f>IF(Table2[[#This Row],[BB T]]=0,"--", IF(Table2[[#This Row],[BB FE]]/Table2[[#This Row],[BB T]]=0, "--", Table2[[#This Row],[BB FE]]/Table2[[#This Row],[BB T]]))</f>
        <v>--</v>
      </c>
      <c r="CQ107" s="2">
        <v>0</v>
      </c>
      <c r="CR107" s="2">
        <v>17</v>
      </c>
      <c r="CS107" s="2">
        <v>0</v>
      </c>
      <c r="CT107" s="2">
        <v>0</v>
      </c>
      <c r="CU107" s="6">
        <f>SUM(Table2[[#This Row],[SB B]:[SB FE]])</f>
        <v>17</v>
      </c>
      <c r="CV107" s="11">
        <f>IF((Table2[[#This Row],[SB T]]/Table2[[#This Row],[Admission]]) = 0, "--", (Table2[[#This Row],[SB T]]/Table2[[#This Row],[Admission]]))</f>
        <v>4.8158640226628892E-2</v>
      </c>
      <c r="CW107" s="11" t="str">
        <f>IF(Table2[[#This Row],[SB T]]=0,"--", IF(Table2[[#This Row],[SB HS]]/Table2[[#This Row],[SB T]]=0, "--", Table2[[#This Row],[SB HS]]/Table2[[#This Row],[SB T]]))</f>
        <v>--</v>
      </c>
      <c r="CX107" s="18" t="str">
        <f>IF(Table2[[#This Row],[SB T]]=0,"--", IF(Table2[[#This Row],[SB FE]]/Table2[[#This Row],[SB T]]=0, "--", Table2[[#This Row],[SB FE]]/Table2[[#This Row],[SB T]]))</f>
        <v>--</v>
      </c>
      <c r="CY107" s="2">
        <v>6</v>
      </c>
      <c r="CZ107" s="2">
        <v>0</v>
      </c>
      <c r="DA107" s="2">
        <v>0</v>
      </c>
      <c r="DB107" s="2">
        <v>0</v>
      </c>
      <c r="DC107" s="6">
        <f>SUM(Table2[[#This Row],[GF B]:[GF FE]])</f>
        <v>6</v>
      </c>
      <c r="DD107" s="11">
        <f>IF((Table2[[#This Row],[GF T]]/Table2[[#This Row],[Admission]]) = 0, "--", (Table2[[#This Row],[GF T]]/Table2[[#This Row],[Admission]]))</f>
        <v>1.69971671388102E-2</v>
      </c>
      <c r="DE107" s="11" t="str">
        <f>IF(Table2[[#This Row],[GF T]]=0,"--", IF(Table2[[#This Row],[GF HS]]/Table2[[#This Row],[GF T]]=0, "--", Table2[[#This Row],[GF HS]]/Table2[[#This Row],[GF T]]))</f>
        <v>--</v>
      </c>
      <c r="DF107" s="18" t="str">
        <f>IF(Table2[[#This Row],[GF T]]=0,"--", IF(Table2[[#This Row],[GF FE]]/Table2[[#This Row],[GF T]]=0, "--", Table2[[#This Row],[GF FE]]/Table2[[#This Row],[GF T]]))</f>
        <v>--</v>
      </c>
      <c r="DG107" s="2">
        <v>0</v>
      </c>
      <c r="DH107" s="2">
        <v>0</v>
      </c>
      <c r="DI107" s="2">
        <v>0</v>
      </c>
      <c r="DJ107" s="2">
        <v>0</v>
      </c>
      <c r="DK107" s="6">
        <f>SUM(Table2[[#This Row],[TN B]:[TN FE]])</f>
        <v>0</v>
      </c>
      <c r="DL107" s="11" t="str">
        <f>IF((Table2[[#This Row],[TN T]]/Table2[[#This Row],[Admission]]) = 0, "--", (Table2[[#This Row],[TN T]]/Table2[[#This Row],[Admission]]))</f>
        <v>--</v>
      </c>
      <c r="DM107" s="11" t="str">
        <f>IF(Table2[[#This Row],[TN T]]=0,"--", IF(Table2[[#This Row],[TN HS]]/Table2[[#This Row],[TN T]]=0, "--", Table2[[#This Row],[TN HS]]/Table2[[#This Row],[TN T]]))</f>
        <v>--</v>
      </c>
      <c r="DN107" s="18" t="str">
        <f>IF(Table2[[#This Row],[TN T]]=0,"--", IF(Table2[[#This Row],[TN FE]]/Table2[[#This Row],[TN T]]=0, "--", Table2[[#This Row],[TN FE]]/Table2[[#This Row],[TN T]]))</f>
        <v>--</v>
      </c>
      <c r="DO107" s="2">
        <v>19</v>
      </c>
      <c r="DP107" s="2">
        <v>10</v>
      </c>
      <c r="DQ107" s="2">
        <v>0</v>
      </c>
      <c r="DR107" s="2">
        <v>0</v>
      </c>
      <c r="DS107" s="6">
        <f>SUM(Table2[[#This Row],[BND B]:[BND FE]])</f>
        <v>29</v>
      </c>
      <c r="DT107" s="11">
        <f>IF((Table2[[#This Row],[BND T]]/Table2[[#This Row],[Admission]]) = 0, "--", (Table2[[#This Row],[BND T]]/Table2[[#This Row],[Admission]]))</f>
        <v>8.2152974504249299E-2</v>
      </c>
      <c r="DU107" s="11" t="str">
        <f>IF(Table2[[#This Row],[BND T]]=0,"--", IF(Table2[[#This Row],[BND HS]]/Table2[[#This Row],[BND T]]=0, "--", Table2[[#This Row],[BND HS]]/Table2[[#This Row],[BND T]]))</f>
        <v>--</v>
      </c>
      <c r="DV107" s="18" t="str">
        <f>IF(Table2[[#This Row],[BND T]]=0,"--", IF(Table2[[#This Row],[BND FE]]/Table2[[#This Row],[BND T]]=0, "--", Table2[[#This Row],[BND FE]]/Table2[[#This Row],[BND T]]))</f>
        <v>--</v>
      </c>
      <c r="DW107" s="2">
        <v>0</v>
      </c>
      <c r="DX107" s="2">
        <v>0</v>
      </c>
      <c r="DY107" s="2">
        <v>0</v>
      </c>
      <c r="DZ107" s="2">
        <v>0</v>
      </c>
      <c r="EA107" s="6">
        <f>SUM(Table2[[#This Row],[SPE B]:[SPE FE]])</f>
        <v>0</v>
      </c>
      <c r="EB107" s="11" t="str">
        <f>IF((Table2[[#This Row],[SPE T]]/Table2[[#This Row],[Admission]]) = 0, "--", (Table2[[#This Row],[SPE T]]/Table2[[#This Row],[Admission]]))</f>
        <v>--</v>
      </c>
      <c r="EC107" s="11" t="str">
        <f>IF(Table2[[#This Row],[SPE T]]=0,"--", IF(Table2[[#This Row],[SPE HS]]/Table2[[#This Row],[SPE T]]=0, "--", Table2[[#This Row],[SPE HS]]/Table2[[#This Row],[SPE T]]))</f>
        <v>--</v>
      </c>
      <c r="ED107" s="18" t="str">
        <f>IF(Table2[[#This Row],[SPE T]]=0,"--", IF(Table2[[#This Row],[SPE FE]]/Table2[[#This Row],[SPE T]]=0, "--", Table2[[#This Row],[SPE FE]]/Table2[[#This Row],[SPE T]]))</f>
        <v>--</v>
      </c>
      <c r="EE107" s="2">
        <v>0</v>
      </c>
      <c r="EF107" s="2">
        <v>0</v>
      </c>
      <c r="EG107" s="2">
        <v>0</v>
      </c>
      <c r="EH107" s="2">
        <v>0</v>
      </c>
      <c r="EI107" s="6">
        <f>SUM(Table2[[#This Row],[ORC B]:[ORC FE]])</f>
        <v>0</v>
      </c>
      <c r="EJ107" s="11" t="str">
        <f>IF((Table2[[#This Row],[ORC T]]/Table2[[#This Row],[Admission]]) = 0, "--", (Table2[[#This Row],[ORC T]]/Table2[[#This Row],[Admission]]))</f>
        <v>--</v>
      </c>
      <c r="EK107" s="11" t="str">
        <f>IF(Table2[[#This Row],[ORC T]]=0,"--", IF(Table2[[#This Row],[ORC HS]]/Table2[[#This Row],[ORC T]]=0, "--", Table2[[#This Row],[ORC HS]]/Table2[[#This Row],[ORC T]]))</f>
        <v>--</v>
      </c>
      <c r="EL107" s="18" t="str">
        <f>IF(Table2[[#This Row],[ORC T]]=0,"--", IF(Table2[[#This Row],[ORC FE]]/Table2[[#This Row],[ORC T]]=0, "--", Table2[[#This Row],[ORC FE]]/Table2[[#This Row],[ORC T]]))</f>
        <v>--</v>
      </c>
      <c r="EM107" s="2">
        <v>0</v>
      </c>
      <c r="EN107" s="2">
        <v>0</v>
      </c>
      <c r="EO107" s="2">
        <v>0</v>
      </c>
      <c r="EP107" s="2">
        <v>0</v>
      </c>
      <c r="EQ107" s="6">
        <f>SUM(Table2[[#This Row],[SOL B]:[SOL FE]])</f>
        <v>0</v>
      </c>
      <c r="ER107" s="11" t="str">
        <f>IF((Table2[[#This Row],[SOL T]]/Table2[[#This Row],[Admission]]) = 0, "--", (Table2[[#This Row],[SOL T]]/Table2[[#This Row],[Admission]]))</f>
        <v>--</v>
      </c>
      <c r="ES107" s="11" t="str">
        <f>IF(Table2[[#This Row],[SOL T]]=0,"--", IF(Table2[[#This Row],[SOL HS]]/Table2[[#This Row],[SOL T]]=0, "--", Table2[[#This Row],[SOL HS]]/Table2[[#This Row],[SOL T]]))</f>
        <v>--</v>
      </c>
      <c r="ET107" s="18" t="str">
        <f>IF(Table2[[#This Row],[SOL T]]=0,"--", IF(Table2[[#This Row],[SOL FE]]/Table2[[#This Row],[SOL T]]=0, "--", Table2[[#This Row],[SOL FE]]/Table2[[#This Row],[SOL T]]))</f>
        <v>--</v>
      </c>
      <c r="EU107" s="2">
        <v>9</v>
      </c>
      <c r="EV107" s="2">
        <v>34</v>
      </c>
      <c r="EW107" s="2">
        <v>0</v>
      </c>
      <c r="EX107" s="2">
        <v>0</v>
      </c>
      <c r="EY107" s="6">
        <f>SUM(Table2[[#This Row],[CHO B]:[CHO FE]])</f>
        <v>43</v>
      </c>
      <c r="EZ107" s="11">
        <f>IF((Table2[[#This Row],[CHO T]]/Table2[[#This Row],[Admission]]) = 0, "--", (Table2[[#This Row],[CHO T]]/Table2[[#This Row],[Admission]]))</f>
        <v>0.12181303116147309</v>
      </c>
      <c r="FA107" s="11" t="str">
        <f>IF(Table2[[#This Row],[CHO T]]=0,"--", IF(Table2[[#This Row],[CHO HS]]/Table2[[#This Row],[CHO T]]=0, "--", Table2[[#This Row],[CHO HS]]/Table2[[#This Row],[CHO T]]))</f>
        <v>--</v>
      </c>
      <c r="FB107" s="18" t="str">
        <f>IF(Table2[[#This Row],[CHO T]]=0,"--", IF(Table2[[#This Row],[CHO FE]]/Table2[[#This Row],[CHO T]]=0, "--", Table2[[#This Row],[CHO FE]]/Table2[[#This Row],[CHO T]]))</f>
        <v>--</v>
      </c>
      <c r="FC10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153</v>
      </c>
      <c r="FD107">
        <v>0</v>
      </c>
      <c r="FE107">
        <v>2</v>
      </c>
      <c r="FF107">
        <v>0</v>
      </c>
      <c r="FG107">
        <v>0</v>
      </c>
      <c r="FH107">
        <v>2</v>
      </c>
      <c r="FI107">
        <v>2</v>
      </c>
      <c r="FJ107" s="1" t="s">
        <v>390</v>
      </c>
      <c r="FK107" s="1" t="s">
        <v>390</v>
      </c>
      <c r="FL107">
        <v>1</v>
      </c>
      <c r="FM107">
        <v>0</v>
      </c>
      <c r="FN107" s="1" t="s">
        <v>390</v>
      </c>
      <c r="FO107" s="1" t="s">
        <v>390</v>
      </c>
    </row>
    <row r="108" spans="1:171">
      <c r="A108">
        <v>1121</v>
      </c>
      <c r="B108">
        <v>184</v>
      </c>
      <c r="C108" t="s">
        <v>92</v>
      </c>
      <c r="D108" t="s">
        <v>204</v>
      </c>
      <c r="E108" s="20">
        <v>104</v>
      </c>
      <c r="F108" s="2">
        <v>27</v>
      </c>
      <c r="G108" s="2">
        <v>0</v>
      </c>
      <c r="H108" s="2">
        <v>0</v>
      </c>
      <c r="I108" s="2">
        <v>0</v>
      </c>
      <c r="J108" s="6">
        <f>SUM(Table2[[#This Row],[FB B]:[FB FE]])</f>
        <v>27</v>
      </c>
      <c r="K108" s="11">
        <f>IF((Table2[[#This Row],[FB T]]/Table2[[#This Row],[Admission]]) = 0, "--", (Table2[[#This Row],[FB T]]/Table2[[#This Row],[Admission]]))</f>
        <v>0.25961538461538464</v>
      </c>
      <c r="L108" s="11" t="str">
        <f>IF(Table2[[#This Row],[FB T]]=0,"--", IF(Table2[[#This Row],[FB HS]]/Table2[[#This Row],[FB T]]=0, "--", Table2[[#This Row],[FB HS]]/Table2[[#This Row],[FB T]]))</f>
        <v>--</v>
      </c>
      <c r="M108" s="18" t="str">
        <f>IF(Table2[[#This Row],[FB T]]=0,"--", IF(Table2[[#This Row],[FB FE]]/Table2[[#This Row],[FB T]]=0, "--", Table2[[#This Row],[FB FE]]/Table2[[#This Row],[FB T]]))</f>
        <v>--</v>
      </c>
      <c r="N108" s="2">
        <v>0</v>
      </c>
      <c r="O108" s="2">
        <v>0</v>
      </c>
      <c r="P108" s="2">
        <v>0</v>
      </c>
      <c r="Q108" s="2">
        <v>0</v>
      </c>
      <c r="R108" s="6">
        <f>SUM(Table2[[#This Row],[XC B]:[XC FE]])</f>
        <v>0</v>
      </c>
      <c r="S108" s="11" t="str">
        <f>IF((Table2[[#This Row],[XC T]]/Table2[[#This Row],[Admission]]) = 0, "--", (Table2[[#This Row],[XC T]]/Table2[[#This Row],[Admission]]))</f>
        <v>--</v>
      </c>
      <c r="T108" s="11" t="str">
        <f>IF(Table2[[#This Row],[XC T]]=0,"--", IF(Table2[[#This Row],[XC HS]]/Table2[[#This Row],[XC T]]=0, "--", Table2[[#This Row],[XC HS]]/Table2[[#This Row],[XC T]]))</f>
        <v>--</v>
      </c>
      <c r="U108" s="18" t="str">
        <f>IF(Table2[[#This Row],[XC T]]=0,"--", IF(Table2[[#This Row],[XC FE]]/Table2[[#This Row],[XC T]]=0, "--", Table2[[#This Row],[XC FE]]/Table2[[#This Row],[XC T]]))</f>
        <v>--</v>
      </c>
      <c r="V108" s="2">
        <v>25</v>
      </c>
      <c r="W108" s="2">
        <v>0</v>
      </c>
      <c r="X108" s="2">
        <v>0</v>
      </c>
      <c r="Y108" s="6">
        <f>SUM(Table2[[#This Row],[VB G]:[VB FE]])</f>
        <v>25</v>
      </c>
      <c r="Z108" s="11">
        <f>IF((Table2[[#This Row],[VB T]]/Table2[[#This Row],[Admission]]) = 0, "--", (Table2[[#This Row],[VB T]]/Table2[[#This Row],[Admission]]))</f>
        <v>0.24038461538461539</v>
      </c>
      <c r="AA108" s="11" t="str">
        <f>IF(Table2[[#This Row],[VB T]]=0,"--", IF(Table2[[#This Row],[VB HS]]/Table2[[#This Row],[VB T]]=0, "--", Table2[[#This Row],[VB HS]]/Table2[[#This Row],[VB T]]))</f>
        <v>--</v>
      </c>
      <c r="AB108" s="18" t="str">
        <f>IF(Table2[[#This Row],[VB T]]=0,"--", IF(Table2[[#This Row],[VB FE]]/Table2[[#This Row],[VB T]]=0, "--", Table2[[#This Row],[VB FE]]/Table2[[#This Row],[VB T]]))</f>
        <v>--</v>
      </c>
      <c r="AC108" s="2">
        <v>0</v>
      </c>
      <c r="AD108" s="2">
        <v>0</v>
      </c>
      <c r="AE108" s="2">
        <v>0</v>
      </c>
      <c r="AF108" s="2">
        <v>0</v>
      </c>
      <c r="AG108" s="6">
        <f>SUM(Table2[[#This Row],[SC B]:[SC FE]])</f>
        <v>0</v>
      </c>
      <c r="AH108" s="11" t="str">
        <f>IF((Table2[[#This Row],[SC T]]/Table2[[#This Row],[Admission]]) = 0, "--", (Table2[[#This Row],[SC T]]/Table2[[#This Row],[Admission]]))</f>
        <v>--</v>
      </c>
      <c r="AI108" s="11" t="str">
        <f>IF(Table2[[#This Row],[SC T]]=0,"--", IF(Table2[[#This Row],[SC HS]]/Table2[[#This Row],[SC T]]=0, "--", Table2[[#This Row],[SC HS]]/Table2[[#This Row],[SC T]]))</f>
        <v>--</v>
      </c>
      <c r="AJ108" s="18" t="str">
        <f>IF(Table2[[#This Row],[SC T]]=0,"--", IF(Table2[[#This Row],[SC FE]]/Table2[[#This Row],[SC T]]=0, "--", Table2[[#This Row],[SC FE]]/Table2[[#This Row],[SC T]]))</f>
        <v>--</v>
      </c>
      <c r="AK108" s="15">
        <f>SUM(Table2[[#This Row],[FB T]],Table2[[#This Row],[XC T]],Table2[[#This Row],[VB T]],Table2[[#This Row],[SC T]])</f>
        <v>52</v>
      </c>
      <c r="AL108" s="2">
        <v>17</v>
      </c>
      <c r="AM108" s="2">
        <v>17</v>
      </c>
      <c r="AN108" s="2">
        <v>0</v>
      </c>
      <c r="AO108" s="2">
        <v>0</v>
      </c>
      <c r="AP108" s="6">
        <f>SUM(Table2[[#This Row],[BX B]:[BX FE]])</f>
        <v>34</v>
      </c>
      <c r="AQ108" s="11">
        <f>IF((Table2[[#This Row],[BX T]]/Table2[[#This Row],[Admission]]) = 0, "--", (Table2[[#This Row],[BX T]]/Table2[[#This Row],[Admission]]))</f>
        <v>0.32692307692307693</v>
      </c>
      <c r="AR108" s="11" t="str">
        <f>IF(Table2[[#This Row],[BX T]]=0,"--", IF(Table2[[#This Row],[BX HS]]/Table2[[#This Row],[BX T]]=0, "--", Table2[[#This Row],[BX HS]]/Table2[[#This Row],[BX T]]))</f>
        <v>--</v>
      </c>
      <c r="AS108" s="18" t="str">
        <f>IF(Table2[[#This Row],[BX T]]=0,"--", IF(Table2[[#This Row],[BX FE]]/Table2[[#This Row],[BX T]]=0, "--", Table2[[#This Row],[BX FE]]/Table2[[#This Row],[BX T]]))</f>
        <v>--</v>
      </c>
      <c r="AT108" s="2">
        <v>0</v>
      </c>
      <c r="AU108" s="2">
        <v>0</v>
      </c>
      <c r="AV108" s="2">
        <v>0</v>
      </c>
      <c r="AW108" s="2">
        <v>0</v>
      </c>
      <c r="AX108" s="6">
        <f>SUM(Table2[[#This Row],[SW B]:[SW FE]])</f>
        <v>0</v>
      </c>
      <c r="AY108" s="11" t="str">
        <f>IF((Table2[[#This Row],[SW T]]/Table2[[#This Row],[Admission]]) = 0, "--", (Table2[[#This Row],[SW T]]/Table2[[#This Row],[Admission]]))</f>
        <v>--</v>
      </c>
      <c r="AZ108" s="11" t="str">
        <f>IF(Table2[[#This Row],[SW T]]=0,"--", IF(Table2[[#This Row],[SW HS]]/Table2[[#This Row],[SW T]]=0, "--", Table2[[#This Row],[SW HS]]/Table2[[#This Row],[SW T]]))</f>
        <v>--</v>
      </c>
      <c r="BA108" s="18" t="str">
        <f>IF(Table2[[#This Row],[SW T]]=0,"--", IF(Table2[[#This Row],[SW FE]]/Table2[[#This Row],[SW T]]=0, "--", Table2[[#This Row],[SW FE]]/Table2[[#This Row],[SW T]]))</f>
        <v>--</v>
      </c>
      <c r="BB108" s="2">
        <v>0</v>
      </c>
      <c r="BC108" s="2">
        <v>0</v>
      </c>
      <c r="BD108" s="2">
        <v>0</v>
      </c>
      <c r="BE108" s="2">
        <v>0</v>
      </c>
      <c r="BF108" s="6">
        <f>SUM(Table2[[#This Row],[CHE B]:[CHE FE]])</f>
        <v>0</v>
      </c>
      <c r="BG108" s="11" t="str">
        <f>IF((Table2[[#This Row],[CHE T]]/Table2[[#This Row],[Admission]]) = 0, "--", (Table2[[#This Row],[CHE T]]/Table2[[#This Row],[Admission]]))</f>
        <v>--</v>
      </c>
      <c r="BH108" s="11" t="str">
        <f>IF(Table2[[#This Row],[CHE T]]=0,"--", IF(Table2[[#This Row],[CHE HS]]/Table2[[#This Row],[CHE T]]=0, "--", Table2[[#This Row],[CHE HS]]/Table2[[#This Row],[CHE T]]))</f>
        <v>--</v>
      </c>
      <c r="BI108" s="22" t="str">
        <f>IF(Table2[[#This Row],[CHE T]]=0,"--", IF(Table2[[#This Row],[CHE FE]]/Table2[[#This Row],[CHE T]]=0, "--", Table2[[#This Row],[CHE FE]]/Table2[[#This Row],[CHE T]]))</f>
        <v>--</v>
      </c>
      <c r="BJ108" s="2">
        <v>13</v>
      </c>
      <c r="BK108" s="2">
        <v>0</v>
      </c>
      <c r="BL108" s="2">
        <v>0</v>
      </c>
      <c r="BM108" s="2">
        <v>0</v>
      </c>
      <c r="BN108" s="6">
        <f>SUM(Table2[[#This Row],[WR B]:[WR FE]])</f>
        <v>13</v>
      </c>
      <c r="BO108" s="11">
        <f>IF((Table2[[#This Row],[WR T]]/Table2[[#This Row],[Admission]]) = 0, "--", (Table2[[#This Row],[WR T]]/Table2[[#This Row],[Admission]]))</f>
        <v>0.125</v>
      </c>
      <c r="BP108" s="11" t="str">
        <f>IF(Table2[[#This Row],[WR T]]=0,"--", IF(Table2[[#This Row],[WR HS]]/Table2[[#This Row],[WR T]]=0, "--", Table2[[#This Row],[WR HS]]/Table2[[#This Row],[WR T]]))</f>
        <v>--</v>
      </c>
      <c r="BQ108" s="18" t="str">
        <f>IF(Table2[[#This Row],[WR T]]=0,"--", IF(Table2[[#This Row],[WR FE]]/Table2[[#This Row],[WR T]]=0, "--", Table2[[#This Row],[WR FE]]/Table2[[#This Row],[WR T]]))</f>
        <v>--</v>
      </c>
      <c r="BR108" s="2">
        <v>0</v>
      </c>
      <c r="BS108" s="2">
        <v>0</v>
      </c>
      <c r="BT108" s="2">
        <v>0</v>
      </c>
      <c r="BU108" s="2">
        <v>0</v>
      </c>
      <c r="BV108" s="6">
        <f>SUM(Table2[[#This Row],[DNC B]:[DNC FE]])</f>
        <v>0</v>
      </c>
      <c r="BW108" s="11" t="str">
        <f>IF((Table2[[#This Row],[DNC T]]/Table2[[#This Row],[Admission]]) = 0, "--", (Table2[[#This Row],[DNC T]]/Table2[[#This Row],[Admission]]))</f>
        <v>--</v>
      </c>
      <c r="BX108" s="11" t="str">
        <f>IF(Table2[[#This Row],[DNC T]]=0,"--", IF(Table2[[#This Row],[DNC HS]]/Table2[[#This Row],[DNC T]]=0, "--", Table2[[#This Row],[DNC HS]]/Table2[[#This Row],[DNC T]]))</f>
        <v>--</v>
      </c>
      <c r="BY108" s="18" t="str">
        <f>IF(Table2[[#This Row],[DNC T]]=0,"--", IF(Table2[[#This Row],[DNC FE]]/Table2[[#This Row],[DNC T]]=0, "--", Table2[[#This Row],[DNC FE]]/Table2[[#This Row],[DNC T]]))</f>
        <v>--</v>
      </c>
      <c r="BZ108" s="24">
        <f>SUM(Table2[[#This Row],[BX T]],Table2[[#This Row],[SW T]],Table2[[#This Row],[CHE T]],Table2[[#This Row],[WR T]],Table2[[#This Row],[DNC T]])</f>
        <v>47</v>
      </c>
      <c r="CA108" s="2">
        <v>15</v>
      </c>
      <c r="CB108" s="2">
        <v>10</v>
      </c>
      <c r="CC108" s="2">
        <v>0</v>
      </c>
      <c r="CD108" s="2">
        <v>0</v>
      </c>
      <c r="CE108" s="6">
        <f>SUM(Table2[[#This Row],[TF B]:[TF FE]])</f>
        <v>25</v>
      </c>
      <c r="CF108" s="11">
        <f>IF((Table2[[#This Row],[TF T]]/Table2[[#This Row],[Admission]]) = 0, "--", (Table2[[#This Row],[TF T]]/Table2[[#This Row],[Admission]]))</f>
        <v>0.24038461538461539</v>
      </c>
      <c r="CG108" s="11" t="str">
        <f>IF(Table2[[#This Row],[TF T]]=0,"--", IF(Table2[[#This Row],[TF HS]]/Table2[[#This Row],[TF T]]=0, "--", Table2[[#This Row],[TF HS]]/Table2[[#This Row],[TF T]]))</f>
        <v>--</v>
      </c>
      <c r="CH108" s="18" t="str">
        <f>IF(Table2[[#This Row],[TF T]]=0,"--", IF(Table2[[#This Row],[TF FE]]/Table2[[#This Row],[TF T]]=0, "--", Table2[[#This Row],[TF FE]]/Table2[[#This Row],[TF T]]))</f>
        <v>--</v>
      </c>
      <c r="CI108" s="2">
        <v>6</v>
      </c>
      <c r="CJ108" s="2">
        <v>0</v>
      </c>
      <c r="CK108" s="2">
        <v>0</v>
      </c>
      <c r="CL108" s="2">
        <v>0</v>
      </c>
      <c r="CM108" s="6">
        <f>SUM(Table2[[#This Row],[BB B]:[BB FE]])</f>
        <v>6</v>
      </c>
      <c r="CN108" s="11">
        <f>IF((Table2[[#This Row],[BB T]]/Table2[[#This Row],[Admission]]) = 0, "--", (Table2[[#This Row],[BB T]]/Table2[[#This Row],[Admission]]))</f>
        <v>5.7692307692307696E-2</v>
      </c>
      <c r="CO108" s="11" t="str">
        <f>IF(Table2[[#This Row],[BB T]]=0,"--", IF(Table2[[#This Row],[BB HS]]/Table2[[#This Row],[BB T]]=0, "--", Table2[[#This Row],[BB HS]]/Table2[[#This Row],[BB T]]))</f>
        <v>--</v>
      </c>
      <c r="CP108" s="18" t="str">
        <f>IF(Table2[[#This Row],[BB T]]=0,"--", IF(Table2[[#This Row],[BB FE]]/Table2[[#This Row],[BB T]]=0, "--", Table2[[#This Row],[BB FE]]/Table2[[#This Row],[BB T]]))</f>
        <v>--</v>
      </c>
      <c r="CQ108" s="2">
        <v>0</v>
      </c>
      <c r="CR108" s="2">
        <v>8</v>
      </c>
      <c r="CS108" s="2">
        <v>0</v>
      </c>
      <c r="CT108" s="2">
        <v>0</v>
      </c>
      <c r="CU108" s="6">
        <f>SUM(Table2[[#This Row],[SB B]:[SB FE]])</f>
        <v>8</v>
      </c>
      <c r="CV108" s="11">
        <f>IF((Table2[[#This Row],[SB T]]/Table2[[#This Row],[Admission]]) = 0, "--", (Table2[[#This Row],[SB T]]/Table2[[#This Row],[Admission]]))</f>
        <v>7.6923076923076927E-2</v>
      </c>
      <c r="CW108" s="11" t="str">
        <f>IF(Table2[[#This Row],[SB T]]=0,"--", IF(Table2[[#This Row],[SB HS]]/Table2[[#This Row],[SB T]]=0, "--", Table2[[#This Row],[SB HS]]/Table2[[#This Row],[SB T]]))</f>
        <v>--</v>
      </c>
      <c r="CX108" s="18" t="str">
        <f>IF(Table2[[#This Row],[SB T]]=0,"--", IF(Table2[[#This Row],[SB FE]]/Table2[[#This Row],[SB T]]=0, "--", Table2[[#This Row],[SB FE]]/Table2[[#This Row],[SB T]]))</f>
        <v>--</v>
      </c>
      <c r="CY108" s="2">
        <v>0</v>
      </c>
      <c r="CZ108" s="2">
        <v>0</v>
      </c>
      <c r="DA108" s="2">
        <v>0</v>
      </c>
      <c r="DB108" s="2">
        <v>0</v>
      </c>
      <c r="DC108" s="6">
        <f>SUM(Table2[[#This Row],[GF B]:[GF FE]])</f>
        <v>0</v>
      </c>
      <c r="DD108" s="11" t="str">
        <f>IF((Table2[[#This Row],[GF T]]/Table2[[#This Row],[Admission]]) = 0, "--", (Table2[[#This Row],[GF T]]/Table2[[#This Row],[Admission]]))</f>
        <v>--</v>
      </c>
      <c r="DE108" s="11" t="str">
        <f>IF(Table2[[#This Row],[GF T]]=0,"--", IF(Table2[[#This Row],[GF HS]]/Table2[[#This Row],[GF T]]=0, "--", Table2[[#This Row],[GF HS]]/Table2[[#This Row],[GF T]]))</f>
        <v>--</v>
      </c>
      <c r="DF108" s="18" t="str">
        <f>IF(Table2[[#This Row],[GF T]]=0,"--", IF(Table2[[#This Row],[GF FE]]/Table2[[#This Row],[GF T]]=0, "--", Table2[[#This Row],[GF FE]]/Table2[[#This Row],[GF T]]))</f>
        <v>--</v>
      </c>
      <c r="DG108" s="2">
        <v>0</v>
      </c>
      <c r="DH108" s="2">
        <v>0</v>
      </c>
      <c r="DI108" s="2">
        <v>0</v>
      </c>
      <c r="DJ108" s="2">
        <v>0</v>
      </c>
      <c r="DK108" s="6">
        <f>SUM(Table2[[#This Row],[TN B]:[TN FE]])</f>
        <v>0</v>
      </c>
      <c r="DL108" s="11" t="str">
        <f>IF((Table2[[#This Row],[TN T]]/Table2[[#This Row],[Admission]]) = 0, "--", (Table2[[#This Row],[TN T]]/Table2[[#This Row],[Admission]]))</f>
        <v>--</v>
      </c>
      <c r="DM108" s="11" t="str">
        <f>IF(Table2[[#This Row],[TN T]]=0,"--", IF(Table2[[#This Row],[TN HS]]/Table2[[#This Row],[TN T]]=0, "--", Table2[[#This Row],[TN HS]]/Table2[[#This Row],[TN T]]))</f>
        <v>--</v>
      </c>
      <c r="DN108" s="18" t="str">
        <f>IF(Table2[[#This Row],[TN T]]=0,"--", IF(Table2[[#This Row],[TN FE]]/Table2[[#This Row],[TN T]]=0, "--", Table2[[#This Row],[TN FE]]/Table2[[#This Row],[TN T]]))</f>
        <v>--</v>
      </c>
      <c r="DO108" s="2">
        <v>0</v>
      </c>
      <c r="DP108" s="2">
        <v>0</v>
      </c>
      <c r="DQ108" s="2">
        <v>0</v>
      </c>
      <c r="DR108" s="2">
        <v>0</v>
      </c>
      <c r="DS108" s="6">
        <f>SUM(Table2[[#This Row],[BND B]:[BND FE]])</f>
        <v>0</v>
      </c>
      <c r="DT108" s="11" t="str">
        <f>IF((Table2[[#This Row],[BND T]]/Table2[[#This Row],[Admission]]) = 0, "--", (Table2[[#This Row],[BND T]]/Table2[[#This Row],[Admission]]))</f>
        <v>--</v>
      </c>
      <c r="DU108" s="11" t="str">
        <f>IF(Table2[[#This Row],[BND T]]=0,"--", IF(Table2[[#This Row],[BND HS]]/Table2[[#This Row],[BND T]]=0, "--", Table2[[#This Row],[BND HS]]/Table2[[#This Row],[BND T]]))</f>
        <v>--</v>
      </c>
      <c r="DV108" s="18" t="str">
        <f>IF(Table2[[#This Row],[BND T]]=0,"--", IF(Table2[[#This Row],[BND FE]]/Table2[[#This Row],[BND T]]=0, "--", Table2[[#This Row],[BND FE]]/Table2[[#This Row],[BND T]]))</f>
        <v>--</v>
      </c>
      <c r="DW108" s="2">
        <v>0</v>
      </c>
      <c r="DX108" s="2">
        <v>0</v>
      </c>
      <c r="DY108" s="2">
        <v>0</v>
      </c>
      <c r="DZ108" s="2">
        <v>0</v>
      </c>
      <c r="EA108" s="6">
        <f>SUM(Table2[[#This Row],[SPE B]:[SPE FE]])</f>
        <v>0</v>
      </c>
      <c r="EB108" s="11" t="str">
        <f>IF((Table2[[#This Row],[SPE T]]/Table2[[#This Row],[Admission]]) = 0, "--", (Table2[[#This Row],[SPE T]]/Table2[[#This Row],[Admission]]))</f>
        <v>--</v>
      </c>
      <c r="EC108" s="11" t="str">
        <f>IF(Table2[[#This Row],[SPE T]]=0,"--", IF(Table2[[#This Row],[SPE HS]]/Table2[[#This Row],[SPE T]]=0, "--", Table2[[#This Row],[SPE HS]]/Table2[[#This Row],[SPE T]]))</f>
        <v>--</v>
      </c>
      <c r="ED108" s="18" t="str">
        <f>IF(Table2[[#This Row],[SPE T]]=0,"--", IF(Table2[[#This Row],[SPE FE]]/Table2[[#This Row],[SPE T]]=0, "--", Table2[[#This Row],[SPE FE]]/Table2[[#This Row],[SPE T]]))</f>
        <v>--</v>
      </c>
      <c r="EE108" s="2">
        <v>0</v>
      </c>
      <c r="EF108" s="2">
        <v>0</v>
      </c>
      <c r="EG108" s="2">
        <v>0</v>
      </c>
      <c r="EH108" s="2">
        <v>0</v>
      </c>
      <c r="EI108" s="6">
        <f>SUM(Table2[[#This Row],[ORC B]:[ORC FE]])</f>
        <v>0</v>
      </c>
      <c r="EJ108" s="11" t="str">
        <f>IF((Table2[[#This Row],[ORC T]]/Table2[[#This Row],[Admission]]) = 0, "--", (Table2[[#This Row],[ORC T]]/Table2[[#This Row],[Admission]]))</f>
        <v>--</v>
      </c>
      <c r="EK108" s="11" t="str">
        <f>IF(Table2[[#This Row],[ORC T]]=0,"--", IF(Table2[[#This Row],[ORC HS]]/Table2[[#This Row],[ORC T]]=0, "--", Table2[[#This Row],[ORC HS]]/Table2[[#This Row],[ORC T]]))</f>
        <v>--</v>
      </c>
      <c r="EL108" s="18" t="str">
        <f>IF(Table2[[#This Row],[ORC T]]=0,"--", IF(Table2[[#This Row],[ORC FE]]/Table2[[#This Row],[ORC T]]=0, "--", Table2[[#This Row],[ORC FE]]/Table2[[#This Row],[ORC T]]))</f>
        <v>--</v>
      </c>
      <c r="EM108" s="2">
        <v>0</v>
      </c>
      <c r="EN108" s="2">
        <v>0</v>
      </c>
      <c r="EO108" s="2">
        <v>0</v>
      </c>
      <c r="EP108" s="2">
        <v>0</v>
      </c>
      <c r="EQ108" s="6">
        <f>SUM(Table2[[#This Row],[SOL B]:[SOL FE]])</f>
        <v>0</v>
      </c>
      <c r="ER108" s="11" t="str">
        <f>IF((Table2[[#This Row],[SOL T]]/Table2[[#This Row],[Admission]]) = 0, "--", (Table2[[#This Row],[SOL T]]/Table2[[#This Row],[Admission]]))</f>
        <v>--</v>
      </c>
      <c r="ES108" s="11" t="str">
        <f>IF(Table2[[#This Row],[SOL T]]=0,"--", IF(Table2[[#This Row],[SOL HS]]/Table2[[#This Row],[SOL T]]=0, "--", Table2[[#This Row],[SOL HS]]/Table2[[#This Row],[SOL T]]))</f>
        <v>--</v>
      </c>
      <c r="ET108" s="18" t="str">
        <f>IF(Table2[[#This Row],[SOL T]]=0,"--", IF(Table2[[#This Row],[SOL FE]]/Table2[[#This Row],[SOL T]]=0, "--", Table2[[#This Row],[SOL FE]]/Table2[[#This Row],[SOL T]]))</f>
        <v>--</v>
      </c>
      <c r="EU108" s="2">
        <v>0</v>
      </c>
      <c r="EV108" s="2">
        <v>0</v>
      </c>
      <c r="EW108" s="2">
        <v>0</v>
      </c>
      <c r="EX108" s="2">
        <v>0</v>
      </c>
      <c r="EY108" s="6">
        <f>SUM(Table2[[#This Row],[CHO B]:[CHO FE]])</f>
        <v>0</v>
      </c>
      <c r="EZ108" s="11" t="str">
        <f>IF((Table2[[#This Row],[CHO T]]/Table2[[#This Row],[Admission]]) = 0, "--", (Table2[[#This Row],[CHO T]]/Table2[[#This Row],[Admission]]))</f>
        <v>--</v>
      </c>
      <c r="FA108" s="11" t="str">
        <f>IF(Table2[[#This Row],[CHO T]]=0,"--", IF(Table2[[#This Row],[CHO HS]]/Table2[[#This Row],[CHO T]]=0, "--", Table2[[#This Row],[CHO HS]]/Table2[[#This Row],[CHO T]]))</f>
        <v>--</v>
      </c>
      <c r="FB108" s="18" t="str">
        <f>IF(Table2[[#This Row],[CHO T]]=0,"--", IF(Table2[[#This Row],[CHO FE]]/Table2[[#This Row],[CHO T]]=0, "--", Table2[[#This Row],[CHO FE]]/Table2[[#This Row],[CHO T]]))</f>
        <v>--</v>
      </c>
      <c r="FC10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39</v>
      </c>
      <c r="FD108">
        <v>0</v>
      </c>
      <c r="FE108">
        <v>0</v>
      </c>
      <c r="FF108" s="1" t="s">
        <v>390</v>
      </c>
      <c r="FG108" s="1" t="s">
        <v>390</v>
      </c>
      <c r="FH108">
        <v>0</v>
      </c>
      <c r="FI108">
        <v>0</v>
      </c>
      <c r="FJ108" s="1" t="s">
        <v>390</v>
      </c>
      <c r="FK108" s="1" t="s">
        <v>390</v>
      </c>
      <c r="FL108">
        <v>0</v>
      </c>
      <c r="FM108">
        <v>0</v>
      </c>
      <c r="FN108" s="1" t="s">
        <v>390</v>
      </c>
      <c r="FO108" s="1" t="s">
        <v>390</v>
      </c>
    </row>
    <row r="109" spans="1:171">
      <c r="A109">
        <v>982</v>
      </c>
      <c r="B109">
        <v>62</v>
      </c>
      <c r="C109" t="s">
        <v>92</v>
      </c>
      <c r="D109" t="s">
        <v>205</v>
      </c>
      <c r="E109" s="20">
        <v>61</v>
      </c>
      <c r="F109" s="2">
        <v>28</v>
      </c>
      <c r="G109" s="2">
        <v>0</v>
      </c>
      <c r="H109" s="2">
        <v>0</v>
      </c>
      <c r="I109" s="2">
        <v>0</v>
      </c>
      <c r="J109" s="6">
        <f>SUM(Table2[[#This Row],[FB B]:[FB FE]])</f>
        <v>28</v>
      </c>
      <c r="K109" s="11">
        <f>IF((Table2[[#This Row],[FB T]]/Table2[[#This Row],[Admission]]) = 0, "--", (Table2[[#This Row],[FB T]]/Table2[[#This Row],[Admission]]))</f>
        <v>0.45901639344262296</v>
      </c>
      <c r="L109" s="11" t="str">
        <f>IF(Table2[[#This Row],[FB T]]=0,"--", IF(Table2[[#This Row],[FB HS]]/Table2[[#This Row],[FB T]]=0, "--", Table2[[#This Row],[FB HS]]/Table2[[#This Row],[FB T]]))</f>
        <v>--</v>
      </c>
      <c r="M109" s="18" t="str">
        <f>IF(Table2[[#This Row],[FB T]]=0,"--", IF(Table2[[#This Row],[FB FE]]/Table2[[#This Row],[FB T]]=0, "--", Table2[[#This Row],[FB FE]]/Table2[[#This Row],[FB T]]))</f>
        <v>--</v>
      </c>
      <c r="N109" s="2">
        <v>0</v>
      </c>
      <c r="O109" s="2">
        <v>0</v>
      </c>
      <c r="P109" s="2">
        <v>0</v>
      </c>
      <c r="Q109" s="2">
        <v>0</v>
      </c>
      <c r="R109" s="6">
        <f>SUM(Table2[[#This Row],[XC B]:[XC FE]])</f>
        <v>0</v>
      </c>
      <c r="S109" s="11" t="str">
        <f>IF((Table2[[#This Row],[XC T]]/Table2[[#This Row],[Admission]]) = 0, "--", (Table2[[#This Row],[XC T]]/Table2[[#This Row],[Admission]]))</f>
        <v>--</v>
      </c>
      <c r="T109" s="11" t="str">
        <f>IF(Table2[[#This Row],[XC T]]=0,"--", IF(Table2[[#This Row],[XC HS]]/Table2[[#This Row],[XC T]]=0, "--", Table2[[#This Row],[XC HS]]/Table2[[#This Row],[XC T]]))</f>
        <v>--</v>
      </c>
      <c r="U109" s="18" t="str">
        <f>IF(Table2[[#This Row],[XC T]]=0,"--", IF(Table2[[#This Row],[XC FE]]/Table2[[#This Row],[XC T]]=0, "--", Table2[[#This Row],[XC FE]]/Table2[[#This Row],[XC T]]))</f>
        <v>--</v>
      </c>
      <c r="V109" s="2">
        <v>14</v>
      </c>
      <c r="W109" s="2">
        <v>1</v>
      </c>
      <c r="X109" s="2">
        <v>1</v>
      </c>
      <c r="Y109" s="6">
        <f>SUM(Table2[[#This Row],[VB G]:[VB FE]])</f>
        <v>16</v>
      </c>
      <c r="Z109" s="11">
        <f>IF((Table2[[#This Row],[VB T]]/Table2[[#This Row],[Admission]]) = 0, "--", (Table2[[#This Row],[VB T]]/Table2[[#This Row],[Admission]]))</f>
        <v>0.26229508196721313</v>
      </c>
      <c r="AA109" s="11">
        <f>IF(Table2[[#This Row],[VB T]]=0,"--", IF(Table2[[#This Row],[VB HS]]/Table2[[#This Row],[VB T]]=0, "--", Table2[[#This Row],[VB HS]]/Table2[[#This Row],[VB T]]))</f>
        <v>6.25E-2</v>
      </c>
      <c r="AB109" s="18">
        <f>IF(Table2[[#This Row],[VB T]]=0,"--", IF(Table2[[#This Row],[VB FE]]/Table2[[#This Row],[VB T]]=0, "--", Table2[[#This Row],[VB FE]]/Table2[[#This Row],[VB T]]))</f>
        <v>6.25E-2</v>
      </c>
      <c r="AC109" s="2">
        <v>0</v>
      </c>
      <c r="AD109" s="2">
        <v>0</v>
      </c>
      <c r="AE109" s="2">
        <v>0</v>
      </c>
      <c r="AF109" s="2">
        <v>0</v>
      </c>
      <c r="AG109" s="6">
        <f>SUM(Table2[[#This Row],[SC B]:[SC FE]])</f>
        <v>0</v>
      </c>
      <c r="AH109" s="11" t="str">
        <f>IF((Table2[[#This Row],[SC T]]/Table2[[#This Row],[Admission]]) = 0, "--", (Table2[[#This Row],[SC T]]/Table2[[#This Row],[Admission]]))</f>
        <v>--</v>
      </c>
      <c r="AI109" s="11" t="str">
        <f>IF(Table2[[#This Row],[SC T]]=0,"--", IF(Table2[[#This Row],[SC HS]]/Table2[[#This Row],[SC T]]=0, "--", Table2[[#This Row],[SC HS]]/Table2[[#This Row],[SC T]]))</f>
        <v>--</v>
      </c>
      <c r="AJ109" s="18" t="str">
        <f>IF(Table2[[#This Row],[SC T]]=0,"--", IF(Table2[[#This Row],[SC FE]]/Table2[[#This Row],[SC T]]=0, "--", Table2[[#This Row],[SC FE]]/Table2[[#This Row],[SC T]]))</f>
        <v>--</v>
      </c>
      <c r="AK109" s="15">
        <f>SUM(Table2[[#This Row],[FB T]],Table2[[#This Row],[XC T]],Table2[[#This Row],[VB T]],Table2[[#This Row],[SC T]])</f>
        <v>44</v>
      </c>
      <c r="AL109" s="2">
        <v>18</v>
      </c>
      <c r="AM109" s="2">
        <v>17</v>
      </c>
      <c r="AN109" s="2">
        <v>0</v>
      </c>
      <c r="AO109" s="2">
        <v>1</v>
      </c>
      <c r="AP109" s="6">
        <f>SUM(Table2[[#This Row],[BX B]:[BX FE]])</f>
        <v>36</v>
      </c>
      <c r="AQ109" s="11">
        <f>IF((Table2[[#This Row],[BX T]]/Table2[[#This Row],[Admission]]) = 0, "--", (Table2[[#This Row],[BX T]]/Table2[[#This Row],[Admission]]))</f>
        <v>0.5901639344262295</v>
      </c>
      <c r="AR109" s="11" t="str">
        <f>IF(Table2[[#This Row],[BX T]]=0,"--", IF(Table2[[#This Row],[BX HS]]/Table2[[#This Row],[BX T]]=0, "--", Table2[[#This Row],[BX HS]]/Table2[[#This Row],[BX T]]))</f>
        <v>--</v>
      </c>
      <c r="AS109" s="18">
        <f>IF(Table2[[#This Row],[BX T]]=0,"--", IF(Table2[[#This Row],[BX FE]]/Table2[[#This Row],[BX T]]=0, "--", Table2[[#This Row],[BX FE]]/Table2[[#This Row],[BX T]]))</f>
        <v>2.7777777777777776E-2</v>
      </c>
      <c r="AT109" s="2">
        <v>0</v>
      </c>
      <c r="AU109" s="2">
        <v>0</v>
      </c>
      <c r="AV109" s="2">
        <v>0</v>
      </c>
      <c r="AW109" s="2">
        <v>0</v>
      </c>
      <c r="AX109" s="6">
        <f>SUM(Table2[[#This Row],[SW B]:[SW FE]])</f>
        <v>0</v>
      </c>
      <c r="AY109" s="11" t="str">
        <f>IF((Table2[[#This Row],[SW T]]/Table2[[#This Row],[Admission]]) = 0, "--", (Table2[[#This Row],[SW T]]/Table2[[#This Row],[Admission]]))</f>
        <v>--</v>
      </c>
      <c r="AZ109" s="11" t="str">
        <f>IF(Table2[[#This Row],[SW T]]=0,"--", IF(Table2[[#This Row],[SW HS]]/Table2[[#This Row],[SW T]]=0, "--", Table2[[#This Row],[SW HS]]/Table2[[#This Row],[SW T]]))</f>
        <v>--</v>
      </c>
      <c r="BA109" s="18" t="str">
        <f>IF(Table2[[#This Row],[SW T]]=0,"--", IF(Table2[[#This Row],[SW FE]]/Table2[[#This Row],[SW T]]=0, "--", Table2[[#This Row],[SW FE]]/Table2[[#This Row],[SW T]]))</f>
        <v>--</v>
      </c>
      <c r="BB109" s="2">
        <v>0</v>
      </c>
      <c r="BC109" s="2">
        <v>6</v>
      </c>
      <c r="BD109" s="2">
        <v>0</v>
      </c>
      <c r="BE109" s="2">
        <v>0</v>
      </c>
      <c r="BF109" s="6">
        <f>SUM(Table2[[#This Row],[CHE B]:[CHE FE]])</f>
        <v>6</v>
      </c>
      <c r="BG109" s="11">
        <f>IF((Table2[[#This Row],[CHE T]]/Table2[[#This Row],[Admission]]) = 0, "--", (Table2[[#This Row],[CHE T]]/Table2[[#This Row],[Admission]]))</f>
        <v>9.8360655737704916E-2</v>
      </c>
      <c r="BH109" s="11" t="str">
        <f>IF(Table2[[#This Row],[CHE T]]=0,"--", IF(Table2[[#This Row],[CHE HS]]/Table2[[#This Row],[CHE T]]=0, "--", Table2[[#This Row],[CHE HS]]/Table2[[#This Row],[CHE T]]))</f>
        <v>--</v>
      </c>
      <c r="BI109" s="22" t="str">
        <f>IF(Table2[[#This Row],[CHE T]]=0,"--", IF(Table2[[#This Row],[CHE FE]]/Table2[[#This Row],[CHE T]]=0, "--", Table2[[#This Row],[CHE FE]]/Table2[[#This Row],[CHE T]]))</f>
        <v>--</v>
      </c>
      <c r="BJ109" s="2">
        <v>0</v>
      </c>
      <c r="BK109" s="2">
        <v>1</v>
      </c>
      <c r="BL109" s="2">
        <v>0</v>
      </c>
      <c r="BM109" s="2">
        <v>0</v>
      </c>
      <c r="BN109" s="6">
        <f>SUM(Table2[[#This Row],[WR B]:[WR FE]])</f>
        <v>1</v>
      </c>
      <c r="BO109" s="11">
        <f>IF((Table2[[#This Row],[WR T]]/Table2[[#This Row],[Admission]]) = 0, "--", (Table2[[#This Row],[WR T]]/Table2[[#This Row],[Admission]]))</f>
        <v>1.6393442622950821E-2</v>
      </c>
      <c r="BP109" s="11" t="str">
        <f>IF(Table2[[#This Row],[WR T]]=0,"--", IF(Table2[[#This Row],[WR HS]]/Table2[[#This Row],[WR T]]=0, "--", Table2[[#This Row],[WR HS]]/Table2[[#This Row],[WR T]]))</f>
        <v>--</v>
      </c>
      <c r="BQ109" s="18" t="str">
        <f>IF(Table2[[#This Row],[WR T]]=0,"--", IF(Table2[[#This Row],[WR FE]]/Table2[[#This Row],[WR T]]=0, "--", Table2[[#This Row],[WR FE]]/Table2[[#This Row],[WR T]]))</f>
        <v>--</v>
      </c>
      <c r="BR109" s="2">
        <v>0</v>
      </c>
      <c r="BS109" s="2">
        <v>0</v>
      </c>
      <c r="BT109" s="2">
        <v>0</v>
      </c>
      <c r="BU109" s="2">
        <v>0</v>
      </c>
      <c r="BV109" s="6">
        <f>SUM(Table2[[#This Row],[DNC B]:[DNC FE]])</f>
        <v>0</v>
      </c>
      <c r="BW109" s="11" t="str">
        <f>IF((Table2[[#This Row],[DNC T]]/Table2[[#This Row],[Admission]]) = 0, "--", (Table2[[#This Row],[DNC T]]/Table2[[#This Row],[Admission]]))</f>
        <v>--</v>
      </c>
      <c r="BX109" s="11" t="str">
        <f>IF(Table2[[#This Row],[DNC T]]=0,"--", IF(Table2[[#This Row],[DNC HS]]/Table2[[#This Row],[DNC T]]=0, "--", Table2[[#This Row],[DNC HS]]/Table2[[#This Row],[DNC T]]))</f>
        <v>--</v>
      </c>
      <c r="BY109" s="18" t="str">
        <f>IF(Table2[[#This Row],[DNC T]]=0,"--", IF(Table2[[#This Row],[DNC FE]]/Table2[[#This Row],[DNC T]]=0, "--", Table2[[#This Row],[DNC FE]]/Table2[[#This Row],[DNC T]]))</f>
        <v>--</v>
      </c>
      <c r="BZ109" s="24">
        <f>SUM(Table2[[#This Row],[BX T]],Table2[[#This Row],[SW T]],Table2[[#This Row],[CHE T]],Table2[[#This Row],[WR T]],Table2[[#This Row],[DNC T]])</f>
        <v>43</v>
      </c>
      <c r="CA109" s="2">
        <v>9</v>
      </c>
      <c r="CB109" s="2">
        <v>6</v>
      </c>
      <c r="CC109" s="2">
        <v>0</v>
      </c>
      <c r="CD109" s="2">
        <v>1</v>
      </c>
      <c r="CE109" s="6">
        <f>SUM(Table2[[#This Row],[TF B]:[TF FE]])</f>
        <v>16</v>
      </c>
      <c r="CF109" s="11">
        <f>IF((Table2[[#This Row],[TF T]]/Table2[[#This Row],[Admission]]) = 0, "--", (Table2[[#This Row],[TF T]]/Table2[[#This Row],[Admission]]))</f>
        <v>0.26229508196721313</v>
      </c>
      <c r="CG109" s="11" t="str">
        <f>IF(Table2[[#This Row],[TF T]]=0,"--", IF(Table2[[#This Row],[TF HS]]/Table2[[#This Row],[TF T]]=0, "--", Table2[[#This Row],[TF HS]]/Table2[[#This Row],[TF T]]))</f>
        <v>--</v>
      </c>
      <c r="CH109" s="18">
        <f>IF(Table2[[#This Row],[TF T]]=0,"--", IF(Table2[[#This Row],[TF FE]]/Table2[[#This Row],[TF T]]=0, "--", Table2[[#This Row],[TF FE]]/Table2[[#This Row],[TF T]]))</f>
        <v>6.25E-2</v>
      </c>
      <c r="CI109" s="2">
        <v>2</v>
      </c>
      <c r="CJ109" s="2">
        <v>0</v>
      </c>
      <c r="CK109" s="2">
        <v>0</v>
      </c>
      <c r="CL109" s="2">
        <v>0</v>
      </c>
      <c r="CM109" s="6">
        <f>SUM(Table2[[#This Row],[BB B]:[BB FE]])</f>
        <v>2</v>
      </c>
      <c r="CN109" s="11">
        <f>IF((Table2[[#This Row],[BB T]]/Table2[[#This Row],[Admission]]) = 0, "--", (Table2[[#This Row],[BB T]]/Table2[[#This Row],[Admission]]))</f>
        <v>3.2786885245901641E-2</v>
      </c>
      <c r="CO109" s="11" t="str">
        <f>IF(Table2[[#This Row],[BB T]]=0,"--", IF(Table2[[#This Row],[BB HS]]/Table2[[#This Row],[BB T]]=0, "--", Table2[[#This Row],[BB HS]]/Table2[[#This Row],[BB T]]))</f>
        <v>--</v>
      </c>
      <c r="CP109" s="18" t="str">
        <f>IF(Table2[[#This Row],[BB T]]=0,"--", IF(Table2[[#This Row],[BB FE]]/Table2[[#This Row],[BB T]]=0, "--", Table2[[#This Row],[BB FE]]/Table2[[#This Row],[BB T]]))</f>
        <v>--</v>
      </c>
      <c r="CQ109" s="2">
        <v>0</v>
      </c>
      <c r="CR109" s="2">
        <v>0</v>
      </c>
      <c r="CS109" s="2">
        <v>0</v>
      </c>
      <c r="CT109" s="2">
        <v>0</v>
      </c>
      <c r="CU109" s="6">
        <f>SUM(Table2[[#This Row],[SB B]:[SB FE]])</f>
        <v>0</v>
      </c>
      <c r="CV109" s="11" t="str">
        <f>IF((Table2[[#This Row],[SB T]]/Table2[[#This Row],[Admission]]) = 0, "--", (Table2[[#This Row],[SB T]]/Table2[[#This Row],[Admission]]))</f>
        <v>--</v>
      </c>
      <c r="CW109" s="11" t="str">
        <f>IF(Table2[[#This Row],[SB T]]=0,"--", IF(Table2[[#This Row],[SB HS]]/Table2[[#This Row],[SB T]]=0, "--", Table2[[#This Row],[SB HS]]/Table2[[#This Row],[SB T]]))</f>
        <v>--</v>
      </c>
      <c r="CX109" s="18" t="str">
        <f>IF(Table2[[#This Row],[SB T]]=0,"--", IF(Table2[[#This Row],[SB FE]]/Table2[[#This Row],[SB T]]=0, "--", Table2[[#This Row],[SB FE]]/Table2[[#This Row],[SB T]]))</f>
        <v>--</v>
      </c>
      <c r="CY109" s="2">
        <v>3</v>
      </c>
      <c r="CZ109" s="2">
        <v>4</v>
      </c>
      <c r="DA109" s="2">
        <v>1</v>
      </c>
      <c r="DB109" s="2">
        <v>0</v>
      </c>
      <c r="DC109" s="6">
        <f>SUM(Table2[[#This Row],[GF B]:[GF FE]])</f>
        <v>8</v>
      </c>
      <c r="DD109" s="11">
        <f>IF((Table2[[#This Row],[GF T]]/Table2[[#This Row],[Admission]]) = 0, "--", (Table2[[#This Row],[GF T]]/Table2[[#This Row],[Admission]]))</f>
        <v>0.13114754098360656</v>
      </c>
      <c r="DE109" s="11">
        <f>IF(Table2[[#This Row],[GF T]]=0,"--", IF(Table2[[#This Row],[GF HS]]/Table2[[#This Row],[GF T]]=0, "--", Table2[[#This Row],[GF HS]]/Table2[[#This Row],[GF T]]))</f>
        <v>0.125</v>
      </c>
      <c r="DF109" s="18" t="str">
        <f>IF(Table2[[#This Row],[GF T]]=0,"--", IF(Table2[[#This Row],[GF FE]]/Table2[[#This Row],[GF T]]=0, "--", Table2[[#This Row],[GF FE]]/Table2[[#This Row],[GF T]]))</f>
        <v>--</v>
      </c>
      <c r="DG109" s="2">
        <v>4</v>
      </c>
      <c r="DH109" s="2">
        <v>9</v>
      </c>
      <c r="DI109" s="2">
        <v>0</v>
      </c>
      <c r="DJ109" s="2">
        <v>0</v>
      </c>
      <c r="DK109" s="6">
        <f>SUM(Table2[[#This Row],[TN B]:[TN FE]])</f>
        <v>13</v>
      </c>
      <c r="DL109" s="11">
        <f>IF((Table2[[#This Row],[TN T]]/Table2[[#This Row],[Admission]]) = 0, "--", (Table2[[#This Row],[TN T]]/Table2[[#This Row],[Admission]]))</f>
        <v>0.21311475409836064</v>
      </c>
      <c r="DM109" s="11" t="str">
        <f>IF(Table2[[#This Row],[TN T]]=0,"--", IF(Table2[[#This Row],[TN HS]]/Table2[[#This Row],[TN T]]=0, "--", Table2[[#This Row],[TN HS]]/Table2[[#This Row],[TN T]]))</f>
        <v>--</v>
      </c>
      <c r="DN109" s="18" t="str">
        <f>IF(Table2[[#This Row],[TN T]]=0,"--", IF(Table2[[#This Row],[TN FE]]/Table2[[#This Row],[TN T]]=0, "--", Table2[[#This Row],[TN FE]]/Table2[[#This Row],[TN T]]))</f>
        <v>--</v>
      </c>
      <c r="DO109" s="2">
        <v>0</v>
      </c>
      <c r="DP109" s="2">
        <v>0</v>
      </c>
      <c r="DQ109" s="2">
        <v>0</v>
      </c>
      <c r="DR109" s="2">
        <v>0</v>
      </c>
      <c r="DS109" s="6">
        <f>SUM(Table2[[#This Row],[BND B]:[BND FE]])</f>
        <v>0</v>
      </c>
      <c r="DT109" s="11" t="str">
        <f>IF((Table2[[#This Row],[BND T]]/Table2[[#This Row],[Admission]]) = 0, "--", (Table2[[#This Row],[BND T]]/Table2[[#This Row],[Admission]]))</f>
        <v>--</v>
      </c>
      <c r="DU109" s="11" t="str">
        <f>IF(Table2[[#This Row],[BND T]]=0,"--", IF(Table2[[#This Row],[BND HS]]/Table2[[#This Row],[BND T]]=0, "--", Table2[[#This Row],[BND HS]]/Table2[[#This Row],[BND T]]))</f>
        <v>--</v>
      </c>
      <c r="DV109" s="18" t="str">
        <f>IF(Table2[[#This Row],[BND T]]=0,"--", IF(Table2[[#This Row],[BND FE]]/Table2[[#This Row],[BND T]]=0, "--", Table2[[#This Row],[BND FE]]/Table2[[#This Row],[BND T]]))</f>
        <v>--</v>
      </c>
      <c r="DW109" s="2">
        <v>5</v>
      </c>
      <c r="DX109" s="2">
        <v>2</v>
      </c>
      <c r="DY109" s="2">
        <v>0</v>
      </c>
      <c r="DZ109" s="2">
        <v>0</v>
      </c>
      <c r="EA109" s="6">
        <f>SUM(Table2[[#This Row],[SPE B]:[SPE FE]])</f>
        <v>7</v>
      </c>
      <c r="EB109" s="11">
        <f>IF((Table2[[#This Row],[SPE T]]/Table2[[#This Row],[Admission]]) = 0, "--", (Table2[[#This Row],[SPE T]]/Table2[[#This Row],[Admission]]))</f>
        <v>0.11475409836065574</v>
      </c>
      <c r="EC109" s="11" t="str">
        <f>IF(Table2[[#This Row],[SPE T]]=0,"--", IF(Table2[[#This Row],[SPE HS]]/Table2[[#This Row],[SPE T]]=0, "--", Table2[[#This Row],[SPE HS]]/Table2[[#This Row],[SPE T]]))</f>
        <v>--</v>
      </c>
      <c r="ED109" s="18" t="str">
        <f>IF(Table2[[#This Row],[SPE T]]=0,"--", IF(Table2[[#This Row],[SPE FE]]/Table2[[#This Row],[SPE T]]=0, "--", Table2[[#This Row],[SPE FE]]/Table2[[#This Row],[SPE T]]))</f>
        <v>--</v>
      </c>
      <c r="EE109" s="2">
        <v>0</v>
      </c>
      <c r="EF109" s="2">
        <v>0</v>
      </c>
      <c r="EG109" s="2">
        <v>0</v>
      </c>
      <c r="EH109" s="2">
        <v>0</v>
      </c>
      <c r="EI109" s="6">
        <f>SUM(Table2[[#This Row],[ORC B]:[ORC FE]])</f>
        <v>0</v>
      </c>
      <c r="EJ109" s="11" t="str">
        <f>IF((Table2[[#This Row],[ORC T]]/Table2[[#This Row],[Admission]]) = 0, "--", (Table2[[#This Row],[ORC T]]/Table2[[#This Row],[Admission]]))</f>
        <v>--</v>
      </c>
      <c r="EK109" s="11" t="str">
        <f>IF(Table2[[#This Row],[ORC T]]=0,"--", IF(Table2[[#This Row],[ORC HS]]/Table2[[#This Row],[ORC T]]=0, "--", Table2[[#This Row],[ORC HS]]/Table2[[#This Row],[ORC T]]))</f>
        <v>--</v>
      </c>
      <c r="EL109" s="18" t="str">
        <f>IF(Table2[[#This Row],[ORC T]]=0,"--", IF(Table2[[#This Row],[ORC FE]]/Table2[[#This Row],[ORC T]]=0, "--", Table2[[#This Row],[ORC FE]]/Table2[[#This Row],[ORC T]]))</f>
        <v>--</v>
      </c>
      <c r="EM109" s="2">
        <v>0</v>
      </c>
      <c r="EN109" s="2">
        <v>0</v>
      </c>
      <c r="EO109" s="2">
        <v>0</v>
      </c>
      <c r="EP109" s="2">
        <v>0</v>
      </c>
      <c r="EQ109" s="6">
        <f>SUM(Table2[[#This Row],[SOL B]:[SOL FE]])</f>
        <v>0</v>
      </c>
      <c r="ER109" s="11" t="str">
        <f>IF((Table2[[#This Row],[SOL T]]/Table2[[#This Row],[Admission]]) = 0, "--", (Table2[[#This Row],[SOL T]]/Table2[[#This Row],[Admission]]))</f>
        <v>--</v>
      </c>
      <c r="ES109" s="11" t="str">
        <f>IF(Table2[[#This Row],[SOL T]]=0,"--", IF(Table2[[#This Row],[SOL HS]]/Table2[[#This Row],[SOL T]]=0, "--", Table2[[#This Row],[SOL HS]]/Table2[[#This Row],[SOL T]]))</f>
        <v>--</v>
      </c>
      <c r="ET109" s="18" t="str">
        <f>IF(Table2[[#This Row],[SOL T]]=0,"--", IF(Table2[[#This Row],[SOL FE]]/Table2[[#This Row],[SOL T]]=0, "--", Table2[[#This Row],[SOL FE]]/Table2[[#This Row],[SOL T]]))</f>
        <v>--</v>
      </c>
      <c r="EU109" s="2">
        <v>0</v>
      </c>
      <c r="EV109" s="2">
        <v>0</v>
      </c>
      <c r="EW109" s="2">
        <v>0</v>
      </c>
      <c r="EX109" s="2">
        <v>0</v>
      </c>
      <c r="EY109" s="6">
        <f>SUM(Table2[[#This Row],[CHO B]:[CHO FE]])</f>
        <v>0</v>
      </c>
      <c r="EZ109" s="11" t="str">
        <f>IF((Table2[[#This Row],[CHO T]]/Table2[[#This Row],[Admission]]) = 0, "--", (Table2[[#This Row],[CHO T]]/Table2[[#This Row],[Admission]]))</f>
        <v>--</v>
      </c>
      <c r="FA109" s="11" t="str">
        <f>IF(Table2[[#This Row],[CHO T]]=0,"--", IF(Table2[[#This Row],[CHO HS]]/Table2[[#This Row],[CHO T]]=0, "--", Table2[[#This Row],[CHO HS]]/Table2[[#This Row],[CHO T]]))</f>
        <v>--</v>
      </c>
      <c r="FB109" s="18" t="str">
        <f>IF(Table2[[#This Row],[CHO T]]=0,"--", IF(Table2[[#This Row],[CHO FE]]/Table2[[#This Row],[CHO T]]=0, "--", Table2[[#This Row],[CHO FE]]/Table2[[#This Row],[CHO T]]))</f>
        <v>--</v>
      </c>
      <c r="FC10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46</v>
      </c>
      <c r="FD109">
        <v>0</v>
      </c>
      <c r="FE109">
        <v>0</v>
      </c>
      <c r="FF109">
        <v>0</v>
      </c>
      <c r="FG109">
        <v>0</v>
      </c>
      <c r="FH109">
        <v>0</v>
      </c>
      <c r="FI109">
        <v>0</v>
      </c>
      <c r="FJ109" s="1" t="s">
        <v>390</v>
      </c>
      <c r="FK109" s="1" t="s">
        <v>390</v>
      </c>
      <c r="FL109">
        <v>0</v>
      </c>
      <c r="FM109">
        <v>0</v>
      </c>
      <c r="FN109" s="1" t="s">
        <v>390</v>
      </c>
      <c r="FO109" s="1" t="s">
        <v>390</v>
      </c>
    </row>
    <row r="110" spans="1:171">
      <c r="A110">
        <v>1086</v>
      </c>
      <c r="B110">
        <v>404</v>
      </c>
      <c r="C110" t="s">
        <v>112</v>
      </c>
      <c r="D110" t="s">
        <v>206</v>
      </c>
      <c r="E110" s="20">
        <v>199</v>
      </c>
      <c r="F110" s="2">
        <v>24</v>
      </c>
      <c r="G110" s="2">
        <v>0</v>
      </c>
      <c r="H110" s="2">
        <v>0</v>
      </c>
      <c r="I110" s="2">
        <v>0</v>
      </c>
      <c r="J110" s="6">
        <f>SUM(Table2[[#This Row],[FB B]:[FB FE]])</f>
        <v>24</v>
      </c>
      <c r="K110" s="11">
        <f>IF((Table2[[#This Row],[FB T]]/Table2[[#This Row],[Admission]]) = 0, "--", (Table2[[#This Row],[FB T]]/Table2[[#This Row],[Admission]]))</f>
        <v>0.12060301507537688</v>
      </c>
      <c r="L110" s="11" t="str">
        <f>IF(Table2[[#This Row],[FB T]]=0,"--", IF(Table2[[#This Row],[FB HS]]/Table2[[#This Row],[FB T]]=0, "--", Table2[[#This Row],[FB HS]]/Table2[[#This Row],[FB T]]))</f>
        <v>--</v>
      </c>
      <c r="M110" s="18" t="str">
        <f>IF(Table2[[#This Row],[FB T]]=0,"--", IF(Table2[[#This Row],[FB FE]]/Table2[[#This Row],[FB T]]=0, "--", Table2[[#This Row],[FB FE]]/Table2[[#This Row],[FB T]]))</f>
        <v>--</v>
      </c>
      <c r="N110" s="2">
        <v>0</v>
      </c>
      <c r="O110" s="2">
        <v>0</v>
      </c>
      <c r="P110" s="2">
        <v>0</v>
      </c>
      <c r="Q110" s="2">
        <v>0</v>
      </c>
      <c r="R110" s="6">
        <f>SUM(Table2[[#This Row],[XC B]:[XC FE]])</f>
        <v>0</v>
      </c>
      <c r="S110" s="11" t="str">
        <f>IF((Table2[[#This Row],[XC T]]/Table2[[#This Row],[Admission]]) = 0, "--", (Table2[[#This Row],[XC T]]/Table2[[#This Row],[Admission]]))</f>
        <v>--</v>
      </c>
      <c r="T110" s="11" t="str">
        <f>IF(Table2[[#This Row],[XC T]]=0,"--", IF(Table2[[#This Row],[XC HS]]/Table2[[#This Row],[XC T]]=0, "--", Table2[[#This Row],[XC HS]]/Table2[[#This Row],[XC T]]))</f>
        <v>--</v>
      </c>
      <c r="U110" s="18" t="str">
        <f>IF(Table2[[#This Row],[XC T]]=0,"--", IF(Table2[[#This Row],[XC FE]]/Table2[[#This Row],[XC T]]=0, "--", Table2[[#This Row],[XC FE]]/Table2[[#This Row],[XC T]]))</f>
        <v>--</v>
      </c>
      <c r="V110" s="2">
        <v>27</v>
      </c>
      <c r="W110" s="2">
        <v>0</v>
      </c>
      <c r="X110" s="2">
        <v>0</v>
      </c>
      <c r="Y110" s="6">
        <f>SUM(Table2[[#This Row],[VB G]:[VB FE]])</f>
        <v>27</v>
      </c>
      <c r="Z110" s="11">
        <f>IF((Table2[[#This Row],[VB T]]/Table2[[#This Row],[Admission]]) = 0, "--", (Table2[[#This Row],[VB T]]/Table2[[#This Row],[Admission]]))</f>
        <v>0.135678391959799</v>
      </c>
      <c r="AA110" s="11" t="str">
        <f>IF(Table2[[#This Row],[VB T]]=0,"--", IF(Table2[[#This Row],[VB HS]]/Table2[[#This Row],[VB T]]=0, "--", Table2[[#This Row],[VB HS]]/Table2[[#This Row],[VB T]]))</f>
        <v>--</v>
      </c>
      <c r="AB110" s="18" t="str">
        <f>IF(Table2[[#This Row],[VB T]]=0,"--", IF(Table2[[#This Row],[VB FE]]/Table2[[#This Row],[VB T]]=0, "--", Table2[[#This Row],[VB FE]]/Table2[[#This Row],[VB T]]))</f>
        <v>--</v>
      </c>
      <c r="AC110" s="2">
        <v>12</v>
      </c>
      <c r="AD110" s="2">
        <v>5</v>
      </c>
      <c r="AE110" s="2">
        <v>0</v>
      </c>
      <c r="AF110" s="2">
        <v>0</v>
      </c>
      <c r="AG110" s="6">
        <f>SUM(Table2[[#This Row],[SC B]:[SC FE]])</f>
        <v>17</v>
      </c>
      <c r="AH110" s="11">
        <f>IF((Table2[[#This Row],[SC T]]/Table2[[#This Row],[Admission]]) = 0, "--", (Table2[[#This Row],[SC T]]/Table2[[#This Row],[Admission]]))</f>
        <v>8.5427135678391955E-2</v>
      </c>
      <c r="AI110" s="11" t="str">
        <f>IF(Table2[[#This Row],[SC T]]=0,"--", IF(Table2[[#This Row],[SC HS]]/Table2[[#This Row],[SC T]]=0, "--", Table2[[#This Row],[SC HS]]/Table2[[#This Row],[SC T]]))</f>
        <v>--</v>
      </c>
      <c r="AJ110" s="18" t="str">
        <f>IF(Table2[[#This Row],[SC T]]=0,"--", IF(Table2[[#This Row],[SC FE]]/Table2[[#This Row],[SC T]]=0, "--", Table2[[#This Row],[SC FE]]/Table2[[#This Row],[SC T]]))</f>
        <v>--</v>
      </c>
      <c r="AK110" s="15">
        <f>SUM(Table2[[#This Row],[FB T]],Table2[[#This Row],[XC T]],Table2[[#This Row],[VB T]],Table2[[#This Row],[SC T]])</f>
        <v>68</v>
      </c>
      <c r="AL110" s="2">
        <v>25</v>
      </c>
      <c r="AM110" s="2">
        <v>33</v>
      </c>
      <c r="AN110" s="2">
        <v>0</v>
      </c>
      <c r="AO110" s="2">
        <v>3</v>
      </c>
      <c r="AP110" s="6">
        <f>SUM(Table2[[#This Row],[BX B]:[BX FE]])</f>
        <v>61</v>
      </c>
      <c r="AQ110" s="11">
        <f>IF((Table2[[#This Row],[BX T]]/Table2[[#This Row],[Admission]]) = 0, "--", (Table2[[#This Row],[BX T]]/Table2[[#This Row],[Admission]]))</f>
        <v>0.30653266331658291</v>
      </c>
      <c r="AR110" s="11" t="str">
        <f>IF(Table2[[#This Row],[BX T]]=0,"--", IF(Table2[[#This Row],[BX HS]]/Table2[[#This Row],[BX T]]=0, "--", Table2[[#This Row],[BX HS]]/Table2[[#This Row],[BX T]]))</f>
        <v>--</v>
      </c>
      <c r="AS110" s="18">
        <f>IF(Table2[[#This Row],[BX T]]=0,"--", IF(Table2[[#This Row],[BX FE]]/Table2[[#This Row],[BX T]]=0, "--", Table2[[#This Row],[BX FE]]/Table2[[#This Row],[BX T]]))</f>
        <v>4.9180327868852458E-2</v>
      </c>
      <c r="AT110" s="2">
        <v>0</v>
      </c>
      <c r="AU110" s="2">
        <v>0</v>
      </c>
      <c r="AV110" s="2">
        <v>0</v>
      </c>
      <c r="AW110" s="2">
        <v>0</v>
      </c>
      <c r="AX110" s="6">
        <f>SUM(Table2[[#This Row],[SW B]:[SW FE]])</f>
        <v>0</v>
      </c>
      <c r="AY110" s="11" t="str">
        <f>IF((Table2[[#This Row],[SW T]]/Table2[[#This Row],[Admission]]) = 0, "--", (Table2[[#This Row],[SW T]]/Table2[[#This Row],[Admission]]))</f>
        <v>--</v>
      </c>
      <c r="AZ110" s="11" t="str">
        <f>IF(Table2[[#This Row],[SW T]]=0,"--", IF(Table2[[#This Row],[SW HS]]/Table2[[#This Row],[SW T]]=0, "--", Table2[[#This Row],[SW HS]]/Table2[[#This Row],[SW T]]))</f>
        <v>--</v>
      </c>
      <c r="BA110" s="18" t="str">
        <f>IF(Table2[[#This Row],[SW T]]=0,"--", IF(Table2[[#This Row],[SW FE]]/Table2[[#This Row],[SW T]]=0, "--", Table2[[#This Row],[SW FE]]/Table2[[#This Row],[SW T]]))</f>
        <v>--</v>
      </c>
      <c r="BB110" s="2">
        <v>0</v>
      </c>
      <c r="BC110" s="2">
        <v>12</v>
      </c>
      <c r="BD110" s="2">
        <v>0</v>
      </c>
      <c r="BE110" s="2">
        <v>1</v>
      </c>
      <c r="BF110" s="6">
        <f>SUM(Table2[[#This Row],[CHE B]:[CHE FE]])</f>
        <v>13</v>
      </c>
      <c r="BG110" s="11">
        <f>IF((Table2[[#This Row],[CHE T]]/Table2[[#This Row],[Admission]]) = 0, "--", (Table2[[#This Row],[CHE T]]/Table2[[#This Row],[Admission]]))</f>
        <v>6.5326633165829151E-2</v>
      </c>
      <c r="BH110" s="11" t="str">
        <f>IF(Table2[[#This Row],[CHE T]]=0,"--", IF(Table2[[#This Row],[CHE HS]]/Table2[[#This Row],[CHE T]]=0, "--", Table2[[#This Row],[CHE HS]]/Table2[[#This Row],[CHE T]]))</f>
        <v>--</v>
      </c>
      <c r="BI110" s="22">
        <f>IF(Table2[[#This Row],[CHE T]]=0,"--", IF(Table2[[#This Row],[CHE FE]]/Table2[[#This Row],[CHE T]]=0, "--", Table2[[#This Row],[CHE FE]]/Table2[[#This Row],[CHE T]]))</f>
        <v>7.6923076923076927E-2</v>
      </c>
      <c r="BJ110" s="2">
        <v>11</v>
      </c>
      <c r="BK110" s="2">
        <v>0</v>
      </c>
      <c r="BL110" s="2">
        <v>0</v>
      </c>
      <c r="BM110" s="2">
        <v>0</v>
      </c>
      <c r="BN110" s="6">
        <f>SUM(Table2[[#This Row],[WR B]:[WR FE]])</f>
        <v>11</v>
      </c>
      <c r="BO110" s="11">
        <f>IF((Table2[[#This Row],[WR T]]/Table2[[#This Row],[Admission]]) = 0, "--", (Table2[[#This Row],[WR T]]/Table2[[#This Row],[Admission]]))</f>
        <v>5.5276381909547742E-2</v>
      </c>
      <c r="BP110" s="11" t="str">
        <f>IF(Table2[[#This Row],[WR T]]=0,"--", IF(Table2[[#This Row],[WR HS]]/Table2[[#This Row],[WR T]]=0, "--", Table2[[#This Row],[WR HS]]/Table2[[#This Row],[WR T]]))</f>
        <v>--</v>
      </c>
      <c r="BQ110" s="18" t="str">
        <f>IF(Table2[[#This Row],[WR T]]=0,"--", IF(Table2[[#This Row],[WR FE]]/Table2[[#This Row],[WR T]]=0, "--", Table2[[#This Row],[WR FE]]/Table2[[#This Row],[WR T]]))</f>
        <v>--</v>
      </c>
      <c r="BR110" s="2">
        <v>0</v>
      </c>
      <c r="BS110" s="2">
        <v>0</v>
      </c>
      <c r="BT110" s="2">
        <v>0</v>
      </c>
      <c r="BU110" s="2">
        <v>0</v>
      </c>
      <c r="BV110" s="6">
        <f>SUM(Table2[[#This Row],[DNC B]:[DNC FE]])</f>
        <v>0</v>
      </c>
      <c r="BW110" s="11" t="str">
        <f>IF((Table2[[#This Row],[DNC T]]/Table2[[#This Row],[Admission]]) = 0, "--", (Table2[[#This Row],[DNC T]]/Table2[[#This Row],[Admission]]))</f>
        <v>--</v>
      </c>
      <c r="BX110" s="11" t="str">
        <f>IF(Table2[[#This Row],[DNC T]]=0,"--", IF(Table2[[#This Row],[DNC HS]]/Table2[[#This Row],[DNC T]]=0, "--", Table2[[#This Row],[DNC HS]]/Table2[[#This Row],[DNC T]]))</f>
        <v>--</v>
      </c>
      <c r="BY110" s="18" t="str">
        <f>IF(Table2[[#This Row],[DNC T]]=0,"--", IF(Table2[[#This Row],[DNC FE]]/Table2[[#This Row],[DNC T]]=0, "--", Table2[[#This Row],[DNC FE]]/Table2[[#This Row],[DNC T]]))</f>
        <v>--</v>
      </c>
      <c r="BZ110" s="24">
        <f>SUM(Table2[[#This Row],[BX T]],Table2[[#This Row],[SW T]],Table2[[#This Row],[CHE T]],Table2[[#This Row],[WR T]],Table2[[#This Row],[DNC T]])</f>
        <v>85</v>
      </c>
      <c r="CA110" s="2">
        <v>15</v>
      </c>
      <c r="CB110" s="2">
        <v>13</v>
      </c>
      <c r="CC110" s="2">
        <v>0</v>
      </c>
      <c r="CD110" s="2">
        <v>1</v>
      </c>
      <c r="CE110" s="6">
        <f>SUM(Table2[[#This Row],[TF B]:[TF FE]])</f>
        <v>29</v>
      </c>
      <c r="CF110" s="11">
        <f>IF((Table2[[#This Row],[TF T]]/Table2[[#This Row],[Admission]]) = 0, "--", (Table2[[#This Row],[TF T]]/Table2[[#This Row],[Admission]]))</f>
        <v>0.14572864321608039</v>
      </c>
      <c r="CG110" s="11" t="str">
        <f>IF(Table2[[#This Row],[TF T]]=0,"--", IF(Table2[[#This Row],[TF HS]]/Table2[[#This Row],[TF T]]=0, "--", Table2[[#This Row],[TF HS]]/Table2[[#This Row],[TF T]]))</f>
        <v>--</v>
      </c>
      <c r="CH110" s="18">
        <f>IF(Table2[[#This Row],[TF T]]=0,"--", IF(Table2[[#This Row],[TF FE]]/Table2[[#This Row],[TF T]]=0, "--", Table2[[#This Row],[TF FE]]/Table2[[#This Row],[TF T]]))</f>
        <v>3.4482758620689655E-2</v>
      </c>
      <c r="CI110" s="2">
        <v>17</v>
      </c>
      <c r="CJ110" s="2">
        <v>0</v>
      </c>
      <c r="CK110" s="2">
        <v>0</v>
      </c>
      <c r="CL110" s="2">
        <v>1</v>
      </c>
      <c r="CM110" s="6">
        <f>SUM(Table2[[#This Row],[BB B]:[BB FE]])</f>
        <v>18</v>
      </c>
      <c r="CN110" s="11">
        <f>IF((Table2[[#This Row],[BB T]]/Table2[[#This Row],[Admission]]) = 0, "--", (Table2[[#This Row],[BB T]]/Table2[[#This Row],[Admission]]))</f>
        <v>9.0452261306532666E-2</v>
      </c>
      <c r="CO110" s="11" t="str">
        <f>IF(Table2[[#This Row],[BB T]]=0,"--", IF(Table2[[#This Row],[BB HS]]/Table2[[#This Row],[BB T]]=0, "--", Table2[[#This Row],[BB HS]]/Table2[[#This Row],[BB T]]))</f>
        <v>--</v>
      </c>
      <c r="CP110" s="18">
        <f>IF(Table2[[#This Row],[BB T]]=0,"--", IF(Table2[[#This Row],[BB FE]]/Table2[[#This Row],[BB T]]=0, "--", Table2[[#This Row],[BB FE]]/Table2[[#This Row],[BB T]]))</f>
        <v>5.5555555555555552E-2</v>
      </c>
      <c r="CQ110" s="2">
        <v>0</v>
      </c>
      <c r="CR110" s="2">
        <v>12</v>
      </c>
      <c r="CS110" s="2">
        <v>0</v>
      </c>
      <c r="CT110" s="2">
        <v>0</v>
      </c>
      <c r="CU110" s="6">
        <f>SUM(Table2[[#This Row],[SB B]:[SB FE]])</f>
        <v>12</v>
      </c>
      <c r="CV110" s="11">
        <f>IF((Table2[[#This Row],[SB T]]/Table2[[#This Row],[Admission]]) = 0, "--", (Table2[[#This Row],[SB T]]/Table2[[#This Row],[Admission]]))</f>
        <v>6.030150753768844E-2</v>
      </c>
      <c r="CW110" s="11" t="str">
        <f>IF(Table2[[#This Row],[SB T]]=0,"--", IF(Table2[[#This Row],[SB HS]]/Table2[[#This Row],[SB T]]=0, "--", Table2[[#This Row],[SB HS]]/Table2[[#This Row],[SB T]]))</f>
        <v>--</v>
      </c>
      <c r="CX110" s="18" t="str">
        <f>IF(Table2[[#This Row],[SB T]]=0,"--", IF(Table2[[#This Row],[SB FE]]/Table2[[#This Row],[SB T]]=0, "--", Table2[[#This Row],[SB FE]]/Table2[[#This Row],[SB T]]))</f>
        <v>--</v>
      </c>
      <c r="CY110" s="2">
        <v>0</v>
      </c>
      <c r="CZ110" s="2">
        <v>0</v>
      </c>
      <c r="DA110" s="2">
        <v>0</v>
      </c>
      <c r="DB110" s="2">
        <v>0</v>
      </c>
      <c r="DC110" s="6">
        <f>SUM(Table2[[#This Row],[GF B]:[GF FE]])</f>
        <v>0</v>
      </c>
      <c r="DD110" s="11" t="str">
        <f>IF((Table2[[#This Row],[GF T]]/Table2[[#This Row],[Admission]]) = 0, "--", (Table2[[#This Row],[GF T]]/Table2[[#This Row],[Admission]]))</f>
        <v>--</v>
      </c>
      <c r="DE110" s="11" t="str">
        <f>IF(Table2[[#This Row],[GF T]]=0,"--", IF(Table2[[#This Row],[GF HS]]/Table2[[#This Row],[GF T]]=0, "--", Table2[[#This Row],[GF HS]]/Table2[[#This Row],[GF T]]))</f>
        <v>--</v>
      </c>
      <c r="DF110" s="18" t="str">
        <f>IF(Table2[[#This Row],[GF T]]=0,"--", IF(Table2[[#This Row],[GF FE]]/Table2[[#This Row],[GF T]]=0, "--", Table2[[#This Row],[GF FE]]/Table2[[#This Row],[GF T]]))</f>
        <v>--</v>
      </c>
      <c r="DG110" s="2">
        <v>0</v>
      </c>
      <c r="DH110" s="2">
        <v>0</v>
      </c>
      <c r="DI110" s="2">
        <v>0</v>
      </c>
      <c r="DJ110" s="2">
        <v>0</v>
      </c>
      <c r="DK110" s="6">
        <f>SUM(Table2[[#This Row],[TN B]:[TN FE]])</f>
        <v>0</v>
      </c>
      <c r="DL110" s="11" t="str">
        <f>IF((Table2[[#This Row],[TN T]]/Table2[[#This Row],[Admission]]) = 0, "--", (Table2[[#This Row],[TN T]]/Table2[[#This Row],[Admission]]))</f>
        <v>--</v>
      </c>
      <c r="DM110" s="11" t="str">
        <f>IF(Table2[[#This Row],[TN T]]=0,"--", IF(Table2[[#This Row],[TN HS]]/Table2[[#This Row],[TN T]]=0, "--", Table2[[#This Row],[TN HS]]/Table2[[#This Row],[TN T]]))</f>
        <v>--</v>
      </c>
      <c r="DN110" s="18" t="str">
        <f>IF(Table2[[#This Row],[TN T]]=0,"--", IF(Table2[[#This Row],[TN FE]]/Table2[[#This Row],[TN T]]=0, "--", Table2[[#This Row],[TN FE]]/Table2[[#This Row],[TN T]]))</f>
        <v>--</v>
      </c>
      <c r="DO110" s="2">
        <v>0</v>
      </c>
      <c r="DP110" s="2">
        <v>0</v>
      </c>
      <c r="DQ110" s="2">
        <v>0</v>
      </c>
      <c r="DR110" s="2">
        <v>0</v>
      </c>
      <c r="DS110" s="6">
        <f>SUM(Table2[[#This Row],[BND B]:[BND FE]])</f>
        <v>0</v>
      </c>
      <c r="DT110" s="11" t="str">
        <f>IF((Table2[[#This Row],[BND T]]/Table2[[#This Row],[Admission]]) = 0, "--", (Table2[[#This Row],[BND T]]/Table2[[#This Row],[Admission]]))</f>
        <v>--</v>
      </c>
      <c r="DU110" s="11" t="str">
        <f>IF(Table2[[#This Row],[BND T]]=0,"--", IF(Table2[[#This Row],[BND HS]]/Table2[[#This Row],[BND T]]=0, "--", Table2[[#This Row],[BND HS]]/Table2[[#This Row],[BND T]]))</f>
        <v>--</v>
      </c>
      <c r="DV110" s="18" t="str">
        <f>IF(Table2[[#This Row],[BND T]]=0,"--", IF(Table2[[#This Row],[BND FE]]/Table2[[#This Row],[BND T]]=0, "--", Table2[[#This Row],[BND FE]]/Table2[[#This Row],[BND T]]))</f>
        <v>--</v>
      </c>
      <c r="DW110" s="2">
        <v>0</v>
      </c>
      <c r="DX110" s="2">
        <v>0</v>
      </c>
      <c r="DY110" s="2">
        <v>0</v>
      </c>
      <c r="DZ110" s="2">
        <v>0</v>
      </c>
      <c r="EA110" s="6">
        <f>SUM(Table2[[#This Row],[SPE B]:[SPE FE]])</f>
        <v>0</v>
      </c>
      <c r="EB110" s="11" t="str">
        <f>IF((Table2[[#This Row],[SPE T]]/Table2[[#This Row],[Admission]]) = 0, "--", (Table2[[#This Row],[SPE T]]/Table2[[#This Row],[Admission]]))</f>
        <v>--</v>
      </c>
      <c r="EC110" s="11" t="str">
        <f>IF(Table2[[#This Row],[SPE T]]=0,"--", IF(Table2[[#This Row],[SPE HS]]/Table2[[#This Row],[SPE T]]=0, "--", Table2[[#This Row],[SPE HS]]/Table2[[#This Row],[SPE T]]))</f>
        <v>--</v>
      </c>
      <c r="ED110" s="18" t="str">
        <f>IF(Table2[[#This Row],[SPE T]]=0,"--", IF(Table2[[#This Row],[SPE FE]]/Table2[[#This Row],[SPE T]]=0, "--", Table2[[#This Row],[SPE FE]]/Table2[[#This Row],[SPE T]]))</f>
        <v>--</v>
      </c>
      <c r="EE110" s="2">
        <v>0</v>
      </c>
      <c r="EF110" s="2">
        <v>0</v>
      </c>
      <c r="EG110" s="2">
        <v>0</v>
      </c>
      <c r="EH110" s="2">
        <v>0</v>
      </c>
      <c r="EI110" s="6">
        <f>SUM(Table2[[#This Row],[ORC B]:[ORC FE]])</f>
        <v>0</v>
      </c>
      <c r="EJ110" s="11" t="str">
        <f>IF((Table2[[#This Row],[ORC T]]/Table2[[#This Row],[Admission]]) = 0, "--", (Table2[[#This Row],[ORC T]]/Table2[[#This Row],[Admission]]))</f>
        <v>--</v>
      </c>
      <c r="EK110" s="11" t="str">
        <f>IF(Table2[[#This Row],[ORC T]]=0,"--", IF(Table2[[#This Row],[ORC HS]]/Table2[[#This Row],[ORC T]]=0, "--", Table2[[#This Row],[ORC HS]]/Table2[[#This Row],[ORC T]]))</f>
        <v>--</v>
      </c>
      <c r="EL110" s="18" t="str">
        <f>IF(Table2[[#This Row],[ORC T]]=0,"--", IF(Table2[[#This Row],[ORC FE]]/Table2[[#This Row],[ORC T]]=0, "--", Table2[[#This Row],[ORC FE]]/Table2[[#This Row],[ORC T]]))</f>
        <v>--</v>
      </c>
      <c r="EM110" s="2">
        <v>0</v>
      </c>
      <c r="EN110" s="2">
        <v>0</v>
      </c>
      <c r="EO110" s="2">
        <v>0</v>
      </c>
      <c r="EP110" s="2">
        <v>0</v>
      </c>
      <c r="EQ110" s="6">
        <f>SUM(Table2[[#This Row],[SOL B]:[SOL FE]])</f>
        <v>0</v>
      </c>
      <c r="ER110" s="11" t="str">
        <f>IF((Table2[[#This Row],[SOL T]]/Table2[[#This Row],[Admission]]) = 0, "--", (Table2[[#This Row],[SOL T]]/Table2[[#This Row],[Admission]]))</f>
        <v>--</v>
      </c>
      <c r="ES110" s="11" t="str">
        <f>IF(Table2[[#This Row],[SOL T]]=0,"--", IF(Table2[[#This Row],[SOL HS]]/Table2[[#This Row],[SOL T]]=0, "--", Table2[[#This Row],[SOL HS]]/Table2[[#This Row],[SOL T]]))</f>
        <v>--</v>
      </c>
      <c r="ET110" s="18" t="str">
        <f>IF(Table2[[#This Row],[SOL T]]=0,"--", IF(Table2[[#This Row],[SOL FE]]/Table2[[#This Row],[SOL T]]=0, "--", Table2[[#This Row],[SOL FE]]/Table2[[#This Row],[SOL T]]))</f>
        <v>--</v>
      </c>
      <c r="EU110" s="2">
        <v>0</v>
      </c>
      <c r="EV110" s="2">
        <v>0</v>
      </c>
      <c r="EW110" s="2">
        <v>0</v>
      </c>
      <c r="EX110" s="2">
        <v>0</v>
      </c>
      <c r="EY110" s="6">
        <f>SUM(Table2[[#This Row],[CHO B]:[CHO FE]])</f>
        <v>0</v>
      </c>
      <c r="EZ110" s="11" t="str">
        <f>IF((Table2[[#This Row],[CHO T]]/Table2[[#This Row],[Admission]]) = 0, "--", (Table2[[#This Row],[CHO T]]/Table2[[#This Row],[Admission]]))</f>
        <v>--</v>
      </c>
      <c r="FA110" s="11" t="str">
        <f>IF(Table2[[#This Row],[CHO T]]=0,"--", IF(Table2[[#This Row],[CHO HS]]/Table2[[#This Row],[CHO T]]=0, "--", Table2[[#This Row],[CHO HS]]/Table2[[#This Row],[CHO T]]))</f>
        <v>--</v>
      </c>
      <c r="FB110" s="18" t="str">
        <f>IF(Table2[[#This Row],[CHO T]]=0,"--", IF(Table2[[#This Row],[CHO FE]]/Table2[[#This Row],[CHO T]]=0, "--", Table2[[#This Row],[CHO FE]]/Table2[[#This Row],[CHO T]]))</f>
        <v>--</v>
      </c>
      <c r="FC11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59</v>
      </c>
      <c r="FD110">
        <v>0</v>
      </c>
      <c r="FE110">
        <v>0</v>
      </c>
      <c r="FF110" s="1" t="s">
        <v>390</v>
      </c>
      <c r="FG110" s="1" t="s">
        <v>390</v>
      </c>
      <c r="FH110">
        <v>0</v>
      </c>
      <c r="FI110">
        <v>0</v>
      </c>
      <c r="FJ110" s="1" t="s">
        <v>390</v>
      </c>
      <c r="FK110" s="1" t="s">
        <v>390</v>
      </c>
      <c r="FL110">
        <v>0</v>
      </c>
      <c r="FM110">
        <v>0</v>
      </c>
      <c r="FN110" s="1" t="s">
        <v>390</v>
      </c>
      <c r="FO110" s="1" t="s">
        <v>390</v>
      </c>
    </row>
    <row r="111" spans="1:171">
      <c r="A111">
        <v>1180</v>
      </c>
      <c r="B111">
        <v>337</v>
      </c>
      <c r="C111" t="s">
        <v>100</v>
      </c>
      <c r="D111" t="s">
        <v>207</v>
      </c>
      <c r="E111" s="21" t="s">
        <v>390</v>
      </c>
      <c r="F111" s="2">
        <v>60</v>
      </c>
      <c r="G111" s="2">
        <v>0</v>
      </c>
      <c r="H111" s="2">
        <v>0</v>
      </c>
      <c r="I111" s="2">
        <v>0</v>
      </c>
      <c r="J111" s="6">
        <f>SUM(Table2[[#This Row],[FB B]:[FB FE]])</f>
        <v>60</v>
      </c>
      <c r="K111" s="12" t="s">
        <v>390</v>
      </c>
      <c r="L111" s="11" t="str">
        <f>IF(Table2[[#This Row],[FB T]]=0,"--", IF(Table2[[#This Row],[FB HS]]/Table2[[#This Row],[FB T]]=0, "--", Table2[[#This Row],[FB HS]]/Table2[[#This Row],[FB T]]))</f>
        <v>--</v>
      </c>
      <c r="M111" s="18" t="str">
        <f>IF(Table2[[#This Row],[FB T]]=0,"--", IF(Table2[[#This Row],[FB FE]]/Table2[[#This Row],[FB T]]=0, "--", Table2[[#This Row],[FB FE]]/Table2[[#This Row],[FB T]]))</f>
        <v>--</v>
      </c>
      <c r="N111" s="2">
        <v>0</v>
      </c>
      <c r="O111" s="2">
        <v>0</v>
      </c>
      <c r="P111" s="2">
        <v>0</v>
      </c>
      <c r="Q111" s="2">
        <v>0</v>
      </c>
      <c r="R111" s="6">
        <f>SUM(Table2[[#This Row],[XC B]:[XC FE]])</f>
        <v>0</v>
      </c>
      <c r="S111" s="12" t="s">
        <v>390</v>
      </c>
      <c r="T111" s="11" t="str">
        <f>IF(Table2[[#This Row],[XC T]]=0,"--", IF(Table2[[#This Row],[XC HS]]/Table2[[#This Row],[XC T]]=0, "--", Table2[[#This Row],[XC HS]]/Table2[[#This Row],[XC T]]))</f>
        <v>--</v>
      </c>
      <c r="U111" s="18" t="str">
        <f>IF(Table2[[#This Row],[XC T]]=0,"--", IF(Table2[[#This Row],[XC FE]]/Table2[[#This Row],[XC T]]=0, "--", Table2[[#This Row],[XC FE]]/Table2[[#This Row],[XC T]]))</f>
        <v>--</v>
      </c>
      <c r="V111" s="2">
        <v>35</v>
      </c>
      <c r="W111" s="2">
        <v>0</v>
      </c>
      <c r="X111" s="2">
        <v>0</v>
      </c>
      <c r="Y111" s="6">
        <f>SUM(Table2[[#This Row],[VB G]:[VB FE]])</f>
        <v>35</v>
      </c>
      <c r="Z111" s="12" t="s">
        <v>390</v>
      </c>
      <c r="AA111" s="11" t="str">
        <f>IF(Table2[[#This Row],[VB T]]=0,"--", IF(Table2[[#This Row],[VB HS]]/Table2[[#This Row],[VB T]]=0, "--", Table2[[#This Row],[VB HS]]/Table2[[#This Row],[VB T]]))</f>
        <v>--</v>
      </c>
      <c r="AB111" s="18" t="str">
        <f>IF(Table2[[#This Row],[VB T]]=0,"--", IF(Table2[[#This Row],[VB FE]]/Table2[[#This Row],[VB T]]=0, "--", Table2[[#This Row],[VB FE]]/Table2[[#This Row],[VB T]]))</f>
        <v>--</v>
      </c>
      <c r="AC111" s="2">
        <v>17</v>
      </c>
      <c r="AD111" s="2">
        <v>14</v>
      </c>
      <c r="AE111" s="2">
        <v>0</v>
      </c>
      <c r="AF111" s="2">
        <v>0</v>
      </c>
      <c r="AG111" s="6">
        <f>SUM(Table2[[#This Row],[SC B]:[SC FE]])</f>
        <v>31</v>
      </c>
      <c r="AH111" s="12" t="s">
        <v>390</v>
      </c>
      <c r="AI111" s="11" t="str">
        <f>IF(Table2[[#This Row],[SC T]]=0,"--", IF(Table2[[#This Row],[SC HS]]/Table2[[#This Row],[SC T]]=0, "--", Table2[[#This Row],[SC HS]]/Table2[[#This Row],[SC T]]))</f>
        <v>--</v>
      </c>
      <c r="AJ111" s="18" t="str">
        <f>IF(Table2[[#This Row],[SC T]]=0,"--", IF(Table2[[#This Row],[SC FE]]/Table2[[#This Row],[SC T]]=0, "--", Table2[[#This Row],[SC FE]]/Table2[[#This Row],[SC T]]))</f>
        <v>--</v>
      </c>
      <c r="AK111" s="15">
        <f>SUM(Table2[[#This Row],[FB T]],Table2[[#This Row],[XC T]],Table2[[#This Row],[VB T]],Table2[[#This Row],[SC T]])</f>
        <v>126</v>
      </c>
      <c r="AL111" s="2">
        <v>29</v>
      </c>
      <c r="AM111" s="2">
        <v>20</v>
      </c>
      <c r="AN111" s="2">
        <v>0</v>
      </c>
      <c r="AO111" s="2">
        <v>0</v>
      </c>
      <c r="AP111" s="6">
        <f>SUM(Table2[[#This Row],[BX B]:[BX FE]])</f>
        <v>49</v>
      </c>
      <c r="AQ111" s="12" t="s">
        <v>390</v>
      </c>
      <c r="AR111" s="11" t="str">
        <f>IF(Table2[[#This Row],[BX T]]=0,"--", IF(Table2[[#This Row],[BX HS]]/Table2[[#This Row],[BX T]]=0, "--", Table2[[#This Row],[BX HS]]/Table2[[#This Row],[BX T]]))</f>
        <v>--</v>
      </c>
      <c r="AS111" s="18" t="str">
        <f>IF(Table2[[#This Row],[BX T]]=0,"--", IF(Table2[[#This Row],[BX FE]]/Table2[[#This Row],[BX T]]=0, "--", Table2[[#This Row],[BX FE]]/Table2[[#This Row],[BX T]]))</f>
        <v>--</v>
      </c>
      <c r="AT111" s="2">
        <v>0</v>
      </c>
      <c r="AU111" s="2">
        <v>0</v>
      </c>
      <c r="AV111" s="2">
        <v>0</v>
      </c>
      <c r="AW111" s="2">
        <v>0</v>
      </c>
      <c r="AX111" s="6">
        <f>SUM(Table2[[#This Row],[SW B]:[SW FE]])</f>
        <v>0</v>
      </c>
      <c r="AY111" s="12" t="s">
        <v>390</v>
      </c>
      <c r="AZ111" s="11" t="str">
        <f>IF(Table2[[#This Row],[SW T]]=0,"--", IF(Table2[[#This Row],[SW HS]]/Table2[[#This Row],[SW T]]=0, "--", Table2[[#This Row],[SW HS]]/Table2[[#This Row],[SW T]]))</f>
        <v>--</v>
      </c>
      <c r="BA111" s="18" t="str">
        <f>IF(Table2[[#This Row],[SW T]]=0,"--", IF(Table2[[#This Row],[SW FE]]/Table2[[#This Row],[SW T]]=0, "--", Table2[[#This Row],[SW FE]]/Table2[[#This Row],[SW T]]))</f>
        <v>--</v>
      </c>
      <c r="BB111" s="2">
        <v>0</v>
      </c>
      <c r="BC111" s="2">
        <v>17</v>
      </c>
      <c r="BD111" s="2">
        <v>0</v>
      </c>
      <c r="BE111" s="2">
        <v>0</v>
      </c>
      <c r="BF111" s="6">
        <f>SUM(Table2[[#This Row],[CHE B]:[CHE FE]])</f>
        <v>17</v>
      </c>
      <c r="BG111" s="12" t="s">
        <v>390</v>
      </c>
      <c r="BH111" s="11" t="str">
        <f>IF(Table2[[#This Row],[CHE T]]=0,"--", IF(Table2[[#This Row],[CHE HS]]/Table2[[#This Row],[CHE T]]=0, "--", Table2[[#This Row],[CHE HS]]/Table2[[#This Row],[CHE T]]))</f>
        <v>--</v>
      </c>
      <c r="BI111" s="22" t="str">
        <f>IF(Table2[[#This Row],[CHE T]]=0,"--", IF(Table2[[#This Row],[CHE FE]]/Table2[[#This Row],[CHE T]]=0, "--", Table2[[#This Row],[CHE FE]]/Table2[[#This Row],[CHE T]]))</f>
        <v>--</v>
      </c>
      <c r="BJ111" s="2">
        <v>26</v>
      </c>
      <c r="BK111" s="2">
        <v>0</v>
      </c>
      <c r="BL111" s="2">
        <v>0</v>
      </c>
      <c r="BM111" s="2">
        <v>0</v>
      </c>
      <c r="BN111" s="6">
        <f>SUM(Table2[[#This Row],[WR B]:[WR FE]])</f>
        <v>26</v>
      </c>
      <c r="BO111" s="12" t="s">
        <v>390</v>
      </c>
      <c r="BP111" s="11" t="str">
        <f>IF(Table2[[#This Row],[WR T]]=0,"--", IF(Table2[[#This Row],[WR HS]]/Table2[[#This Row],[WR T]]=0, "--", Table2[[#This Row],[WR HS]]/Table2[[#This Row],[WR T]]))</f>
        <v>--</v>
      </c>
      <c r="BQ111" s="18" t="str">
        <f>IF(Table2[[#This Row],[WR T]]=0,"--", IF(Table2[[#This Row],[WR FE]]/Table2[[#This Row],[WR T]]=0, "--", Table2[[#This Row],[WR FE]]/Table2[[#This Row],[WR T]]))</f>
        <v>--</v>
      </c>
      <c r="BR111" s="2">
        <v>0</v>
      </c>
      <c r="BS111" s="2">
        <v>0</v>
      </c>
      <c r="BT111" s="2">
        <v>0</v>
      </c>
      <c r="BU111" s="2">
        <v>0</v>
      </c>
      <c r="BV111" s="6">
        <f>SUM(Table2[[#This Row],[DNC B]:[DNC FE]])</f>
        <v>0</v>
      </c>
      <c r="BW111" s="12" t="s">
        <v>390</v>
      </c>
      <c r="BX111" s="11" t="str">
        <f>IF(Table2[[#This Row],[DNC T]]=0,"--", IF(Table2[[#This Row],[DNC HS]]/Table2[[#This Row],[DNC T]]=0, "--", Table2[[#This Row],[DNC HS]]/Table2[[#This Row],[DNC T]]))</f>
        <v>--</v>
      </c>
      <c r="BY111" s="18" t="str">
        <f>IF(Table2[[#This Row],[DNC T]]=0,"--", IF(Table2[[#This Row],[DNC FE]]/Table2[[#This Row],[DNC T]]=0, "--", Table2[[#This Row],[DNC FE]]/Table2[[#This Row],[DNC T]]))</f>
        <v>--</v>
      </c>
      <c r="BZ111" s="24">
        <f>SUM(Table2[[#This Row],[BX T]],Table2[[#This Row],[SW T]],Table2[[#This Row],[CHE T]],Table2[[#This Row],[WR T]],Table2[[#This Row],[DNC T]])</f>
        <v>92</v>
      </c>
      <c r="CA111" s="2">
        <v>15</v>
      </c>
      <c r="CB111" s="2">
        <v>7</v>
      </c>
      <c r="CC111" s="2">
        <v>0</v>
      </c>
      <c r="CD111" s="2">
        <v>0</v>
      </c>
      <c r="CE111" s="6">
        <f>SUM(Table2[[#This Row],[TF B]:[TF FE]])</f>
        <v>22</v>
      </c>
      <c r="CF111" s="12" t="s">
        <v>390</v>
      </c>
      <c r="CG111" s="11" t="str">
        <f>IF(Table2[[#This Row],[TF T]]=0,"--", IF(Table2[[#This Row],[TF HS]]/Table2[[#This Row],[TF T]]=0, "--", Table2[[#This Row],[TF HS]]/Table2[[#This Row],[TF T]]))</f>
        <v>--</v>
      </c>
      <c r="CH111" s="18" t="str">
        <f>IF(Table2[[#This Row],[TF T]]=0,"--", IF(Table2[[#This Row],[TF FE]]/Table2[[#This Row],[TF T]]=0, "--", Table2[[#This Row],[TF FE]]/Table2[[#This Row],[TF T]]))</f>
        <v>--</v>
      </c>
      <c r="CI111" s="2">
        <v>13</v>
      </c>
      <c r="CJ111" s="2">
        <v>0</v>
      </c>
      <c r="CK111" s="2">
        <v>0</v>
      </c>
      <c r="CL111" s="2">
        <v>0</v>
      </c>
      <c r="CM111" s="6">
        <f>SUM(Table2[[#This Row],[BB B]:[BB FE]])</f>
        <v>13</v>
      </c>
      <c r="CN111" s="12" t="s">
        <v>390</v>
      </c>
      <c r="CO111" s="11" t="str">
        <f>IF(Table2[[#This Row],[BB T]]=0,"--", IF(Table2[[#This Row],[BB HS]]/Table2[[#This Row],[BB T]]=0, "--", Table2[[#This Row],[BB HS]]/Table2[[#This Row],[BB T]]))</f>
        <v>--</v>
      </c>
      <c r="CP111" s="18" t="str">
        <f>IF(Table2[[#This Row],[BB T]]=0,"--", IF(Table2[[#This Row],[BB FE]]/Table2[[#This Row],[BB T]]=0, "--", Table2[[#This Row],[BB FE]]/Table2[[#This Row],[BB T]]))</f>
        <v>--</v>
      </c>
      <c r="CQ111" s="2">
        <v>0</v>
      </c>
      <c r="CR111" s="2">
        <v>13</v>
      </c>
      <c r="CS111" s="2">
        <v>0</v>
      </c>
      <c r="CT111" s="2">
        <v>0</v>
      </c>
      <c r="CU111" s="6">
        <f>SUM(Table2[[#This Row],[SB B]:[SB FE]])</f>
        <v>13</v>
      </c>
      <c r="CV111" s="12" t="s">
        <v>390</v>
      </c>
      <c r="CW111" s="11" t="str">
        <f>IF(Table2[[#This Row],[SB T]]=0,"--", IF(Table2[[#This Row],[SB HS]]/Table2[[#This Row],[SB T]]=0, "--", Table2[[#This Row],[SB HS]]/Table2[[#This Row],[SB T]]))</f>
        <v>--</v>
      </c>
      <c r="CX111" s="18" t="str">
        <f>IF(Table2[[#This Row],[SB T]]=0,"--", IF(Table2[[#This Row],[SB FE]]/Table2[[#This Row],[SB T]]=0, "--", Table2[[#This Row],[SB FE]]/Table2[[#This Row],[SB T]]))</f>
        <v>--</v>
      </c>
      <c r="CY111" s="2">
        <v>0</v>
      </c>
      <c r="CZ111" s="2">
        <v>7</v>
      </c>
      <c r="DA111" s="2">
        <v>0</v>
      </c>
      <c r="DB111" s="2">
        <v>0</v>
      </c>
      <c r="DC111" s="6">
        <f>SUM(Table2[[#This Row],[GF B]:[GF FE]])</f>
        <v>7</v>
      </c>
      <c r="DD111" s="12" t="s">
        <v>390</v>
      </c>
      <c r="DE111" s="11" t="str">
        <f>IF(Table2[[#This Row],[GF T]]=0,"--", IF(Table2[[#This Row],[GF HS]]/Table2[[#This Row],[GF T]]=0, "--", Table2[[#This Row],[GF HS]]/Table2[[#This Row],[GF T]]))</f>
        <v>--</v>
      </c>
      <c r="DF111" s="18" t="str">
        <f>IF(Table2[[#This Row],[GF T]]=0,"--", IF(Table2[[#This Row],[GF FE]]/Table2[[#This Row],[GF T]]=0, "--", Table2[[#This Row],[GF FE]]/Table2[[#This Row],[GF T]]))</f>
        <v>--</v>
      </c>
      <c r="DG111" s="2">
        <v>0</v>
      </c>
      <c r="DH111" s="2">
        <v>0</v>
      </c>
      <c r="DI111" s="2">
        <v>0</v>
      </c>
      <c r="DJ111" s="2">
        <v>0</v>
      </c>
      <c r="DK111" s="6">
        <f>SUM(Table2[[#This Row],[TN B]:[TN FE]])</f>
        <v>0</v>
      </c>
      <c r="DL111" s="12" t="s">
        <v>390</v>
      </c>
      <c r="DM111" s="11" t="str">
        <f>IF(Table2[[#This Row],[TN T]]=0,"--", IF(Table2[[#This Row],[TN HS]]/Table2[[#This Row],[TN T]]=0, "--", Table2[[#This Row],[TN HS]]/Table2[[#This Row],[TN T]]))</f>
        <v>--</v>
      </c>
      <c r="DN111" s="18" t="str">
        <f>IF(Table2[[#This Row],[TN T]]=0,"--", IF(Table2[[#This Row],[TN FE]]/Table2[[#This Row],[TN T]]=0, "--", Table2[[#This Row],[TN FE]]/Table2[[#This Row],[TN T]]))</f>
        <v>--</v>
      </c>
      <c r="DO111" s="2">
        <v>0</v>
      </c>
      <c r="DP111" s="2">
        <v>0</v>
      </c>
      <c r="DQ111" s="2">
        <v>0</v>
      </c>
      <c r="DR111" s="2">
        <v>0</v>
      </c>
      <c r="DS111" s="6">
        <f>SUM(Table2[[#This Row],[BND B]:[BND FE]])</f>
        <v>0</v>
      </c>
      <c r="DT111" s="12" t="s">
        <v>390</v>
      </c>
      <c r="DU111" s="11" t="str">
        <f>IF(Table2[[#This Row],[BND T]]=0,"--", IF(Table2[[#This Row],[BND HS]]/Table2[[#This Row],[BND T]]=0, "--", Table2[[#This Row],[BND HS]]/Table2[[#This Row],[BND T]]))</f>
        <v>--</v>
      </c>
      <c r="DV111" s="18" t="str">
        <f>IF(Table2[[#This Row],[BND T]]=0,"--", IF(Table2[[#This Row],[BND FE]]/Table2[[#This Row],[BND T]]=0, "--", Table2[[#This Row],[BND FE]]/Table2[[#This Row],[BND T]]))</f>
        <v>--</v>
      </c>
      <c r="DW111" s="2">
        <v>0</v>
      </c>
      <c r="DX111" s="2">
        <v>0</v>
      </c>
      <c r="DY111" s="2">
        <v>0</v>
      </c>
      <c r="DZ111" s="2">
        <v>0</v>
      </c>
      <c r="EA111" s="6">
        <f>SUM(Table2[[#This Row],[SPE B]:[SPE FE]])</f>
        <v>0</v>
      </c>
      <c r="EB111" s="12" t="s">
        <v>390</v>
      </c>
      <c r="EC111" s="11" t="str">
        <f>IF(Table2[[#This Row],[SPE T]]=0,"--", IF(Table2[[#This Row],[SPE HS]]/Table2[[#This Row],[SPE T]]=0, "--", Table2[[#This Row],[SPE HS]]/Table2[[#This Row],[SPE T]]))</f>
        <v>--</v>
      </c>
      <c r="ED111" s="18" t="str">
        <f>IF(Table2[[#This Row],[SPE T]]=0,"--", IF(Table2[[#This Row],[SPE FE]]/Table2[[#This Row],[SPE T]]=0, "--", Table2[[#This Row],[SPE FE]]/Table2[[#This Row],[SPE T]]))</f>
        <v>--</v>
      </c>
      <c r="EE111" s="2">
        <v>0</v>
      </c>
      <c r="EF111" s="2">
        <v>0</v>
      </c>
      <c r="EG111" s="2">
        <v>0</v>
      </c>
      <c r="EH111" s="2">
        <v>0</v>
      </c>
      <c r="EI111" s="6">
        <f>SUM(Table2[[#This Row],[ORC B]:[ORC FE]])</f>
        <v>0</v>
      </c>
      <c r="EJ111" s="12" t="s">
        <v>390</v>
      </c>
      <c r="EK111" s="11" t="str">
        <f>IF(Table2[[#This Row],[ORC T]]=0,"--", IF(Table2[[#This Row],[ORC HS]]/Table2[[#This Row],[ORC T]]=0, "--", Table2[[#This Row],[ORC HS]]/Table2[[#This Row],[ORC T]]))</f>
        <v>--</v>
      </c>
      <c r="EL111" s="18" t="str">
        <f>IF(Table2[[#This Row],[ORC T]]=0,"--", IF(Table2[[#This Row],[ORC FE]]/Table2[[#This Row],[ORC T]]=0, "--", Table2[[#This Row],[ORC FE]]/Table2[[#This Row],[ORC T]]))</f>
        <v>--</v>
      </c>
      <c r="EM111" s="2">
        <v>0</v>
      </c>
      <c r="EN111" s="2">
        <v>0</v>
      </c>
      <c r="EO111" s="2">
        <v>0</v>
      </c>
      <c r="EP111" s="2">
        <v>0</v>
      </c>
      <c r="EQ111" s="6">
        <f>SUM(Table2[[#This Row],[SOL B]:[SOL FE]])</f>
        <v>0</v>
      </c>
      <c r="ER111" s="12" t="s">
        <v>390</v>
      </c>
      <c r="ES111" s="11" t="str">
        <f>IF(Table2[[#This Row],[SOL T]]=0,"--", IF(Table2[[#This Row],[SOL HS]]/Table2[[#This Row],[SOL T]]=0, "--", Table2[[#This Row],[SOL HS]]/Table2[[#This Row],[SOL T]]))</f>
        <v>--</v>
      </c>
      <c r="ET111" s="18" t="str">
        <f>IF(Table2[[#This Row],[SOL T]]=0,"--", IF(Table2[[#This Row],[SOL FE]]/Table2[[#This Row],[SOL T]]=0, "--", Table2[[#This Row],[SOL FE]]/Table2[[#This Row],[SOL T]]))</f>
        <v>--</v>
      </c>
      <c r="EU111" s="2">
        <v>0</v>
      </c>
      <c r="EV111" s="2">
        <v>0</v>
      </c>
      <c r="EW111" s="2">
        <v>0</v>
      </c>
      <c r="EX111" s="2">
        <v>0</v>
      </c>
      <c r="EY111" s="6">
        <f>SUM(Table2[[#This Row],[CHO B]:[CHO FE]])</f>
        <v>0</v>
      </c>
      <c r="EZ111" s="12" t="s">
        <v>390</v>
      </c>
      <c r="FA111" s="11" t="str">
        <f>IF(Table2[[#This Row],[CHO T]]=0,"--", IF(Table2[[#This Row],[CHO HS]]/Table2[[#This Row],[CHO T]]=0, "--", Table2[[#This Row],[CHO HS]]/Table2[[#This Row],[CHO T]]))</f>
        <v>--</v>
      </c>
      <c r="FB111" s="18" t="str">
        <f>IF(Table2[[#This Row],[CHO T]]=0,"--", IF(Table2[[#This Row],[CHO FE]]/Table2[[#This Row],[CHO T]]=0, "--", Table2[[#This Row],[CHO FE]]/Table2[[#This Row],[CHO T]]))</f>
        <v>--</v>
      </c>
      <c r="FC11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55</v>
      </c>
      <c r="FD111">
        <v>0</v>
      </c>
      <c r="FE111">
        <v>4</v>
      </c>
      <c r="FF111" s="1" t="s">
        <v>390</v>
      </c>
      <c r="FG111" s="1" t="s">
        <v>390</v>
      </c>
      <c r="FH111">
        <v>1</v>
      </c>
      <c r="FI111">
        <v>1</v>
      </c>
      <c r="FJ111" s="1" t="s">
        <v>390</v>
      </c>
      <c r="FK111" s="1" t="s">
        <v>390</v>
      </c>
      <c r="FL111">
        <v>0</v>
      </c>
      <c r="FM111">
        <v>0</v>
      </c>
      <c r="FN111" s="1" t="s">
        <v>390</v>
      </c>
      <c r="FO111" s="1" t="s">
        <v>390</v>
      </c>
    </row>
    <row r="112" spans="1:171">
      <c r="A112">
        <v>1148</v>
      </c>
      <c r="B112">
        <v>170</v>
      </c>
      <c r="C112" t="s">
        <v>97</v>
      </c>
      <c r="D112" t="s">
        <v>208</v>
      </c>
      <c r="E112" s="20">
        <v>301</v>
      </c>
      <c r="F112" s="2">
        <v>26</v>
      </c>
      <c r="G112" s="2">
        <v>0</v>
      </c>
      <c r="H112" s="2">
        <v>0</v>
      </c>
      <c r="I112" s="2">
        <v>0</v>
      </c>
      <c r="J112" s="6">
        <f>SUM(Table2[[#This Row],[FB B]:[FB FE]])</f>
        <v>26</v>
      </c>
      <c r="K112" s="11">
        <f>IF((Table2[[#This Row],[FB T]]/Table2[[#This Row],[Admission]]) = 0, "--", (Table2[[#This Row],[FB T]]/Table2[[#This Row],[Admission]]))</f>
        <v>8.6378737541528236E-2</v>
      </c>
      <c r="L112" s="11" t="str">
        <f>IF(Table2[[#This Row],[FB T]]=0,"--", IF(Table2[[#This Row],[FB HS]]/Table2[[#This Row],[FB T]]=0, "--", Table2[[#This Row],[FB HS]]/Table2[[#This Row],[FB T]]))</f>
        <v>--</v>
      </c>
      <c r="M112" s="18" t="str">
        <f>IF(Table2[[#This Row],[FB T]]=0,"--", IF(Table2[[#This Row],[FB FE]]/Table2[[#This Row],[FB T]]=0, "--", Table2[[#This Row],[FB FE]]/Table2[[#This Row],[FB T]]))</f>
        <v>--</v>
      </c>
      <c r="N112" s="2">
        <v>8</v>
      </c>
      <c r="O112" s="2">
        <v>9</v>
      </c>
      <c r="P112" s="2">
        <v>0</v>
      </c>
      <c r="Q112" s="2">
        <v>0</v>
      </c>
      <c r="R112" s="6">
        <f>SUM(Table2[[#This Row],[XC B]:[XC FE]])</f>
        <v>17</v>
      </c>
      <c r="S112" s="11">
        <f>IF((Table2[[#This Row],[XC T]]/Table2[[#This Row],[Admission]]) = 0, "--", (Table2[[#This Row],[XC T]]/Table2[[#This Row],[Admission]]))</f>
        <v>5.647840531561462E-2</v>
      </c>
      <c r="T112" s="11" t="str">
        <f>IF(Table2[[#This Row],[XC T]]=0,"--", IF(Table2[[#This Row],[XC HS]]/Table2[[#This Row],[XC T]]=0, "--", Table2[[#This Row],[XC HS]]/Table2[[#This Row],[XC T]]))</f>
        <v>--</v>
      </c>
      <c r="U112" s="18" t="str">
        <f>IF(Table2[[#This Row],[XC T]]=0,"--", IF(Table2[[#This Row],[XC FE]]/Table2[[#This Row],[XC T]]=0, "--", Table2[[#This Row],[XC FE]]/Table2[[#This Row],[XC T]]))</f>
        <v>--</v>
      </c>
      <c r="V112" s="2">
        <v>23</v>
      </c>
      <c r="W112" s="2">
        <v>0</v>
      </c>
      <c r="X112" s="2">
        <v>0</v>
      </c>
      <c r="Y112" s="6">
        <f>SUM(Table2[[#This Row],[VB G]:[VB FE]])</f>
        <v>23</v>
      </c>
      <c r="Z112" s="11">
        <f>IF((Table2[[#This Row],[VB T]]/Table2[[#This Row],[Admission]]) = 0, "--", (Table2[[#This Row],[VB T]]/Table2[[#This Row],[Admission]]))</f>
        <v>7.6411960132890366E-2</v>
      </c>
      <c r="AA112" s="11" t="str">
        <f>IF(Table2[[#This Row],[VB T]]=0,"--", IF(Table2[[#This Row],[VB HS]]/Table2[[#This Row],[VB T]]=0, "--", Table2[[#This Row],[VB HS]]/Table2[[#This Row],[VB T]]))</f>
        <v>--</v>
      </c>
      <c r="AB112" s="18" t="str">
        <f>IF(Table2[[#This Row],[VB T]]=0,"--", IF(Table2[[#This Row],[VB FE]]/Table2[[#This Row],[VB T]]=0, "--", Table2[[#This Row],[VB FE]]/Table2[[#This Row],[VB T]]))</f>
        <v>--</v>
      </c>
      <c r="AC112" s="2">
        <v>14</v>
      </c>
      <c r="AD112" s="2">
        <v>18</v>
      </c>
      <c r="AE112" s="2">
        <v>0</v>
      </c>
      <c r="AF112" s="2">
        <v>0</v>
      </c>
      <c r="AG112" s="6">
        <f>SUM(Table2[[#This Row],[SC B]:[SC FE]])</f>
        <v>32</v>
      </c>
      <c r="AH112" s="11">
        <f>IF((Table2[[#This Row],[SC T]]/Table2[[#This Row],[Admission]]) = 0, "--", (Table2[[#This Row],[SC T]]/Table2[[#This Row],[Admission]]))</f>
        <v>0.10631229235880399</v>
      </c>
      <c r="AI112" s="11" t="str">
        <f>IF(Table2[[#This Row],[SC T]]=0,"--", IF(Table2[[#This Row],[SC HS]]/Table2[[#This Row],[SC T]]=0, "--", Table2[[#This Row],[SC HS]]/Table2[[#This Row],[SC T]]))</f>
        <v>--</v>
      </c>
      <c r="AJ112" s="18" t="str">
        <f>IF(Table2[[#This Row],[SC T]]=0,"--", IF(Table2[[#This Row],[SC FE]]/Table2[[#This Row],[SC T]]=0, "--", Table2[[#This Row],[SC FE]]/Table2[[#This Row],[SC T]]))</f>
        <v>--</v>
      </c>
      <c r="AK112" s="15">
        <f>SUM(Table2[[#This Row],[FB T]],Table2[[#This Row],[XC T]],Table2[[#This Row],[VB T]],Table2[[#This Row],[SC T]])</f>
        <v>98</v>
      </c>
      <c r="AL112" s="2">
        <v>23</v>
      </c>
      <c r="AM112" s="2">
        <v>23</v>
      </c>
      <c r="AN112" s="2">
        <v>0</v>
      </c>
      <c r="AO112" s="2">
        <v>0</v>
      </c>
      <c r="AP112" s="6">
        <f>SUM(Table2[[#This Row],[BX B]:[BX FE]])</f>
        <v>46</v>
      </c>
      <c r="AQ112" s="11">
        <f>IF((Table2[[#This Row],[BX T]]/Table2[[#This Row],[Admission]]) = 0, "--", (Table2[[#This Row],[BX T]]/Table2[[#This Row],[Admission]]))</f>
        <v>0.15282392026578073</v>
      </c>
      <c r="AR112" s="11" t="str">
        <f>IF(Table2[[#This Row],[BX T]]=0,"--", IF(Table2[[#This Row],[BX HS]]/Table2[[#This Row],[BX T]]=0, "--", Table2[[#This Row],[BX HS]]/Table2[[#This Row],[BX T]]))</f>
        <v>--</v>
      </c>
      <c r="AS112" s="18" t="str">
        <f>IF(Table2[[#This Row],[BX T]]=0,"--", IF(Table2[[#This Row],[BX FE]]/Table2[[#This Row],[BX T]]=0, "--", Table2[[#This Row],[BX FE]]/Table2[[#This Row],[BX T]]))</f>
        <v>--</v>
      </c>
      <c r="AT112" s="2">
        <v>0</v>
      </c>
      <c r="AU112" s="2">
        <v>0</v>
      </c>
      <c r="AV112" s="2">
        <v>0</v>
      </c>
      <c r="AW112" s="2">
        <v>0</v>
      </c>
      <c r="AX112" s="6">
        <f>SUM(Table2[[#This Row],[SW B]:[SW FE]])</f>
        <v>0</v>
      </c>
      <c r="AY112" s="11" t="str">
        <f>IF((Table2[[#This Row],[SW T]]/Table2[[#This Row],[Admission]]) = 0, "--", (Table2[[#This Row],[SW T]]/Table2[[#This Row],[Admission]]))</f>
        <v>--</v>
      </c>
      <c r="AZ112" s="11" t="str">
        <f>IF(Table2[[#This Row],[SW T]]=0,"--", IF(Table2[[#This Row],[SW HS]]/Table2[[#This Row],[SW T]]=0, "--", Table2[[#This Row],[SW HS]]/Table2[[#This Row],[SW T]]))</f>
        <v>--</v>
      </c>
      <c r="BA112" s="18" t="str">
        <f>IF(Table2[[#This Row],[SW T]]=0,"--", IF(Table2[[#This Row],[SW FE]]/Table2[[#This Row],[SW T]]=0, "--", Table2[[#This Row],[SW FE]]/Table2[[#This Row],[SW T]]))</f>
        <v>--</v>
      </c>
      <c r="BB112" s="2">
        <v>0</v>
      </c>
      <c r="BC112" s="2">
        <v>0</v>
      </c>
      <c r="BD112" s="2">
        <v>0</v>
      </c>
      <c r="BE112" s="2">
        <v>0</v>
      </c>
      <c r="BF112" s="6">
        <f>SUM(Table2[[#This Row],[CHE B]:[CHE FE]])</f>
        <v>0</v>
      </c>
      <c r="BG112" s="11" t="str">
        <f>IF((Table2[[#This Row],[CHE T]]/Table2[[#This Row],[Admission]]) = 0, "--", (Table2[[#This Row],[CHE T]]/Table2[[#This Row],[Admission]]))</f>
        <v>--</v>
      </c>
      <c r="BH112" s="11" t="str">
        <f>IF(Table2[[#This Row],[CHE T]]=0,"--", IF(Table2[[#This Row],[CHE HS]]/Table2[[#This Row],[CHE T]]=0, "--", Table2[[#This Row],[CHE HS]]/Table2[[#This Row],[CHE T]]))</f>
        <v>--</v>
      </c>
      <c r="BI112" s="22" t="str">
        <f>IF(Table2[[#This Row],[CHE T]]=0,"--", IF(Table2[[#This Row],[CHE FE]]/Table2[[#This Row],[CHE T]]=0, "--", Table2[[#This Row],[CHE FE]]/Table2[[#This Row],[CHE T]]))</f>
        <v>--</v>
      </c>
      <c r="BJ112" s="2">
        <v>15</v>
      </c>
      <c r="BK112" s="2">
        <v>0</v>
      </c>
      <c r="BL112" s="2">
        <v>0</v>
      </c>
      <c r="BM112" s="2">
        <v>0</v>
      </c>
      <c r="BN112" s="6">
        <f>SUM(Table2[[#This Row],[WR B]:[WR FE]])</f>
        <v>15</v>
      </c>
      <c r="BO112" s="11">
        <f>IF((Table2[[#This Row],[WR T]]/Table2[[#This Row],[Admission]]) = 0, "--", (Table2[[#This Row],[WR T]]/Table2[[#This Row],[Admission]]))</f>
        <v>4.9833887043189369E-2</v>
      </c>
      <c r="BP112" s="11" t="str">
        <f>IF(Table2[[#This Row],[WR T]]=0,"--", IF(Table2[[#This Row],[WR HS]]/Table2[[#This Row],[WR T]]=0, "--", Table2[[#This Row],[WR HS]]/Table2[[#This Row],[WR T]]))</f>
        <v>--</v>
      </c>
      <c r="BQ112" s="18" t="str">
        <f>IF(Table2[[#This Row],[WR T]]=0,"--", IF(Table2[[#This Row],[WR FE]]/Table2[[#This Row],[WR T]]=0, "--", Table2[[#This Row],[WR FE]]/Table2[[#This Row],[WR T]]))</f>
        <v>--</v>
      </c>
      <c r="BR112" s="2">
        <v>0</v>
      </c>
      <c r="BS112" s="2">
        <v>0</v>
      </c>
      <c r="BT112" s="2">
        <v>0</v>
      </c>
      <c r="BU112" s="2">
        <v>0</v>
      </c>
      <c r="BV112" s="6">
        <f>SUM(Table2[[#This Row],[DNC B]:[DNC FE]])</f>
        <v>0</v>
      </c>
      <c r="BW112" s="11" t="str">
        <f>IF((Table2[[#This Row],[DNC T]]/Table2[[#This Row],[Admission]]) = 0, "--", (Table2[[#This Row],[DNC T]]/Table2[[#This Row],[Admission]]))</f>
        <v>--</v>
      </c>
      <c r="BX112" s="11" t="str">
        <f>IF(Table2[[#This Row],[DNC T]]=0,"--", IF(Table2[[#This Row],[DNC HS]]/Table2[[#This Row],[DNC T]]=0, "--", Table2[[#This Row],[DNC HS]]/Table2[[#This Row],[DNC T]]))</f>
        <v>--</v>
      </c>
      <c r="BY112" s="18" t="str">
        <f>IF(Table2[[#This Row],[DNC T]]=0,"--", IF(Table2[[#This Row],[DNC FE]]/Table2[[#This Row],[DNC T]]=0, "--", Table2[[#This Row],[DNC FE]]/Table2[[#This Row],[DNC T]]))</f>
        <v>--</v>
      </c>
      <c r="BZ112" s="24">
        <f>SUM(Table2[[#This Row],[BX T]],Table2[[#This Row],[SW T]],Table2[[#This Row],[CHE T]],Table2[[#This Row],[WR T]],Table2[[#This Row],[DNC T]])</f>
        <v>61</v>
      </c>
      <c r="CA112" s="2">
        <v>21</v>
      </c>
      <c r="CB112" s="2">
        <v>16</v>
      </c>
      <c r="CC112" s="2">
        <v>0</v>
      </c>
      <c r="CD112" s="2">
        <v>0</v>
      </c>
      <c r="CE112" s="6">
        <f>SUM(Table2[[#This Row],[TF B]:[TF FE]])</f>
        <v>37</v>
      </c>
      <c r="CF112" s="11">
        <f>IF((Table2[[#This Row],[TF T]]/Table2[[#This Row],[Admission]]) = 0, "--", (Table2[[#This Row],[TF T]]/Table2[[#This Row],[Admission]]))</f>
        <v>0.12292358803986711</v>
      </c>
      <c r="CG112" s="11" t="str">
        <f>IF(Table2[[#This Row],[TF T]]=0,"--", IF(Table2[[#This Row],[TF HS]]/Table2[[#This Row],[TF T]]=0, "--", Table2[[#This Row],[TF HS]]/Table2[[#This Row],[TF T]]))</f>
        <v>--</v>
      </c>
      <c r="CH112" s="18" t="str">
        <f>IF(Table2[[#This Row],[TF T]]=0,"--", IF(Table2[[#This Row],[TF FE]]/Table2[[#This Row],[TF T]]=0, "--", Table2[[#This Row],[TF FE]]/Table2[[#This Row],[TF T]]))</f>
        <v>--</v>
      </c>
      <c r="CI112" s="2">
        <v>14</v>
      </c>
      <c r="CJ112" s="2">
        <v>0</v>
      </c>
      <c r="CK112" s="2">
        <v>0</v>
      </c>
      <c r="CL112" s="2">
        <v>0</v>
      </c>
      <c r="CM112" s="6">
        <f>SUM(Table2[[#This Row],[BB B]:[BB FE]])</f>
        <v>14</v>
      </c>
      <c r="CN112" s="11">
        <f>IF((Table2[[#This Row],[BB T]]/Table2[[#This Row],[Admission]]) = 0, "--", (Table2[[#This Row],[BB T]]/Table2[[#This Row],[Admission]]))</f>
        <v>4.6511627906976744E-2</v>
      </c>
      <c r="CO112" s="11" t="str">
        <f>IF(Table2[[#This Row],[BB T]]=0,"--", IF(Table2[[#This Row],[BB HS]]/Table2[[#This Row],[BB T]]=0, "--", Table2[[#This Row],[BB HS]]/Table2[[#This Row],[BB T]]))</f>
        <v>--</v>
      </c>
      <c r="CP112" s="18" t="str">
        <f>IF(Table2[[#This Row],[BB T]]=0,"--", IF(Table2[[#This Row],[BB FE]]/Table2[[#This Row],[BB T]]=0, "--", Table2[[#This Row],[BB FE]]/Table2[[#This Row],[BB T]]))</f>
        <v>--</v>
      </c>
      <c r="CQ112" s="2">
        <v>0</v>
      </c>
      <c r="CR112" s="2">
        <v>15</v>
      </c>
      <c r="CS112" s="2">
        <v>0</v>
      </c>
      <c r="CT112" s="2">
        <v>0</v>
      </c>
      <c r="CU112" s="6">
        <f>SUM(Table2[[#This Row],[SB B]:[SB FE]])</f>
        <v>15</v>
      </c>
      <c r="CV112" s="11">
        <f>IF((Table2[[#This Row],[SB T]]/Table2[[#This Row],[Admission]]) = 0, "--", (Table2[[#This Row],[SB T]]/Table2[[#This Row],[Admission]]))</f>
        <v>4.9833887043189369E-2</v>
      </c>
      <c r="CW112" s="11" t="str">
        <f>IF(Table2[[#This Row],[SB T]]=0,"--", IF(Table2[[#This Row],[SB HS]]/Table2[[#This Row],[SB T]]=0, "--", Table2[[#This Row],[SB HS]]/Table2[[#This Row],[SB T]]))</f>
        <v>--</v>
      </c>
      <c r="CX112" s="18" t="str">
        <f>IF(Table2[[#This Row],[SB T]]=0,"--", IF(Table2[[#This Row],[SB FE]]/Table2[[#This Row],[SB T]]=0, "--", Table2[[#This Row],[SB FE]]/Table2[[#This Row],[SB T]]))</f>
        <v>--</v>
      </c>
      <c r="CY112" s="2">
        <v>0</v>
      </c>
      <c r="CZ112" s="2">
        <v>0</v>
      </c>
      <c r="DA112" s="2">
        <v>0</v>
      </c>
      <c r="DB112" s="2">
        <v>0</v>
      </c>
      <c r="DC112" s="6">
        <f>SUM(Table2[[#This Row],[GF B]:[GF FE]])</f>
        <v>0</v>
      </c>
      <c r="DD112" s="11" t="str">
        <f>IF((Table2[[#This Row],[GF T]]/Table2[[#This Row],[Admission]]) = 0, "--", (Table2[[#This Row],[GF T]]/Table2[[#This Row],[Admission]]))</f>
        <v>--</v>
      </c>
      <c r="DE112" s="11" t="str">
        <f>IF(Table2[[#This Row],[GF T]]=0,"--", IF(Table2[[#This Row],[GF HS]]/Table2[[#This Row],[GF T]]=0, "--", Table2[[#This Row],[GF HS]]/Table2[[#This Row],[GF T]]))</f>
        <v>--</v>
      </c>
      <c r="DF112" s="18" t="str">
        <f>IF(Table2[[#This Row],[GF T]]=0,"--", IF(Table2[[#This Row],[GF FE]]/Table2[[#This Row],[GF T]]=0, "--", Table2[[#This Row],[GF FE]]/Table2[[#This Row],[GF T]]))</f>
        <v>--</v>
      </c>
      <c r="DG112" s="2">
        <v>0</v>
      </c>
      <c r="DH112" s="2">
        <v>0</v>
      </c>
      <c r="DI112" s="2">
        <v>0</v>
      </c>
      <c r="DJ112" s="2">
        <v>0</v>
      </c>
      <c r="DK112" s="6">
        <f>SUM(Table2[[#This Row],[TN B]:[TN FE]])</f>
        <v>0</v>
      </c>
      <c r="DL112" s="11" t="str">
        <f>IF((Table2[[#This Row],[TN T]]/Table2[[#This Row],[Admission]]) = 0, "--", (Table2[[#This Row],[TN T]]/Table2[[#This Row],[Admission]]))</f>
        <v>--</v>
      </c>
      <c r="DM112" s="11" t="str">
        <f>IF(Table2[[#This Row],[TN T]]=0,"--", IF(Table2[[#This Row],[TN HS]]/Table2[[#This Row],[TN T]]=0, "--", Table2[[#This Row],[TN HS]]/Table2[[#This Row],[TN T]]))</f>
        <v>--</v>
      </c>
      <c r="DN112" s="18" t="str">
        <f>IF(Table2[[#This Row],[TN T]]=0,"--", IF(Table2[[#This Row],[TN FE]]/Table2[[#This Row],[TN T]]=0, "--", Table2[[#This Row],[TN FE]]/Table2[[#This Row],[TN T]]))</f>
        <v>--</v>
      </c>
      <c r="DO112" s="2">
        <v>14</v>
      </c>
      <c r="DP112" s="2">
        <v>20</v>
      </c>
      <c r="DQ112" s="2">
        <v>0</v>
      </c>
      <c r="DR112" s="2">
        <v>0</v>
      </c>
      <c r="DS112" s="6">
        <f>SUM(Table2[[#This Row],[BND B]:[BND FE]])</f>
        <v>34</v>
      </c>
      <c r="DT112" s="11">
        <f>IF((Table2[[#This Row],[BND T]]/Table2[[#This Row],[Admission]]) = 0, "--", (Table2[[#This Row],[BND T]]/Table2[[#This Row],[Admission]]))</f>
        <v>0.11295681063122924</v>
      </c>
      <c r="DU112" s="11" t="str">
        <f>IF(Table2[[#This Row],[BND T]]=0,"--", IF(Table2[[#This Row],[BND HS]]/Table2[[#This Row],[BND T]]=0, "--", Table2[[#This Row],[BND HS]]/Table2[[#This Row],[BND T]]))</f>
        <v>--</v>
      </c>
      <c r="DV112" s="18" t="str">
        <f>IF(Table2[[#This Row],[BND T]]=0,"--", IF(Table2[[#This Row],[BND FE]]/Table2[[#This Row],[BND T]]=0, "--", Table2[[#This Row],[BND FE]]/Table2[[#This Row],[BND T]]))</f>
        <v>--</v>
      </c>
      <c r="DW112" s="2">
        <v>0</v>
      </c>
      <c r="DX112" s="2">
        <v>0</v>
      </c>
      <c r="DY112" s="2">
        <v>0</v>
      </c>
      <c r="DZ112" s="2">
        <v>0</v>
      </c>
      <c r="EA112" s="6">
        <f>SUM(Table2[[#This Row],[SPE B]:[SPE FE]])</f>
        <v>0</v>
      </c>
      <c r="EB112" s="11" t="str">
        <f>IF((Table2[[#This Row],[SPE T]]/Table2[[#This Row],[Admission]]) = 0, "--", (Table2[[#This Row],[SPE T]]/Table2[[#This Row],[Admission]]))</f>
        <v>--</v>
      </c>
      <c r="EC112" s="11" t="str">
        <f>IF(Table2[[#This Row],[SPE T]]=0,"--", IF(Table2[[#This Row],[SPE HS]]/Table2[[#This Row],[SPE T]]=0, "--", Table2[[#This Row],[SPE HS]]/Table2[[#This Row],[SPE T]]))</f>
        <v>--</v>
      </c>
      <c r="ED112" s="18" t="str">
        <f>IF(Table2[[#This Row],[SPE T]]=0,"--", IF(Table2[[#This Row],[SPE FE]]/Table2[[#This Row],[SPE T]]=0, "--", Table2[[#This Row],[SPE FE]]/Table2[[#This Row],[SPE T]]))</f>
        <v>--</v>
      </c>
      <c r="EE112" s="2">
        <v>0</v>
      </c>
      <c r="EF112" s="2">
        <v>0</v>
      </c>
      <c r="EG112" s="2">
        <v>0</v>
      </c>
      <c r="EH112" s="2">
        <v>0</v>
      </c>
      <c r="EI112" s="6">
        <f>SUM(Table2[[#This Row],[ORC B]:[ORC FE]])</f>
        <v>0</v>
      </c>
      <c r="EJ112" s="11" t="str">
        <f>IF((Table2[[#This Row],[ORC T]]/Table2[[#This Row],[Admission]]) = 0, "--", (Table2[[#This Row],[ORC T]]/Table2[[#This Row],[Admission]]))</f>
        <v>--</v>
      </c>
      <c r="EK112" s="11" t="str">
        <f>IF(Table2[[#This Row],[ORC T]]=0,"--", IF(Table2[[#This Row],[ORC HS]]/Table2[[#This Row],[ORC T]]=0, "--", Table2[[#This Row],[ORC HS]]/Table2[[#This Row],[ORC T]]))</f>
        <v>--</v>
      </c>
      <c r="EL112" s="18" t="str">
        <f>IF(Table2[[#This Row],[ORC T]]=0,"--", IF(Table2[[#This Row],[ORC FE]]/Table2[[#This Row],[ORC T]]=0, "--", Table2[[#This Row],[ORC FE]]/Table2[[#This Row],[ORC T]]))</f>
        <v>--</v>
      </c>
      <c r="EM112" s="2">
        <v>0</v>
      </c>
      <c r="EN112" s="2">
        <v>0</v>
      </c>
      <c r="EO112" s="2">
        <v>0</v>
      </c>
      <c r="EP112" s="2">
        <v>0</v>
      </c>
      <c r="EQ112" s="6">
        <f>SUM(Table2[[#This Row],[SOL B]:[SOL FE]])</f>
        <v>0</v>
      </c>
      <c r="ER112" s="11" t="str">
        <f>IF((Table2[[#This Row],[SOL T]]/Table2[[#This Row],[Admission]]) = 0, "--", (Table2[[#This Row],[SOL T]]/Table2[[#This Row],[Admission]]))</f>
        <v>--</v>
      </c>
      <c r="ES112" s="11" t="str">
        <f>IF(Table2[[#This Row],[SOL T]]=0,"--", IF(Table2[[#This Row],[SOL HS]]/Table2[[#This Row],[SOL T]]=0, "--", Table2[[#This Row],[SOL HS]]/Table2[[#This Row],[SOL T]]))</f>
        <v>--</v>
      </c>
      <c r="ET112" s="18" t="str">
        <f>IF(Table2[[#This Row],[SOL T]]=0,"--", IF(Table2[[#This Row],[SOL FE]]/Table2[[#This Row],[SOL T]]=0, "--", Table2[[#This Row],[SOL FE]]/Table2[[#This Row],[SOL T]]))</f>
        <v>--</v>
      </c>
      <c r="EU112" s="2">
        <v>0</v>
      </c>
      <c r="EV112" s="2">
        <v>0</v>
      </c>
      <c r="EW112" s="2">
        <v>0</v>
      </c>
      <c r="EX112" s="2">
        <v>0</v>
      </c>
      <c r="EY112" s="6">
        <f>SUM(Table2[[#This Row],[CHO B]:[CHO FE]])</f>
        <v>0</v>
      </c>
      <c r="EZ112" s="11" t="str">
        <f>IF((Table2[[#This Row],[CHO T]]/Table2[[#This Row],[Admission]]) = 0, "--", (Table2[[#This Row],[CHO T]]/Table2[[#This Row],[Admission]]))</f>
        <v>--</v>
      </c>
      <c r="FA112" s="11" t="str">
        <f>IF(Table2[[#This Row],[CHO T]]=0,"--", IF(Table2[[#This Row],[CHO HS]]/Table2[[#This Row],[CHO T]]=0, "--", Table2[[#This Row],[CHO HS]]/Table2[[#This Row],[CHO T]]))</f>
        <v>--</v>
      </c>
      <c r="FB112" s="18" t="str">
        <f>IF(Table2[[#This Row],[CHO T]]=0,"--", IF(Table2[[#This Row],[CHO FE]]/Table2[[#This Row],[CHO T]]=0, "--", Table2[[#This Row],[CHO FE]]/Table2[[#This Row],[CHO T]]))</f>
        <v>--</v>
      </c>
      <c r="FC11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100</v>
      </c>
      <c r="FD112">
        <v>1</v>
      </c>
      <c r="FE112">
        <v>1</v>
      </c>
      <c r="FF112" s="1" t="s">
        <v>390</v>
      </c>
      <c r="FG112" s="1" t="s">
        <v>390</v>
      </c>
      <c r="FH112">
        <v>0</v>
      </c>
      <c r="FI112">
        <v>0</v>
      </c>
      <c r="FJ112" s="1" t="s">
        <v>390</v>
      </c>
      <c r="FK112" s="1" t="s">
        <v>390</v>
      </c>
      <c r="FL112">
        <v>0</v>
      </c>
      <c r="FM112">
        <v>0</v>
      </c>
      <c r="FN112" s="1" t="s">
        <v>390</v>
      </c>
      <c r="FO112" s="1" t="s">
        <v>390</v>
      </c>
    </row>
    <row r="113" spans="1:171">
      <c r="A113">
        <v>1039</v>
      </c>
      <c r="B113">
        <v>247</v>
      </c>
      <c r="C113" t="s">
        <v>94</v>
      </c>
      <c r="D113" t="s">
        <v>209</v>
      </c>
      <c r="E113" s="20">
        <v>1240</v>
      </c>
      <c r="F113" s="2">
        <v>167</v>
      </c>
      <c r="G113" s="2">
        <v>0</v>
      </c>
      <c r="H113" s="2">
        <v>0</v>
      </c>
      <c r="I113" s="2">
        <v>0</v>
      </c>
      <c r="J113" s="6">
        <f>SUM(Table2[[#This Row],[FB B]:[FB FE]])</f>
        <v>167</v>
      </c>
      <c r="K113" s="11">
        <f>IF((Table2[[#This Row],[FB T]]/Table2[[#This Row],[Admission]]) = 0, "--", (Table2[[#This Row],[FB T]]/Table2[[#This Row],[Admission]]))</f>
        <v>0.13467741935483871</v>
      </c>
      <c r="L113" s="11" t="str">
        <f>IF(Table2[[#This Row],[FB T]]=0,"--", IF(Table2[[#This Row],[FB HS]]/Table2[[#This Row],[FB T]]=0, "--", Table2[[#This Row],[FB HS]]/Table2[[#This Row],[FB T]]))</f>
        <v>--</v>
      </c>
      <c r="M113" s="18" t="str">
        <f>IF(Table2[[#This Row],[FB T]]=0,"--", IF(Table2[[#This Row],[FB FE]]/Table2[[#This Row],[FB T]]=0, "--", Table2[[#This Row],[FB FE]]/Table2[[#This Row],[FB T]]))</f>
        <v>--</v>
      </c>
      <c r="N113" s="2">
        <v>82</v>
      </c>
      <c r="O113" s="2">
        <v>77</v>
      </c>
      <c r="P113" s="2">
        <v>0</v>
      </c>
      <c r="Q113" s="2">
        <v>0</v>
      </c>
      <c r="R113" s="6">
        <f>SUM(Table2[[#This Row],[XC B]:[XC FE]])</f>
        <v>159</v>
      </c>
      <c r="S113" s="11">
        <f>IF((Table2[[#This Row],[XC T]]/Table2[[#This Row],[Admission]]) = 0, "--", (Table2[[#This Row],[XC T]]/Table2[[#This Row],[Admission]]))</f>
        <v>0.12822580645161291</v>
      </c>
      <c r="T113" s="11" t="str">
        <f>IF(Table2[[#This Row],[XC T]]=0,"--", IF(Table2[[#This Row],[XC HS]]/Table2[[#This Row],[XC T]]=0, "--", Table2[[#This Row],[XC HS]]/Table2[[#This Row],[XC T]]))</f>
        <v>--</v>
      </c>
      <c r="U113" s="18" t="str">
        <f>IF(Table2[[#This Row],[XC T]]=0,"--", IF(Table2[[#This Row],[XC FE]]/Table2[[#This Row],[XC T]]=0, "--", Table2[[#This Row],[XC FE]]/Table2[[#This Row],[XC T]]))</f>
        <v>--</v>
      </c>
      <c r="V113" s="2">
        <v>41</v>
      </c>
      <c r="W113" s="2">
        <v>0</v>
      </c>
      <c r="X113" s="2">
        <v>0</v>
      </c>
      <c r="Y113" s="6">
        <f>SUM(Table2[[#This Row],[VB G]:[VB FE]])</f>
        <v>41</v>
      </c>
      <c r="Z113" s="11">
        <f>IF((Table2[[#This Row],[VB T]]/Table2[[#This Row],[Admission]]) = 0, "--", (Table2[[#This Row],[VB T]]/Table2[[#This Row],[Admission]]))</f>
        <v>3.3064516129032259E-2</v>
      </c>
      <c r="AA113" s="11" t="str">
        <f>IF(Table2[[#This Row],[VB T]]=0,"--", IF(Table2[[#This Row],[VB HS]]/Table2[[#This Row],[VB T]]=0, "--", Table2[[#This Row],[VB HS]]/Table2[[#This Row],[VB T]]))</f>
        <v>--</v>
      </c>
      <c r="AB113" s="18" t="str">
        <f>IF(Table2[[#This Row],[VB T]]=0,"--", IF(Table2[[#This Row],[VB FE]]/Table2[[#This Row],[VB T]]=0, "--", Table2[[#This Row],[VB FE]]/Table2[[#This Row],[VB T]]))</f>
        <v>--</v>
      </c>
      <c r="AC113" s="2">
        <v>59</v>
      </c>
      <c r="AD113" s="2">
        <v>76</v>
      </c>
      <c r="AE113" s="2">
        <v>0</v>
      </c>
      <c r="AF113" s="2">
        <v>0</v>
      </c>
      <c r="AG113" s="6">
        <f>SUM(Table2[[#This Row],[SC B]:[SC FE]])</f>
        <v>135</v>
      </c>
      <c r="AH113" s="11">
        <f>IF((Table2[[#This Row],[SC T]]/Table2[[#This Row],[Admission]]) = 0, "--", (Table2[[#This Row],[SC T]]/Table2[[#This Row],[Admission]]))</f>
        <v>0.10887096774193548</v>
      </c>
      <c r="AI113" s="11" t="str">
        <f>IF(Table2[[#This Row],[SC T]]=0,"--", IF(Table2[[#This Row],[SC HS]]/Table2[[#This Row],[SC T]]=0, "--", Table2[[#This Row],[SC HS]]/Table2[[#This Row],[SC T]]))</f>
        <v>--</v>
      </c>
      <c r="AJ113" s="18" t="str">
        <f>IF(Table2[[#This Row],[SC T]]=0,"--", IF(Table2[[#This Row],[SC FE]]/Table2[[#This Row],[SC T]]=0, "--", Table2[[#This Row],[SC FE]]/Table2[[#This Row],[SC T]]))</f>
        <v>--</v>
      </c>
      <c r="AK113" s="15">
        <f>SUM(Table2[[#This Row],[FB T]],Table2[[#This Row],[XC T]],Table2[[#This Row],[VB T]],Table2[[#This Row],[SC T]])</f>
        <v>502</v>
      </c>
      <c r="AL113" s="2">
        <v>57</v>
      </c>
      <c r="AM113" s="2">
        <v>42</v>
      </c>
      <c r="AN113" s="2">
        <v>0</v>
      </c>
      <c r="AO113" s="2">
        <v>0</v>
      </c>
      <c r="AP113" s="6">
        <f>SUM(Table2[[#This Row],[BX B]:[BX FE]])</f>
        <v>99</v>
      </c>
      <c r="AQ113" s="11">
        <f>IF((Table2[[#This Row],[BX T]]/Table2[[#This Row],[Admission]]) = 0, "--", (Table2[[#This Row],[BX T]]/Table2[[#This Row],[Admission]]))</f>
        <v>7.9838709677419351E-2</v>
      </c>
      <c r="AR113" s="11" t="str">
        <f>IF(Table2[[#This Row],[BX T]]=0,"--", IF(Table2[[#This Row],[BX HS]]/Table2[[#This Row],[BX T]]=0, "--", Table2[[#This Row],[BX HS]]/Table2[[#This Row],[BX T]]))</f>
        <v>--</v>
      </c>
      <c r="AS113" s="18" t="str">
        <f>IF(Table2[[#This Row],[BX T]]=0,"--", IF(Table2[[#This Row],[BX FE]]/Table2[[#This Row],[BX T]]=0, "--", Table2[[#This Row],[BX FE]]/Table2[[#This Row],[BX T]]))</f>
        <v>--</v>
      </c>
      <c r="AT113" s="2">
        <v>39</v>
      </c>
      <c r="AU113" s="2">
        <v>50</v>
      </c>
      <c r="AV113" s="2">
        <v>0</v>
      </c>
      <c r="AW113" s="2">
        <v>0</v>
      </c>
      <c r="AX113" s="6">
        <f>SUM(Table2[[#This Row],[SW B]:[SW FE]])</f>
        <v>89</v>
      </c>
      <c r="AY113" s="11">
        <f>IF((Table2[[#This Row],[SW T]]/Table2[[#This Row],[Admission]]) = 0, "--", (Table2[[#This Row],[SW T]]/Table2[[#This Row],[Admission]]))</f>
        <v>7.17741935483871E-2</v>
      </c>
      <c r="AZ113" s="11" t="str">
        <f>IF(Table2[[#This Row],[SW T]]=0,"--", IF(Table2[[#This Row],[SW HS]]/Table2[[#This Row],[SW T]]=0, "--", Table2[[#This Row],[SW HS]]/Table2[[#This Row],[SW T]]))</f>
        <v>--</v>
      </c>
      <c r="BA113" s="18" t="str">
        <f>IF(Table2[[#This Row],[SW T]]=0,"--", IF(Table2[[#This Row],[SW FE]]/Table2[[#This Row],[SW T]]=0, "--", Table2[[#This Row],[SW FE]]/Table2[[#This Row],[SW T]]))</f>
        <v>--</v>
      </c>
      <c r="BB113" s="2">
        <v>0</v>
      </c>
      <c r="BC113" s="2">
        <v>16</v>
      </c>
      <c r="BD113" s="2">
        <v>0</v>
      </c>
      <c r="BE113" s="2">
        <v>0</v>
      </c>
      <c r="BF113" s="6">
        <f>SUM(Table2[[#This Row],[CHE B]:[CHE FE]])</f>
        <v>16</v>
      </c>
      <c r="BG113" s="11">
        <f>IF((Table2[[#This Row],[CHE T]]/Table2[[#This Row],[Admission]]) = 0, "--", (Table2[[#This Row],[CHE T]]/Table2[[#This Row],[Admission]]))</f>
        <v>1.2903225806451613E-2</v>
      </c>
      <c r="BH113" s="11" t="str">
        <f>IF(Table2[[#This Row],[CHE T]]=0,"--", IF(Table2[[#This Row],[CHE HS]]/Table2[[#This Row],[CHE T]]=0, "--", Table2[[#This Row],[CHE HS]]/Table2[[#This Row],[CHE T]]))</f>
        <v>--</v>
      </c>
      <c r="BI113" s="22" t="str">
        <f>IF(Table2[[#This Row],[CHE T]]=0,"--", IF(Table2[[#This Row],[CHE FE]]/Table2[[#This Row],[CHE T]]=0, "--", Table2[[#This Row],[CHE FE]]/Table2[[#This Row],[CHE T]]))</f>
        <v>--</v>
      </c>
      <c r="BJ113" s="2">
        <v>0</v>
      </c>
      <c r="BK113" s="2">
        <v>0</v>
      </c>
      <c r="BL113" s="2">
        <v>0</v>
      </c>
      <c r="BM113" s="2">
        <v>0</v>
      </c>
      <c r="BN113" s="6">
        <f>SUM(Table2[[#This Row],[WR B]:[WR FE]])</f>
        <v>0</v>
      </c>
      <c r="BO113" s="11" t="str">
        <f>IF((Table2[[#This Row],[WR T]]/Table2[[#This Row],[Admission]]) = 0, "--", (Table2[[#This Row],[WR T]]/Table2[[#This Row],[Admission]]))</f>
        <v>--</v>
      </c>
      <c r="BP113" s="11" t="str">
        <f>IF(Table2[[#This Row],[WR T]]=0,"--", IF(Table2[[#This Row],[WR HS]]/Table2[[#This Row],[WR T]]=0, "--", Table2[[#This Row],[WR HS]]/Table2[[#This Row],[WR T]]))</f>
        <v>--</v>
      </c>
      <c r="BQ113" s="18" t="str">
        <f>IF(Table2[[#This Row],[WR T]]=0,"--", IF(Table2[[#This Row],[WR FE]]/Table2[[#This Row],[WR T]]=0, "--", Table2[[#This Row],[WR FE]]/Table2[[#This Row],[WR T]]))</f>
        <v>--</v>
      </c>
      <c r="BR113" s="2">
        <v>0</v>
      </c>
      <c r="BS113" s="2">
        <v>0</v>
      </c>
      <c r="BT113" s="2">
        <v>0</v>
      </c>
      <c r="BU113" s="2">
        <v>0</v>
      </c>
      <c r="BV113" s="6">
        <f>SUM(Table2[[#This Row],[DNC B]:[DNC FE]])</f>
        <v>0</v>
      </c>
      <c r="BW113" s="11" t="str">
        <f>IF((Table2[[#This Row],[DNC T]]/Table2[[#This Row],[Admission]]) = 0, "--", (Table2[[#This Row],[DNC T]]/Table2[[#This Row],[Admission]]))</f>
        <v>--</v>
      </c>
      <c r="BX113" s="11" t="str">
        <f>IF(Table2[[#This Row],[DNC T]]=0,"--", IF(Table2[[#This Row],[DNC HS]]/Table2[[#This Row],[DNC T]]=0, "--", Table2[[#This Row],[DNC HS]]/Table2[[#This Row],[DNC T]]))</f>
        <v>--</v>
      </c>
      <c r="BY113" s="18" t="str">
        <f>IF(Table2[[#This Row],[DNC T]]=0,"--", IF(Table2[[#This Row],[DNC FE]]/Table2[[#This Row],[DNC T]]=0, "--", Table2[[#This Row],[DNC FE]]/Table2[[#This Row],[DNC T]]))</f>
        <v>--</v>
      </c>
      <c r="BZ113" s="24">
        <f>SUM(Table2[[#This Row],[BX T]],Table2[[#This Row],[SW T]],Table2[[#This Row],[CHE T]],Table2[[#This Row],[WR T]],Table2[[#This Row],[DNC T]])</f>
        <v>204</v>
      </c>
      <c r="CA113" s="2">
        <v>153</v>
      </c>
      <c r="CB113" s="2">
        <v>140</v>
      </c>
      <c r="CC113" s="2">
        <v>0</v>
      </c>
      <c r="CD113" s="2">
        <v>0</v>
      </c>
      <c r="CE113" s="6">
        <f>SUM(Table2[[#This Row],[TF B]:[TF FE]])</f>
        <v>293</v>
      </c>
      <c r="CF113" s="11">
        <f>IF((Table2[[#This Row],[TF T]]/Table2[[#This Row],[Admission]]) = 0, "--", (Table2[[#This Row],[TF T]]/Table2[[#This Row],[Admission]]))</f>
        <v>0.23629032258064517</v>
      </c>
      <c r="CG113" s="11" t="str">
        <f>IF(Table2[[#This Row],[TF T]]=0,"--", IF(Table2[[#This Row],[TF HS]]/Table2[[#This Row],[TF T]]=0, "--", Table2[[#This Row],[TF HS]]/Table2[[#This Row],[TF T]]))</f>
        <v>--</v>
      </c>
      <c r="CH113" s="18" t="str">
        <f>IF(Table2[[#This Row],[TF T]]=0,"--", IF(Table2[[#This Row],[TF FE]]/Table2[[#This Row],[TF T]]=0, "--", Table2[[#This Row],[TF FE]]/Table2[[#This Row],[TF T]]))</f>
        <v>--</v>
      </c>
      <c r="CI113" s="2">
        <v>58</v>
      </c>
      <c r="CJ113" s="2">
        <v>0</v>
      </c>
      <c r="CK113" s="2">
        <v>0</v>
      </c>
      <c r="CL113" s="2">
        <v>0</v>
      </c>
      <c r="CM113" s="6">
        <f>SUM(Table2[[#This Row],[BB B]:[BB FE]])</f>
        <v>58</v>
      </c>
      <c r="CN113" s="11">
        <f>IF((Table2[[#This Row],[BB T]]/Table2[[#This Row],[Admission]]) = 0, "--", (Table2[[#This Row],[BB T]]/Table2[[#This Row],[Admission]]))</f>
        <v>4.6774193548387098E-2</v>
      </c>
      <c r="CO113" s="11" t="str">
        <f>IF(Table2[[#This Row],[BB T]]=0,"--", IF(Table2[[#This Row],[BB HS]]/Table2[[#This Row],[BB T]]=0, "--", Table2[[#This Row],[BB HS]]/Table2[[#This Row],[BB T]]))</f>
        <v>--</v>
      </c>
      <c r="CP113" s="18" t="str">
        <f>IF(Table2[[#This Row],[BB T]]=0,"--", IF(Table2[[#This Row],[BB FE]]/Table2[[#This Row],[BB T]]=0, "--", Table2[[#This Row],[BB FE]]/Table2[[#This Row],[BB T]]))</f>
        <v>--</v>
      </c>
      <c r="CQ113" s="2">
        <v>50</v>
      </c>
      <c r="CR113" s="2">
        <v>0</v>
      </c>
      <c r="CS113" s="2">
        <v>0</v>
      </c>
      <c r="CT113" s="2">
        <v>0</v>
      </c>
      <c r="CU113" s="6">
        <f>SUM(Table2[[#This Row],[SB B]:[SB FE]])</f>
        <v>50</v>
      </c>
      <c r="CV113" s="11">
        <f>IF((Table2[[#This Row],[SB T]]/Table2[[#This Row],[Admission]]) = 0, "--", (Table2[[#This Row],[SB T]]/Table2[[#This Row],[Admission]]))</f>
        <v>4.0322580645161289E-2</v>
      </c>
      <c r="CW113" s="11" t="str">
        <f>IF(Table2[[#This Row],[SB T]]=0,"--", IF(Table2[[#This Row],[SB HS]]/Table2[[#This Row],[SB T]]=0, "--", Table2[[#This Row],[SB HS]]/Table2[[#This Row],[SB T]]))</f>
        <v>--</v>
      </c>
      <c r="CX113" s="18" t="str">
        <f>IF(Table2[[#This Row],[SB T]]=0,"--", IF(Table2[[#This Row],[SB FE]]/Table2[[#This Row],[SB T]]=0, "--", Table2[[#This Row],[SB FE]]/Table2[[#This Row],[SB T]]))</f>
        <v>--</v>
      </c>
      <c r="CY113" s="2">
        <v>12</v>
      </c>
      <c r="CZ113" s="2">
        <v>12</v>
      </c>
      <c r="DA113" s="2">
        <v>0</v>
      </c>
      <c r="DB113" s="2">
        <v>0</v>
      </c>
      <c r="DC113" s="6">
        <f>SUM(Table2[[#This Row],[GF B]:[GF FE]])</f>
        <v>24</v>
      </c>
      <c r="DD113" s="11">
        <f>IF((Table2[[#This Row],[GF T]]/Table2[[#This Row],[Admission]]) = 0, "--", (Table2[[#This Row],[GF T]]/Table2[[#This Row],[Admission]]))</f>
        <v>1.935483870967742E-2</v>
      </c>
      <c r="DE113" s="11" t="str">
        <f>IF(Table2[[#This Row],[GF T]]=0,"--", IF(Table2[[#This Row],[GF HS]]/Table2[[#This Row],[GF T]]=0, "--", Table2[[#This Row],[GF HS]]/Table2[[#This Row],[GF T]]))</f>
        <v>--</v>
      </c>
      <c r="DF113" s="18" t="str">
        <f>IF(Table2[[#This Row],[GF T]]=0,"--", IF(Table2[[#This Row],[GF FE]]/Table2[[#This Row],[GF T]]=0, "--", Table2[[#This Row],[GF FE]]/Table2[[#This Row],[GF T]]))</f>
        <v>--</v>
      </c>
      <c r="DG113" s="2">
        <v>19</v>
      </c>
      <c r="DH113" s="2">
        <v>18</v>
      </c>
      <c r="DI113" s="2">
        <v>0</v>
      </c>
      <c r="DJ113" s="2">
        <v>0</v>
      </c>
      <c r="DK113" s="6">
        <f>SUM(Table2[[#This Row],[TN B]:[TN FE]])</f>
        <v>37</v>
      </c>
      <c r="DL113" s="11">
        <f>IF((Table2[[#This Row],[TN T]]/Table2[[#This Row],[Admission]]) = 0, "--", (Table2[[#This Row],[TN T]]/Table2[[#This Row],[Admission]]))</f>
        <v>2.9838709677419355E-2</v>
      </c>
      <c r="DM113" s="11" t="str">
        <f>IF(Table2[[#This Row],[TN T]]=0,"--", IF(Table2[[#This Row],[TN HS]]/Table2[[#This Row],[TN T]]=0, "--", Table2[[#This Row],[TN HS]]/Table2[[#This Row],[TN T]]))</f>
        <v>--</v>
      </c>
      <c r="DN113" s="18" t="str">
        <f>IF(Table2[[#This Row],[TN T]]=0,"--", IF(Table2[[#This Row],[TN FE]]/Table2[[#This Row],[TN T]]=0, "--", Table2[[#This Row],[TN FE]]/Table2[[#This Row],[TN T]]))</f>
        <v>--</v>
      </c>
      <c r="DO113" s="2">
        <v>21</v>
      </c>
      <c r="DP113" s="2">
        <v>6</v>
      </c>
      <c r="DQ113" s="2">
        <v>0</v>
      </c>
      <c r="DR113" s="2">
        <v>0</v>
      </c>
      <c r="DS113" s="6">
        <f>SUM(Table2[[#This Row],[BND B]:[BND FE]])</f>
        <v>27</v>
      </c>
      <c r="DT113" s="11">
        <f>IF((Table2[[#This Row],[BND T]]/Table2[[#This Row],[Admission]]) = 0, "--", (Table2[[#This Row],[BND T]]/Table2[[#This Row],[Admission]]))</f>
        <v>2.1774193548387097E-2</v>
      </c>
      <c r="DU113" s="11" t="str">
        <f>IF(Table2[[#This Row],[BND T]]=0,"--", IF(Table2[[#This Row],[BND HS]]/Table2[[#This Row],[BND T]]=0, "--", Table2[[#This Row],[BND HS]]/Table2[[#This Row],[BND T]]))</f>
        <v>--</v>
      </c>
      <c r="DV113" s="18" t="str">
        <f>IF(Table2[[#This Row],[BND T]]=0,"--", IF(Table2[[#This Row],[BND FE]]/Table2[[#This Row],[BND T]]=0, "--", Table2[[#This Row],[BND FE]]/Table2[[#This Row],[BND T]]))</f>
        <v>--</v>
      </c>
      <c r="DW113" s="2">
        <v>0</v>
      </c>
      <c r="DX113" s="2">
        <v>0</v>
      </c>
      <c r="DY113" s="2">
        <v>0</v>
      </c>
      <c r="DZ113" s="2">
        <v>0</v>
      </c>
      <c r="EA113" s="6">
        <f>SUM(Table2[[#This Row],[SPE B]:[SPE FE]])</f>
        <v>0</v>
      </c>
      <c r="EB113" s="11" t="str">
        <f>IF((Table2[[#This Row],[SPE T]]/Table2[[#This Row],[Admission]]) = 0, "--", (Table2[[#This Row],[SPE T]]/Table2[[#This Row],[Admission]]))</f>
        <v>--</v>
      </c>
      <c r="EC113" s="11" t="str">
        <f>IF(Table2[[#This Row],[SPE T]]=0,"--", IF(Table2[[#This Row],[SPE HS]]/Table2[[#This Row],[SPE T]]=0, "--", Table2[[#This Row],[SPE HS]]/Table2[[#This Row],[SPE T]]))</f>
        <v>--</v>
      </c>
      <c r="ED113" s="18" t="str">
        <f>IF(Table2[[#This Row],[SPE T]]=0,"--", IF(Table2[[#This Row],[SPE FE]]/Table2[[#This Row],[SPE T]]=0, "--", Table2[[#This Row],[SPE FE]]/Table2[[#This Row],[SPE T]]))</f>
        <v>--</v>
      </c>
      <c r="EE113" s="2">
        <v>0</v>
      </c>
      <c r="EF113" s="2">
        <v>0</v>
      </c>
      <c r="EG113" s="2">
        <v>0</v>
      </c>
      <c r="EH113" s="2">
        <v>0</v>
      </c>
      <c r="EI113" s="6">
        <f>SUM(Table2[[#This Row],[ORC B]:[ORC FE]])</f>
        <v>0</v>
      </c>
      <c r="EJ113" s="11" t="str">
        <f>IF((Table2[[#This Row],[ORC T]]/Table2[[#This Row],[Admission]]) = 0, "--", (Table2[[#This Row],[ORC T]]/Table2[[#This Row],[Admission]]))</f>
        <v>--</v>
      </c>
      <c r="EK113" s="11" t="str">
        <f>IF(Table2[[#This Row],[ORC T]]=0,"--", IF(Table2[[#This Row],[ORC HS]]/Table2[[#This Row],[ORC T]]=0, "--", Table2[[#This Row],[ORC HS]]/Table2[[#This Row],[ORC T]]))</f>
        <v>--</v>
      </c>
      <c r="EL113" s="18" t="str">
        <f>IF(Table2[[#This Row],[ORC T]]=0,"--", IF(Table2[[#This Row],[ORC FE]]/Table2[[#This Row],[ORC T]]=0, "--", Table2[[#This Row],[ORC FE]]/Table2[[#This Row],[ORC T]]))</f>
        <v>--</v>
      </c>
      <c r="EM113" s="2">
        <v>8</v>
      </c>
      <c r="EN113" s="2">
        <v>12</v>
      </c>
      <c r="EO113" s="2">
        <v>0</v>
      </c>
      <c r="EP113" s="2">
        <v>0</v>
      </c>
      <c r="EQ113" s="6">
        <f>SUM(Table2[[#This Row],[SOL B]:[SOL FE]])</f>
        <v>20</v>
      </c>
      <c r="ER113" s="11">
        <f>IF((Table2[[#This Row],[SOL T]]/Table2[[#This Row],[Admission]]) = 0, "--", (Table2[[#This Row],[SOL T]]/Table2[[#This Row],[Admission]]))</f>
        <v>1.6129032258064516E-2</v>
      </c>
      <c r="ES113" s="11" t="str">
        <f>IF(Table2[[#This Row],[SOL T]]=0,"--", IF(Table2[[#This Row],[SOL HS]]/Table2[[#This Row],[SOL T]]=0, "--", Table2[[#This Row],[SOL HS]]/Table2[[#This Row],[SOL T]]))</f>
        <v>--</v>
      </c>
      <c r="ET113" s="18" t="str">
        <f>IF(Table2[[#This Row],[SOL T]]=0,"--", IF(Table2[[#This Row],[SOL FE]]/Table2[[#This Row],[SOL T]]=0, "--", Table2[[#This Row],[SOL FE]]/Table2[[#This Row],[SOL T]]))</f>
        <v>--</v>
      </c>
      <c r="EU113" s="2">
        <v>30</v>
      </c>
      <c r="EV113" s="2">
        <v>68</v>
      </c>
      <c r="EW113" s="2">
        <v>0</v>
      </c>
      <c r="EX113" s="2">
        <v>0</v>
      </c>
      <c r="EY113" s="6">
        <f>SUM(Table2[[#This Row],[CHO B]:[CHO FE]])</f>
        <v>98</v>
      </c>
      <c r="EZ113" s="11">
        <f>IF((Table2[[#This Row],[CHO T]]/Table2[[#This Row],[Admission]]) = 0, "--", (Table2[[#This Row],[CHO T]]/Table2[[#This Row],[Admission]]))</f>
        <v>7.9032258064516123E-2</v>
      </c>
      <c r="FA113" s="11" t="str">
        <f>IF(Table2[[#This Row],[CHO T]]=0,"--", IF(Table2[[#This Row],[CHO HS]]/Table2[[#This Row],[CHO T]]=0, "--", Table2[[#This Row],[CHO HS]]/Table2[[#This Row],[CHO T]]))</f>
        <v>--</v>
      </c>
      <c r="FB113" s="18" t="str">
        <f>IF(Table2[[#This Row],[CHO T]]=0,"--", IF(Table2[[#This Row],[CHO FE]]/Table2[[#This Row],[CHO T]]=0, "--", Table2[[#This Row],[CHO FE]]/Table2[[#This Row],[CHO T]]))</f>
        <v>--</v>
      </c>
      <c r="FC11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607</v>
      </c>
      <c r="FD113">
        <v>0</v>
      </c>
      <c r="FE113">
        <v>0</v>
      </c>
      <c r="FF113" s="1" t="s">
        <v>390</v>
      </c>
      <c r="FG113" s="1" t="s">
        <v>390</v>
      </c>
      <c r="FH113">
        <v>0</v>
      </c>
      <c r="FI113">
        <v>0</v>
      </c>
      <c r="FJ113" s="1" t="s">
        <v>390</v>
      </c>
      <c r="FK113" s="1" t="s">
        <v>390</v>
      </c>
      <c r="FL113">
        <v>0</v>
      </c>
      <c r="FM113">
        <v>0</v>
      </c>
      <c r="FN113" s="1" t="s">
        <v>390</v>
      </c>
      <c r="FO113" s="1" t="s">
        <v>390</v>
      </c>
    </row>
    <row r="114" spans="1:171">
      <c r="A114">
        <v>1028</v>
      </c>
      <c r="B114">
        <v>15</v>
      </c>
      <c r="C114" t="s">
        <v>92</v>
      </c>
      <c r="D114" t="s">
        <v>210</v>
      </c>
      <c r="E114" s="20">
        <v>45</v>
      </c>
      <c r="F114" s="2">
        <v>13</v>
      </c>
      <c r="G114" s="2">
        <v>1</v>
      </c>
      <c r="H114" s="2">
        <v>0</v>
      </c>
      <c r="I114" s="2">
        <v>2</v>
      </c>
      <c r="J114" s="6">
        <f>SUM(Table2[[#This Row],[FB B]:[FB FE]])</f>
        <v>16</v>
      </c>
      <c r="K114" s="11">
        <f>IF((Table2[[#This Row],[FB T]]/Table2[[#This Row],[Admission]]) = 0, "--", (Table2[[#This Row],[FB T]]/Table2[[#This Row],[Admission]]))</f>
        <v>0.35555555555555557</v>
      </c>
      <c r="L114" s="11" t="str">
        <f>IF(Table2[[#This Row],[FB T]]=0,"--", IF(Table2[[#This Row],[FB HS]]/Table2[[#This Row],[FB T]]=0, "--", Table2[[#This Row],[FB HS]]/Table2[[#This Row],[FB T]]))</f>
        <v>--</v>
      </c>
      <c r="M114" s="18">
        <f>IF(Table2[[#This Row],[FB T]]=0,"--", IF(Table2[[#This Row],[FB FE]]/Table2[[#This Row],[FB T]]=0, "--", Table2[[#This Row],[FB FE]]/Table2[[#This Row],[FB T]]))</f>
        <v>0.125</v>
      </c>
      <c r="N114" s="2">
        <v>0</v>
      </c>
      <c r="O114" s="2">
        <v>0</v>
      </c>
      <c r="P114" s="2">
        <v>0</v>
      </c>
      <c r="Q114" s="2">
        <v>0</v>
      </c>
      <c r="R114" s="6">
        <f>SUM(Table2[[#This Row],[XC B]:[XC FE]])</f>
        <v>0</v>
      </c>
      <c r="S114" s="11" t="str">
        <f>IF((Table2[[#This Row],[XC T]]/Table2[[#This Row],[Admission]]) = 0, "--", (Table2[[#This Row],[XC T]]/Table2[[#This Row],[Admission]]))</f>
        <v>--</v>
      </c>
      <c r="T114" s="11" t="str">
        <f>IF(Table2[[#This Row],[XC T]]=0,"--", IF(Table2[[#This Row],[XC HS]]/Table2[[#This Row],[XC T]]=0, "--", Table2[[#This Row],[XC HS]]/Table2[[#This Row],[XC T]]))</f>
        <v>--</v>
      </c>
      <c r="U114" s="18" t="str">
        <f>IF(Table2[[#This Row],[XC T]]=0,"--", IF(Table2[[#This Row],[XC FE]]/Table2[[#This Row],[XC T]]=0, "--", Table2[[#This Row],[XC FE]]/Table2[[#This Row],[XC T]]))</f>
        <v>--</v>
      </c>
      <c r="V114" s="2">
        <v>9</v>
      </c>
      <c r="W114" s="2">
        <v>0</v>
      </c>
      <c r="X114" s="2">
        <v>0</v>
      </c>
      <c r="Y114" s="6">
        <f>SUM(Table2[[#This Row],[VB G]:[VB FE]])</f>
        <v>9</v>
      </c>
      <c r="Z114" s="11">
        <f>IF((Table2[[#This Row],[VB T]]/Table2[[#This Row],[Admission]]) = 0, "--", (Table2[[#This Row],[VB T]]/Table2[[#This Row],[Admission]]))</f>
        <v>0.2</v>
      </c>
      <c r="AA114" s="11" t="str">
        <f>IF(Table2[[#This Row],[VB T]]=0,"--", IF(Table2[[#This Row],[VB HS]]/Table2[[#This Row],[VB T]]=0, "--", Table2[[#This Row],[VB HS]]/Table2[[#This Row],[VB T]]))</f>
        <v>--</v>
      </c>
      <c r="AB114" s="18" t="str">
        <f>IF(Table2[[#This Row],[VB T]]=0,"--", IF(Table2[[#This Row],[VB FE]]/Table2[[#This Row],[VB T]]=0, "--", Table2[[#This Row],[VB FE]]/Table2[[#This Row],[VB T]]))</f>
        <v>--</v>
      </c>
      <c r="AC114" s="2">
        <v>0</v>
      </c>
      <c r="AD114" s="2">
        <v>0</v>
      </c>
      <c r="AE114" s="2">
        <v>0</v>
      </c>
      <c r="AF114" s="2">
        <v>0</v>
      </c>
      <c r="AG114" s="6">
        <f>SUM(Table2[[#This Row],[SC B]:[SC FE]])</f>
        <v>0</v>
      </c>
      <c r="AH114" s="11" t="str">
        <f>IF((Table2[[#This Row],[SC T]]/Table2[[#This Row],[Admission]]) = 0, "--", (Table2[[#This Row],[SC T]]/Table2[[#This Row],[Admission]]))</f>
        <v>--</v>
      </c>
      <c r="AI114" s="11" t="str">
        <f>IF(Table2[[#This Row],[SC T]]=0,"--", IF(Table2[[#This Row],[SC HS]]/Table2[[#This Row],[SC T]]=0, "--", Table2[[#This Row],[SC HS]]/Table2[[#This Row],[SC T]]))</f>
        <v>--</v>
      </c>
      <c r="AJ114" s="18" t="str">
        <f>IF(Table2[[#This Row],[SC T]]=0,"--", IF(Table2[[#This Row],[SC FE]]/Table2[[#This Row],[SC T]]=0, "--", Table2[[#This Row],[SC FE]]/Table2[[#This Row],[SC T]]))</f>
        <v>--</v>
      </c>
      <c r="AK114" s="15">
        <f>SUM(Table2[[#This Row],[FB T]],Table2[[#This Row],[XC T]],Table2[[#This Row],[VB T]],Table2[[#This Row],[SC T]])</f>
        <v>25</v>
      </c>
      <c r="AL114" s="2">
        <v>14</v>
      </c>
      <c r="AM114" s="2">
        <v>10</v>
      </c>
      <c r="AN114" s="2">
        <v>0</v>
      </c>
      <c r="AO114" s="2">
        <v>2</v>
      </c>
      <c r="AP114" s="6">
        <f>SUM(Table2[[#This Row],[BX B]:[BX FE]])</f>
        <v>26</v>
      </c>
      <c r="AQ114" s="11">
        <f>IF((Table2[[#This Row],[BX T]]/Table2[[#This Row],[Admission]]) = 0, "--", (Table2[[#This Row],[BX T]]/Table2[[#This Row],[Admission]]))</f>
        <v>0.57777777777777772</v>
      </c>
      <c r="AR114" s="11" t="str">
        <f>IF(Table2[[#This Row],[BX T]]=0,"--", IF(Table2[[#This Row],[BX HS]]/Table2[[#This Row],[BX T]]=0, "--", Table2[[#This Row],[BX HS]]/Table2[[#This Row],[BX T]]))</f>
        <v>--</v>
      </c>
      <c r="AS114" s="18">
        <f>IF(Table2[[#This Row],[BX T]]=0,"--", IF(Table2[[#This Row],[BX FE]]/Table2[[#This Row],[BX T]]=0, "--", Table2[[#This Row],[BX FE]]/Table2[[#This Row],[BX T]]))</f>
        <v>7.6923076923076927E-2</v>
      </c>
      <c r="AT114" s="2">
        <v>0</v>
      </c>
      <c r="AU114" s="2">
        <v>0</v>
      </c>
      <c r="AV114" s="2">
        <v>0</v>
      </c>
      <c r="AW114" s="2">
        <v>0</v>
      </c>
      <c r="AX114" s="6">
        <f>SUM(Table2[[#This Row],[SW B]:[SW FE]])</f>
        <v>0</v>
      </c>
      <c r="AY114" s="11" t="str">
        <f>IF((Table2[[#This Row],[SW T]]/Table2[[#This Row],[Admission]]) = 0, "--", (Table2[[#This Row],[SW T]]/Table2[[#This Row],[Admission]]))</f>
        <v>--</v>
      </c>
      <c r="AZ114" s="11" t="str">
        <f>IF(Table2[[#This Row],[SW T]]=0,"--", IF(Table2[[#This Row],[SW HS]]/Table2[[#This Row],[SW T]]=0, "--", Table2[[#This Row],[SW HS]]/Table2[[#This Row],[SW T]]))</f>
        <v>--</v>
      </c>
      <c r="BA114" s="18" t="str">
        <f>IF(Table2[[#This Row],[SW T]]=0,"--", IF(Table2[[#This Row],[SW FE]]/Table2[[#This Row],[SW T]]=0, "--", Table2[[#This Row],[SW FE]]/Table2[[#This Row],[SW T]]))</f>
        <v>--</v>
      </c>
      <c r="BB114" s="2">
        <v>0</v>
      </c>
      <c r="BC114" s="2">
        <v>0</v>
      </c>
      <c r="BD114" s="2">
        <v>0</v>
      </c>
      <c r="BE114" s="2">
        <v>0</v>
      </c>
      <c r="BF114" s="6">
        <f>SUM(Table2[[#This Row],[CHE B]:[CHE FE]])</f>
        <v>0</v>
      </c>
      <c r="BG114" s="11" t="str">
        <f>IF((Table2[[#This Row],[CHE T]]/Table2[[#This Row],[Admission]]) = 0, "--", (Table2[[#This Row],[CHE T]]/Table2[[#This Row],[Admission]]))</f>
        <v>--</v>
      </c>
      <c r="BH114" s="11" t="str">
        <f>IF(Table2[[#This Row],[CHE T]]=0,"--", IF(Table2[[#This Row],[CHE HS]]/Table2[[#This Row],[CHE T]]=0, "--", Table2[[#This Row],[CHE HS]]/Table2[[#This Row],[CHE T]]))</f>
        <v>--</v>
      </c>
      <c r="BI114" s="22" t="str">
        <f>IF(Table2[[#This Row],[CHE T]]=0,"--", IF(Table2[[#This Row],[CHE FE]]/Table2[[#This Row],[CHE T]]=0, "--", Table2[[#This Row],[CHE FE]]/Table2[[#This Row],[CHE T]]))</f>
        <v>--</v>
      </c>
      <c r="BJ114" s="2">
        <v>0</v>
      </c>
      <c r="BK114" s="2">
        <v>0</v>
      </c>
      <c r="BL114" s="2">
        <v>0</v>
      </c>
      <c r="BM114" s="2">
        <v>0</v>
      </c>
      <c r="BN114" s="6">
        <f>SUM(Table2[[#This Row],[WR B]:[WR FE]])</f>
        <v>0</v>
      </c>
      <c r="BO114" s="11" t="str">
        <f>IF((Table2[[#This Row],[WR T]]/Table2[[#This Row],[Admission]]) = 0, "--", (Table2[[#This Row],[WR T]]/Table2[[#This Row],[Admission]]))</f>
        <v>--</v>
      </c>
      <c r="BP114" s="11" t="str">
        <f>IF(Table2[[#This Row],[WR T]]=0,"--", IF(Table2[[#This Row],[WR HS]]/Table2[[#This Row],[WR T]]=0, "--", Table2[[#This Row],[WR HS]]/Table2[[#This Row],[WR T]]))</f>
        <v>--</v>
      </c>
      <c r="BQ114" s="18" t="str">
        <f>IF(Table2[[#This Row],[WR T]]=0,"--", IF(Table2[[#This Row],[WR FE]]/Table2[[#This Row],[WR T]]=0, "--", Table2[[#This Row],[WR FE]]/Table2[[#This Row],[WR T]]))</f>
        <v>--</v>
      </c>
      <c r="BR114" s="2">
        <v>0</v>
      </c>
      <c r="BS114" s="2">
        <v>0</v>
      </c>
      <c r="BT114" s="2">
        <v>0</v>
      </c>
      <c r="BU114" s="2">
        <v>0</v>
      </c>
      <c r="BV114" s="6">
        <f>SUM(Table2[[#This Row],[DNC B]:[DNC FE]])</f>
        <v>0</v>
      </c>
      <c r="BW114" s="11" t="str">
        <f>IF((Table2[[#This Row],[DNC T]]/Table2[[#This Row],[Admission]]) = 0, "--", (Table2[[#This Row],[DNC T]]/Table2[[#This Row],[Admission]]))</f>
        <v>--</v>
      </c>
      <c r="BX114" s="11" t="str">
        <f>IF(Table2[[#This Row],[DNC T]]=0,"--", IF(Table2[[#This Row],[DNC HS]]/Table2[[#This Row],[DNC T]]=0, "--", Table2[[#This Row],[DNC HS]]/Table2[[#This Row],[DNC T]]))</f>
        <v>--</v>
      </c>
      <c r="BY114" s="18" t="str">
        <f>IF(Table2[[#This Row],[DNC T]]=0,"--", IF(Table2[[#This Row],[DNC FE]]/Table2[[#This Row],[DNC T]]=0, "--", Table2[[#This Row],[DNC FE]]/Table2[[#This Row],[DNC T]]))</f>
        <v>--</v>
      </c>
      <c r="BZ114" s="24">
        <f>SUM(Table2[[#This Row],[BX T]],Table2[[#This Row],[SW T]],Table2[[#This Row],[CHE T]],Table2[[#This Row],[WR T]],Table2[[#This Row],[DNC T]])</f>
        <v>26</v>
      </c>
      <c r="CA114" s="2">
        <v>5</v>
      </c>
      <c r="CB114" s="2">
        <v>2</v>
      </c>
      <c r="CC114" s="2">
        <v>0</v>
      </c>
      <c r="CD114" s="2">
        <v>1</v>
      </c>
      <c r="CE114" s="6">
        <f>SUM(Table2[[#This Row],[TF B]:[TF FE]])</f>
        <v>8</v>
      </c>
      <c r="CF114" s="11">
        <f>IF((Table2[[#This Row],[TF T]]/Table2[[#This Row],[Admission]]) = 0, "--", (Table2[[#This Row],[TF T]]/Table2[[#This Row],[Admission]]))</f>
        <v>0.17777777777777778</v>
      </c>
      <c r="CG114" s="11" t="str">
        <f>IF(Table2[[#This Row],[TF T]]=0,"--", IF(Table2[[#This Row],[TF HS]]/Table2[[#This Row],[TF T]]=0, "--", Table2[[#This Row],[TF HS]]/Table2[[#This Row],[TF T]]))</f>
        <v>--</v>
      </c>
      <c r="CH114" s="18">
        <f>IF(Table2[[#This Row],[TF T]]=0,"--", IF(Table2[[#This Row],[TF FE]]/Table2[[#This Row],[TF T]]=0, "--", Table2[[#This Row],[TF FE]]/Table2[[#This Row],[TF T]]))</f>
        <v>0.125</v>
      </c>
      <c r="CI114" s="2">
        <v>1</v>
      </c>
      <c r="CJ114" s="2">
        <v>0</v>
      </c>
      <c r="CK114" s="2">
        <v>0</v>
      </c>
      <c r="CL114" s="2">
        <v>0</v>
      </c>
      <c r="CM114" s="6">
        <f>SUM(Table2[[#This Row],[BB B]:[BB FE]])</f>
        <v>1</v>
      </c>
      <c r="CN114" s="11">
        <f>IF((Table2[[#This Row],[BB T]]/Table2[[#This Row],[Admission]]) = 0, "--", (Table2[[#This Row],[BB T]]/Table2[[#This Row],[Admission]]))</f>
        <v>2.2222222222222223E-2</v>
      </c>
      <c r="CO114" s="11" t="str">
        <f>IF(Table2[[#This Row],[BB T]]=0,"--", IF(Table2[[#This Row],[BB HS]]/Table2[[#This Row],[BB T]]=0, "--", Table2[[#This Row],[BB HS]]/Table2[[#This Row],[BB T]]))</f>
        <v>--</v>
      </c>
      <c r="CP114" s="18" t="str">
        <f>IF(Table2[[#This Row],[BB T]]=0,"--", IF(Table2[[#This Row],[BB FE]]/Table2[[#This Row],[BB T]]=0, "--", Table2[[#This Row],[BB FE]]/Table2[[#This Row],[BB T]]))</f>
        <v>--</v>
      </c>
      <c r="CQ114" s="2">
        <v>0</v>
      </c>
      <c r="CR114" s="2">
        <v>9</v>
      </c>
      <c r="CS114" s="2">
        <v>0</v>
      </c>
      <c r="CT114" s="2">
        <v>0</v>
      </c>
      <c r="CU114" s="6">
        <f>SUM(Table2[[#This Row],[SB B]:[SB FE]])</f>
        <v>9</v>
      </c>
      <c r="CV114" s="11">
        <f>IF((Table2[[#This Row],[SB T]]/Table2[[#This Row],[Admission]]) = 0, "--", (Table2[[#This Row],[SB T]]/Table2[[#This Row],[Admission]]))</f>
        <v>0.2</v>
      </c>
      <c r="CW114" s="11" t="str">
        <f>IF(Table2[[#This Row],[SB T]]=0,"--", IF(Table2[[#This Row],[SB HS]]/Table2[[#This Row],[SB T]]=0, "--", Table2[[#This Row],[SB HS]]/Table2[[#This Row],[SB T]]))</f>
        <v>--</v>
      </c>
      <c r="CX114" s="18" t="str">
        <f>IF(Table2[[#This Row],[SB T]]=0,"--", IF(Table2[[#This Row],[SB FE]]/Table2[[#This Row],[SB T]]=0, "--", Table2[[#This Row],[SB FE]]/Table2[[#This Row],[SB T]]))</f>
        <v>--</v>
      </c>
      <c r="CY114" s="2">
        <v>0</v>
      </c>
      <c r="CZ114" s="2">
        <v>0</v>
      </c>
      <c r="DA114" s="2">
        <v>0</v>
      </c>
      <c r="DB114" s="2">
        <v>0</v>
      </c>
      <c r="DC114" s="6">
        <f>SUM(Table2[[#This Row],[GF B]:[GF FE]])</f>
        <v>0</v>
      </c>
      <c r="DD114" s="11" t="str">
        <f>IF((Table2[[#This Row],[GF T]]/Table2[[#This Row],[Admission]]) = 0, "--", (Table2[[#This Row],[GF T]]/Table2[[#This Row],[Admission]]))</f>
        <v>--</v>
      </c>
      <c r="DE114" s="11" t="str">
        <f>IF(Table2[[#This Row],[GF T]]=0,"--", IF(Table2[[#This Row],[GF HS]]/Table2[[#This Row],[GF T]]=0, "--", Table2[[#This Row],[GF HS]]/Table2[[#This Row],[GF T]]))</f>
        <v>--</v>
      </c>
      <c r="DF114" s="18" t="str">
        <f>IF(Table2[[#This Row],[GF T]]=0,"--", IF(Table2[[#This Row],[GF FE]]/Table2[[#This Row],[GF T]]=0, "--", Table2[[#This Row],[GF FE]]/Table2[[#This Row],[GF T]]))</f>
        <v>--</v>
      </c>
      <c r="DG114" s="2">
        <v>0</v>
      </c>
      <c r="DH114" s="2">
        <v>0</v>
      </c>
      <c r="DI114" s="2">
        <v>0</v>
      </c>
      <c r="DJ114" s="2">
        <v>0</v>
      </c>
      <c r="DK114" s="6">
        <f>SUM(Table2[[#This Row],[TN B]:[TN FE]])</f>
        <v>0</v>
      </c>
      <c r="DL114" s="11" t="str">
        <f>IF((Table2[[#This Row],[TN T]]/Table2[[#This Row],[Admission]]) = 0, "--", (Table2[[#This Row],[TN T]]/Table2[[#This Row],[Admission]]))</f>
        <v>--</v>
      </c>
      <c r="DM114" s="11" t="str">
        <f>IF(Table2[[#This Row],[TN T]]=0,"--", IF(Table2[[#This Row],[TN HS]]/Table2[[#This Row],[TN T]]=0, "--", Table2[[#This Row],[TN HS]]/Table2[[#This Row],[TN T]]))</f>
        <v>--</v>
      </c>
      <c r="DN114" s="18" t="str">
        <f>IF(Table2[[#This Row],[TN T]]=0,"--", IF(Table2[[#This Row],[TN FE]]/Table2[[#This Row],[TN T]]=0, "--", Table2[[#This Row],[TN FE]]/Table2[[#This Row],[TN T]]))</f>
        <v>--</v>
      </c>
      <c r="DO114" s="2">
        <v>12</v>
      </c>
      <c r="DP114" s="2">
        <v>5</v>
      </c>
      <c r="DQ114" s="2">
        <v>0</v>
      </c>
      <c r="DR114" s="2">
        <v>0</v>
      </c>
      <c r="DS114" s="6">
        <f>SUM(Table2[[#This Row],[BND B]:[BND FE]])</f>
        <v>17</v>
      </c>
      <c r="DT114" s="11">
        <f>IF((Table2[[#This Row],[BND T]]/Table2[[#This Row],[Admission]]) = 0, "--", (Table2[[#This Row],[BND T]]/Table2[[#This Row],[Admission]]))</f>
        <v>0.37777777777777777</v>
      </c>
      <c r="DU114" s="11" t="str">
        <f>IF(Table2[[#This Row],[BND T]]=0,"--", IF(Table2[[#This Row],[BND HS]]/Table2[[#This Row],[BND T]]=0, "--", Table2[[#This Row],[BND HS]]/Table2[[#This Row],[BND T]]))</f>
        <v>--</v>
      </c>
      <c r="DV114" s="18" t="str">
        <f>IF(Table2[[#This Row],[BND T]]=0,"--", IF(Table2[[#This Row],[BND FE]]/Table2[[#This Row],[BND T]]=0, "--", Table2[[#This Row],[BND FE]]/Table2[[#This Row],[BND T]]))</f>
        <v>--</v>
      </c>
      <c r="DW114" s="2">
        <v>0</v>
      </c>
      <c r="DX114" s="2">
        <v>0</v>
      </c>
      <c r="DY114" s="2">
        <v>0</v>
      </c>
      <c r="DZ114" s="2">
        <v>0</v>
      </c>
      <c r="EA114" s="6">
        <f>SUM(Table2[[#This Row],[SPE B]:[SPE FE]])</f>
        <v>0</v>
      </c>
      <c r="EB114" s="11" t="str">
        <f>IF((Table2[[#This Row],[SPE T]]/Table2[[#This Row],[Admission]]) = 0, "--", (Table2[[#This Row],[SPE T]]/Table2[[#This Row],[Admission]]))</f>
        <v>--</v>
      </c>
      <c r="EC114" s="11" t="str">
        <f>IF(Table2[[#This Row],[SPE T]]=0,"--", IF(Table2[[#This Row],[SPE HS]]/Table2[[#This Row],[SPE T]]=0, "--", Table2[[#This Row],[SPE HS]]/Table2[[#This Row],[SPE T]]))</f>
        <v>--</v>
      </c>
      <c r="ED114" s="18" t="str">
        <f>IF(Table2[[#This Row],[SPE T]]=0,"--", IF(Table2[[#This Row],[SPE FE]]/Table2[[#This Row],[SPE T]]=0, "--", Table2[[#This Row],[SPE FE]]/Table2[[#This Row],[SPE T]]))</f>
        <v>--</v>
      </c>
      <c r="EE114" s="2">
        <v>0</v>
      </c>
      <c r="EF114" s="2">
        <v>0</v>
      </c>
      <c r="EG114" s="2">
        <v>0</v>
      </c>
      <c r="EH114" s="2">
        <v>0</v>
      </c>
      <c r="EI114" s="6">
        <f>SUM(Table2[[#This Row],[ORC B]:[ORC FE]])</f>
        <v>0</v>
      </c>
      <c r="EJ114" s="11" t="str">
        <f>IF((Table2[[#This Row],[ORC T]]/Table2[[#This Row],[Admission]]) = 0, "--", (Table2[[#This Row],[ORC T]]/Table2[[#This Row],[Admission]]))</f>
        <v>--</v>
      </c>
      <c r="EK114" s="11" t="str">
        <f>IF(Table2[[#This Row],[ORC T]]=0,"--", IF(Table2[[#This Row],[ORC HS]]/Table2[[#This Row],[ORC T]]=0, "--", Table2[[#This Row],[ORC HS]]/Table2[[#This Row],[ORC T]]))</f>
        <v>--</v>
      </c>
      <c r="EL114" s="18" t="str">
        <f>IF(Table2[[#This Row],[ORC T]]=0,"--", IF(Table2[[#This Row],[ORC FE]]/Table2[[#This Row],[ORC T]]=0, "--", Table2[[#This Row],[ORC FE]]/Table2[[#This Row],[ORC T]]))</f>
        <v>--</v>
      </c>
      <c r="EM114" s="2">
        <v>0</v>
      </c>
      <c r="EN114" s="2">
        <v>0</v>
      </c>
      <c r="EO114" s="2">
        <v>0</v>
      </c>
      <c r="EP114" s="2">
        <v>0</v>
      </c>
      <c r="EQ114" s="6">
        <f>SUM(Table2[[#This Row],[SOL B]:[SOL FE]])</f>
        <v>0</v>
      </c>
      <c r="ER114" s="11" t="str">
        <f>IF((Table2[[#This Row],[SOL T]]/Table2[[#This Row],[Admission]]) = 0, "--", (Table2[[#This Row],[SOL T]]/Table2[[#This Row],[Admission]]))</f>
        <v>--</v>
      </c>
      <c r="ES114" s="11" t="str">
        <f>IF(Table2[[#This Row],[SOL T]]=0,"--", IF(Table2[[#This Row],[SOL HS]]/Table2[[#This Row],[SOL T]]=0, "--", Table2[[#This Row],[SOL HS]]/Table2[[#This Row],[SOL T]]))</f>
        <v>--</v>
      </c>
      <c r="ET114" s="18" t="str">
        <f>IF(Table2[[#This Row],[SOL T]]=0,"--", IF(Table2[[#This Row],[SOL FE]]/Table2[[#This Row],[SOL T]]=0, "--", Table2[[#This Row],[SOL FE]]/Table2[[#This Row],[SOL T]]))</f>
        <v>--</v>
      </c>
      <c r="EU114" s="2">
        <v>0</v>
      </c>
      <c r="EV114" s="2">
        <v>0</v>
      </c>
      <c r="EW114" s="2">
        <v>0</v>
      </c>
      <c r="EX114" s="2">
        <v>0</v>
      </c>
      <c r="EY114" s="6">
        <f>SUM(Table2[[#This Row],[CHO B]:[CHO FE]])</f>
        <v>0</v>
      </c>
      <c r="EZ114" s="11" t="str">
        <f>IF((Table2[[#This Row],[CHO T]]/Table2[[#This Row],[Admission]]) = 0, "--", (Table2[[#This Row],[CHO T]]/Table2[[#This Row],[Admission]]))</f>
        <v>--</v>
      </c>
      <c r="FA114" s="11" t="str">
        <f>IF(Table2[[#This Row],[CHO T]]=0,"--", IF(Table2[[#This Row],[CHO HS]]/Table2[[#This Row],[CHO T]]=0, "--", Table2[[#This Row],[CHO HS]]/Table2[[#This Row],[CHO T]]))</f>
        <v>--</v>
      </c>
      <c r="FB114" s="18" t="str">
        <f>IF(Table2[[#This Row],[CHO T]]=0,"--", IF(Table2[[#This Row],[CHO FE]]/Table2[[#This Row],[CHO T]]=0, "--", Table2[[#This Row],[CHO FE]]/Table2[[#This Row],[CHO T]]))</f>
        <v>--</v>
      </c>
      <c r="FC11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35</v>
      </c>
      <c r="FD114">
        <v>0</v>
      </c>
      <c r="FE114">
        <v>0</v>
      </c>
      <c r="FF114" s="1" t="s">
        <v>390</v>
      </c>
      <c r="FG114" s="1" t="s">
        <v>390</v>
      </c>
      <c r="FH114">
        <v>0</v>
      </c>
      <c r="FI114">
        <v>0</v>
      </c>
      <c r="FJ114" s="1" t="s">
        <v>390</v>
      </c>
      <c r="FK114" s="1" t="s">
        <v>390</v>
      </c>
      <c r="FL114">
        <v>0</v>
      </c>
      <c r="FM114">
        <v>0</v>
      </c>
      <c r="FN114" s="1" t="s">
        <v>390</v>
      </c>
      <c r="FO114" s="1" t="s">
        <v>390</v>
      </c>
    </row>
    <row r="115" spans="1:171">
      <c r="A115">
        <v>886</v>
      </c>
      <c r="B115">
        <v>171</v>
      </c>
      <c r="C115" t="s">
        <v>92</v>
      </c>
      <c r="D115" t="s">
        <v>211</v>
      </c>
      <c r="E115" s="20">
        <v>24</v>
      </c>
      <c r="F115" s="2">
        <v>13</v>
      </c>
      <c r="G115" s="2">
        <v>0</v>
      </c>
      <c r="H115" s="2">
        <v>0</v>
      </c>
      <c r="I115" s="2">
        <v>0</v>
      </c>
      <c r="J115" s="6">
        <f>SUM(Table2[[#This Row],[FB B]:[FB FE]])</f>
        <v>13</v>
      </c>
      <c r="K115" s="11">
        <f>IF((Table2[[#This Row],[FB T]]/Table2[[#This Row],[Admission]]) = 0, "--", (Table2[[#This Row],[FB T]]/Table2[[#This Row],[Admission]]))</f>
        <v>0.54166666666666663</v>
      </c>
      <c r="L115" s="11" t="str">
        <f>IF(Table2[[#This Row],[FB T]]=0,"--", IF(Table2[[#This Row],[FB HS]]/Table2[[#This Row],[FB T]]=0, "--", Table2[[#This Row],[FB HS]]/Table2[[#This Row],[FB T]]))</f>
        <v>--</v>
      </c>
      <c r="M115" s="18" t="str">
        <f>IF(Table2[[#This Row],[FB T]]=0,"--", IF(Table2[[#This Row],[FB FE]]/Table2[[#This Row],[FB T]]=0, "--", Table2[[#This Row],[FB FE]]/Table2[[#This Row],[FB T]]))</f>
        <v>--</v>
      </c>
      <c r="N115" s="2">
        <v>0</v>
      </c>
      <c r="O115" s="2">
        <v>0</v>
      </c>
      <c r="P115" s="2">
        <v>0</v>
      </c>
      <c r="Q115" s="2">
        <v>0</v>
      </c>
      <c r="R115" s="6">
        <f>SUM(Table2[[#This Row],[XC B]:[XC FE]])</f>
        <v>0</v>
      </c>
      <c r="S115" s="11" t="str">
        <f>IF((Table2[[#This Row],[XC T]]/Table2[[#This Row],[Admission]]) = 0, "--", (Table2[[#This Row],[XC T]]/Table2[[#This Row],[Admission]]))</f>
        <v>--</v>
      </c>
      <c r="T115" s="11" t="str">
        <f>IF(Table2[[#This Row],[XC T]]=0,"--", IF(Table2[[#This Row],[XC HS]]/Table2[[#This Row],[XC T]]=0, "--", Table2[[#This Row],[XC HS]]/Table2[[#This Row],[XC T]]))</f>
        <v>--</v>
      </c>
      <c r="U115" s="18" t="str">
        <f>IF(Table2[[#This Row],[XC T]]=0,"--", IF(Table2[[#This Row],[XC FE]]/Table2[[#This Row],[XC T]]=0, "--", Table2[[#This Row],[XC FE]]/Table2[[#This Row],[XC T]]))</f>
        <v>--</v>
      </c>
      <c r="V115" s="2">
        <v>8</v>
      </c>
      <c r="W115" s="2">
        <v>0</v>
      </c>
      <c r="X115" s="2">
        <v>0</v>
      </c>
      <c r="Y115" s="6">
        <f>SUM(Table2[[#This Row],[VB G]:[VB FE]])</f>
        <v>8</v>
      </c>
      <c r="Z115" s="11">
        <f>IF((Table2[[#This Row],[VB T]]/Table2[[#This Row],[Admission]]) = 0, "--", (Table2[[#This Row],[VB T]]/Table2[[#This Row],[Admission]]))</f>
        <v>0.33333333333333331</v>
      </c>
      <c r="AA115" s="11" t="str">
        <f>IF(Table2[[#This Row],[VB T]]=0,"--", IF(Table2[[#This Row],[VB HS]]/Table2[[#This Row],[VB T]]=0, "--", Table2[[#This Row],[VB HS]]/Table2[[#This Row],[VB T]]))</f>
        <v>--</v>
      </c>
      <c r="AB115" s="18" t="str">
        <f>IF(Table2[[#This Row],[VB T]]=0,"--", IF(Table2[[#This Row],[VB FE]]/Table2[[#This Row],[VB T]]=0, "--", Table2[[#This Row],[VB FE]]/Table2[[#This Row],[VB T]]))</f>
        <v>--</v>
      </c>
      <c r="AC115" s="2">
        <v>0</v>
      </c>
      <c r="AD115" s="2">
        <v>0</v>
      </c>
      <c r="AE115" s="2">
        <v>0</v>
      </c>
      <c r="AF115" s="2">
        <v>0</v>
      </c>
      <c r="AG115" s="6">
        <f>SUM(Table2[[#This Row],[SC B]:[SC FE]])</f>
        <v>0</v>
      </c>
      <c r="AH115" s="11" t="str">
        <f>IF((Table2[[#This Row],[SC T]]/Table2[[#This Row],[Admission]]) = 0, "--", (Table2[[#This Row],[SC T]]/Table2[[#This Row],[Admission]]))</f>
        <v>--</v>
      </c>
      <c r="AI115" s="11" t="str">
        <f>IF(Table2[[#This Row],[SC T]]=0,"--", IF(Table2[[#This Row],[SC HS]]/Table2[[#This Row],[SC T]]=0, "--", Table2[[#This Row],[SC HS]]/Table2[[#This Row],[SC T]]))</f>
        <v>--</v>
      </c>
      <c r="AJ115" s="18" t="str">
        <f>IF(Table2[[#This Row],[SC T]]=0,"--", IF(Table2[[#This Row],[SC FE]]/Table2[[#This Row],[SC T]]=0, "--", Table2[[#This Row],[SC FE]]/Table2[[#This Row],[SC T]]))</f>
        <v>--</v>
      </c>
      <c r="AK115" s="15">
        <f>SUM(Table2[[#This Row],[FB T]],Table2[[#This Row],[XC T]],Table2[[#This Row],[VB T]],Table2[[#This Row],[SC T]])</f>
        <v>21</v>
      </c>
      <c r="AL115" s="2">
        <v>15</v>
      </c>
      <c r="AM115" s="2">
        <v>7</v>
      </c>
      <c r="AN115" s="2">
        <v>0</v>
      </c>
      <c r="AO115" s="2">
        <v>0</v>
      </c>
      <c r="AP115" s="6">
        <f>SUM(Table2[[#This Row],[BX B]:[BX FE]])</f>
        <v>22</v>
      </c>
      <c r="AQ115" s="11">
        <f>IF((Table2[[#This Row],[BX T]]/Table2[[#This Row],[Admission]]) = 0, "--", (Table2[[#This Row],[BX T]]/Table2[[#This Row],[Admission]]))</f>
        <v>0.91666666666666663</v>
      </c>
      <c r="AR115" s="11" t="str">
        <f>IF(Table2[[#This Row],[BX T]]=0,"--", IF(Table2[[#This Row],[BX HS]]/Table2[[#This Row],[BX T]]=0, "--", Table2[[#This Row],[BX HS]]/Table2[[#This Row],[BX T]]))</f>
        <v>--</v>
      </c>
      <c r="AS115" s="18" t="str">
        <f>IF(Table2[[#This Row],[BX T]]=0,"--", IF(Table2[[#This Row],[BX FE]]/Table2[[#This Row],[BX T]]=0, "--", Table2[[#This Row],[BX FE]]/Table2[[#This Row],[BX T]]))</f>
        <v>--</v>
      </c>
      <c r="AT115" s="2">
        <v>0</v>
      </c>
      <c r="AU115" s="2">
        <v>0</v>
      </c>
      <c r="AV115" s="2">
        <v>0</v>
      </c>
      <c r="AW115" s="2">
        <v>0</v>
      </c>
      <c r="AX115" s="6">
        <f>SUM(Table2[[#This Row],[SW B]:[SW FE]])</f>
        <v>0</v>
      </c>
      <c r="AY115" s="11" t="str">
        <f>IF((Table2[[#This Row],[SW T]]/Table2[[#This Row],[Admission]]) = 0, "--", (Table2[[#This Row],[SW T]]/Table2[[#This Row],[Admission]]))</f>
        <v>--</v>
      </c>
      <c r="AZ115" s="11" t="str">
        <f>IF(Table2[[#This Row],[SW T]]=0,"--", IF(Table2[[#This Row],[SW HS]]/Table2[[#This Row],[SW T]]=0, "--", Table2[[#This Row],[SW HS]]/Table2[[#This Row],[SW T]]))</f>
        <v>--</v>
      </c>
      <c r="BA115" s="18" t="str">
        <f>IF(Table2[[#This Row],[SW T]]=0,"--", IF(Table2[[#This Row],[SW FE]]/Table2[[#This Row],[SW T]]=0, "--", Table2[[#This Row],[SW FE]]/Table2[[#This Row],[SW T]]))</f>
        <v>--</v>
      </c>
      <c r="BB115" s="2">
        <v>0</v>
      </c>
      <c r="BC115" s="2">
        <v>0</v>
      </c>
      <c r="BD115" s="2">
        <v>0</v>
      </c>
      <c r="BE115" s="2">
        <v>0</v>
      </c>
      <c r="BF115" s="6">
        <f>SUM(Table2[[#This Row],[CHE B]:[CHE FE]])</f>
        <v>0</v>
      </c>
      <c r="BG115" s="11" t="str">
        <f>IF((Table2[[#This Row],[CHE T]]/Table2[[#This Row],[Admission]]) = 0, "--", (Table2[[#This Row],[CHE T]]/Table2[[#This Row],[Admission]]))</f>
        <v>--</v>
      </c>
      <c r="BH115" s="11" t="str">
        <f>IF(Table2[[#This Row],[CHE T]]=0,"--", IF(Table2[[#This Row],[CHE HS]]/Table2[[#This Row],[CHE T]]=0, "--", Table2[[#This Row],[CHE HS]]/Table2[[#This Row],[CHE T]]))</f>
        <v>--</v>
      </c>
      <c r="BI115" s="22" t="str">
        <f>IF(Table2[[#This Row],[CHE T]]=0,"--", IF(Table2[[#This Row],[CHE FE]]/Table2[[#This Row],[CHE T]]=0, "--", Table2[[#This Row],[CHE FE]]/Table2[[#This Row],[CHE T]]))</f>
        <v>--</v>
      </c>
      <c r="BJ115" s="2">
        <v>0</v>
      </c>
      <c r="BK115" s="2">
        <v>0</v>
      </c>
      <c r="BL115" s="2">
        <v>0</v>
      </c>
      <c r="BM115" s="2">
        <v>0</v>
      </c>
      <c r="BN115" s="6">
        <f>SUM(Table2[[#This Row],[WR B]:[WR FE]])</f>
        <v>0</v>
      </c>
      <c r="BO115" s="11" t="str">
        <f>IF((Table2[[#This Row],[WR T]]/Table2[[#This Row],[Admission]]) = 0, "--", (Table2[[#This Row],[WR T]]/Table2[[#This Row],[Admission]]))</f>
        <v>--</v>
      </c>
      <c r="BP115" s="11" t="str">
        <f>IF(Table2[[#This Row],[WR T]]=0,"--", IF(Table2[[#This Row],[WR HS]]/Table2[[#This Row],[WR T]]=0, "--", Table2[[#This Row],[WR HS]]/Table2[[#This Row],[WR T]]))</f>
        <v>--</v>
      </c>
      <c r="BQ115" s="18" t="str">
        <f>IF(Table2[[#This Row],[WR T]]=0,"--", IF(Table2[[#This Row],[WR FE]]/Table2[[#This Row],[WR T]]=0, "--", Table2[[#This Row],[WR FE]]/Table2[[#This Row],[WR T]]))</f>
        <v>--</v>
      </c>
      <c r="BR115" s="2">
        <v>0</v>
      </c>
      <c r="BS115" s="2">
        <v>0</v>
      </c>
      <c r="BT115" s="2">
        <v>0</v>
      </c>
      <c r="BU115" s="2">
        <v>0</v>
      </c>
      <c r="BV115" s="6">
        <f>SUM(Table2[[#This Row],[DNC B]:[DNC FE]])</f>
        <v>0</v>
      </c>
      <c r="BW115" s="11" t="str">
        <f>IF((Table2[[#This Row],[DNC T]]/Table2[[#This Row],[Admission]]) = 0, "--", (Table2[[#This Row],[DNC T]]/Table2[[#This Row],[Admission]]))</f>
        <v>--</v>
      </c>
      <c r="BX115" s="11" t="str">
        <f>IF(Table2[[#This Row],[DNC T]]=0,"--", IF(Table2[[#This Row],[DNC HS]]/Table2[[#This Row],[DNC T]]=0, "--", Table2[[#This Row],[DNC HS]]/Table2[[#This Row],[DNC T]]))</f>
        <v>--</v>
      </c>
      <c r="BY115" s="18" t="str">
        <f>IF(Table2[[#This Row],[DNC T]]=0,"--", IF(Table2[[#This Row],[DNC FE]]/Table2[[#This Row],[DNC T]]=0, "--", Table2[[#This Row],[DNC FE]]/Table2[[#This Row],[DNC T]]))</f>
        <v>--</v>
      </c>
      <c r="BZ115" s="24">
        <f>SUM(Table2[[#This Row],[BX T]],Table2[[#This Row],[SW T]],Table2[[#This Row],[CHE T]],Table2[[#This Row],[WR T]],Table2[[#This Row],[DNC T]])</f>
        <v>22</v>
      </c>
      <c r="CA115" s="2">
        <v>8</v>
      </c>
      <c r="CB115" s="2">
        <v>0</v>
      </c>
      <c r="CC115" s="2">
        <v>0</v>
      </c>
      <c r="CD115" s="2">
        <v>0</v>
      </c>
      <c r="CE115" s="6">
        <f>SUM(Table2[[#This Row],[TF B]:[TF FE]])</f>
        <v>8</v>
      </c>
      <c r="CF115" s="11">
        <f>IF((Table2[[#This Row],[TF T]]/Table2[[#This Row],[Admission]]) = 0, "--", (Table2[[#This Row],[TF T]]/Table2[[#This Row],[Admission]]))</f>
        <v>0.33333333333333331</v>
      </c>
      <c r="CG115" s="11" t="str">
        <f>IF(Table2[[#This Row],[TF T]]=0,"--", IF(Table2[[#This Row],[TF HS]]/Table2[[#This Row],[TF T]]=0, "--", Table2[[#This Row],[TF HS]]/Table2[[#This Row],[TF T]]))</f>
        <v>--</v>
      </c>
      <c r="CH115" s="18" t="str">
        <f>IF(Table2[[#This Row],[TF T]]=0,"--", IF(Table2[[#This Row],[TF FE]]/Table2[[#This Row],[TF T]]=0, "--", Table2[[#This Row],[TF FE]]/Table2[[#This Row],[TF T]]))</f>
        <v>--</v>
      </c>
      <c r="CI115" s="2">
        <v>0</v>
      </c>
      <c r="CJ115" s="2">
        <v>0</v>
      </c>
      <c r="CK115" s="2">
        <v>0</v>
      </c>
      <c r="CL115" s="2">
        <v>0</v>
      </c>
      <c r="CM115" s="6">
        <f>SUM(Table2[[#This Row],[BB B]:[BB FE]])</f>
        <v>0</v>
      </c>
      <c r="CN115" s="11" t="str">
        <f>IF((Table2[[#This Row],[BB T]]/Table2[[#This Row],[Admission]]) = 0, "--", (Table2[[#This Row],[BB T]]/Table2[[#This Row],[Admission]]))</f>
        <v>--</v>
      </c>
      <c r="CO115" s="11" t="str">
        <f>IF(Table2[[#This Row],[BB T]]=0,"--", IF(Table2[[#This Row],[BB HS]]/Table2[[#This Row],[BB T]]=0, "--", Table2[[#This Row],[BB HS]]/Table2[[#This Row],[BB T]]))</f>
        <v>--</v>
      </c>
      <c r="CP115" s="18" t="str">
        <f>IF(Table2[[#This Row],[BB T]]=0,"--", IF(Table2[[#This Row],[BB FE]]/Table2[[#This Row],[BB T]]=0, "--", Table2[[#This Row],[BB FE]]/Table2[[#This Row],[BB T]]))</f>
        <v>--</v>
      </c>
      <c r="CQ115" s="2">
        <v>0</v>
      </c>
      <c r="CR115" s="2">
        <v>0</v>
      </c>
      <c r="CS115" s="2">
        <v>0</v>
      </c>
      <c r="CT115" s="2">
        <v>0</v>
      </c>
      <c r="CU115" s="6">
        <f>SUM(Table2[[#This Row],[SB B]:[SB FE]])</f>
        <v>0</v>
      </c>
      <c r="CV115" s="11" t="str">
        <f>IF((Table2[[#This Row],[SB T]]/Table2[[#This Row],[Admission]]) = 0, "--", (Table2[[#This Row],[SB T]]/Table2[[#This Row],[Admission]]))</f>
        <v>--</v>
      </c>
      <c r="CW115" s="11" t="str">
        <f>IF(Table2[[#This Row],[SB T]]=0,"--", IF(Table2[[#This Row],[SB HS]]/Table2[[#This Row],[SB T]]=0, "--", Table2[[#This Row],[SB HS]]/Table2[[#This Row],[SB T]]))</f>
        <v>--</v>
      </c>
      <c r="CX115" s="18" t="str">
        <f>IF(Table2[[#This Row],[SB T]]=0,"--", IF(Table2[[#This Row],[SB FE]]/Table2[[#This Row],[SB T]]=0, "--", Table2[[#This Row],[SB FE]]/Table2[[#This Row],[SB T]]))</f>
        <v>--</v>
      </c>
      <c r="CY115" s="2">
        <v>0</v>
      </c>
      <c r="CZ115" s="2">
        <v>0</v>
      </c>
      <c r="DA115" s="2">
        <v>0</v>
      </c>
      <c r="DB115" s="2">
        <v>0</v>
      </c>
      <c r="DC115" s="6">
        <f>SUM(Table2[[#This Row],[GF B]:[GF FE]])</f>
        <v>0</v>
      </c>
      <c r="DD115" s="11" t="str">
        <f>IF((Table2[[#This Row],[GF T]]/Table2[[#This Row],[Admission]]) = 0, "--", (Table2[[#This Row],[GF T]]/Table2[[#This Row],[Admission]]))</f>
        <v>--</v>
      </c>
      <c r="DE115" s="11" t="str">
        <f>IF(Table2[[#This Row],[GF T]]=0,"--", IF(Table2[[#This Row],[GF HS]]/Table2[[#This Row],[GF T]]=0, "--", Table2[[#This Row],[GF HS]]/Table2[[#This Row],[GF T]]))</f>
        <v>--</v>
      </c>
      <c r="DF115" s="18" t="str">
        <f>IF(Table2[[#This Row],[GF T]]=0,"--", IF(Table2[[#This Row],[GF FE]]/Table2[[#This Row],[GF T]]=0, "--", Table2[[#This Row],[GF FE]]/Table2[[#This Row],[GF T]]))</f>
        <v>--</v>
      </c>
      <c r="DG115" s="2">
        <v>0</v>
      </c>
      <c r="DH115" s="2">
        <v>0</v>
      </c>
      <c r="DI115" s="2">
        <v>0</v>
      </c>
      <c r="DJ115" s="2">
        <v>0</v>
      </c>
      <c r="DK115" s="6">
        <f>SUM(Table2[[#This Row],[TN B]:[TN FE]])</f>
        <v>0</v>
      </c>
      <c r="DL115" s="11" t="str">
        <f>IF((Table2[[#This Row],[TN T]]/Table2[[#This Row],[Admission]]) = 0, "--", (Table2[[#This Row],[TN T]]/Table2[[#This Row],[Admission]]))</f>
        <v>--</v>
      </c>
      <c r="DM115" s="11" t="str">
        <f>IF(Table2[[#This Row],[TN T]]=0,"--", IF(Table2[[#This Row],[TN HS]]/Table2[[#This Row],[TN T]]=0, "--", Table2[[#This Row],[TN HS]]/Table2[[#This Row],[TN T]]))</f>
        <v>--</v>
      </c>
      <c r="DN115" s="18" t="str">
        <f>IF(Table2[[#This Row],[TN T]]=0,"--", IF(Table2[[#This Row],[TN FE]]/Table2[[#This Row],[TN T]]=0, "--", Table2[[#This Row],[TN FE]]/Table2[[#This Row],[TN T]]))</f>
        <v>--</v>
      </c>
      <c r="DO115" s="2">
        <v>0</v>
      </c>
      <c r="DP115" s="2">
        <v>0</v>
      </c>
      <c r="DQ115" s="2">
        <v>0</v>
      </c>
      <c r="DR115" s="2">
        <v>0</v>
      </c>
      <c r="DS115" s="6">
        <f>SUM(Table2[[#This Row],[BND B]:[BND FE]])</f>
        <v>0</v>
      </c>
      <c r="DT115" s="11" t="str">
        <f>IF((Table2[[#This Row],[BND T]]/Table2[[#This Row],[Admission]]) = 0, "--", (Table2[[#This Row],[BND T]]/Table2[[#This Row],[Admission]]))</f>
        <v>--</v>
      </c>
      <c r="DU115" s="11" t="str">
        <f>IF(Table2[[#This Row],[BND T]]=0,"--", IF(Table2[[#This Row],[BND HS]]/Table2[[#This Row],[BND T]]=0, "--", Table2[[#This Row],[BND HS]]/Table2[[#This Row],[BND T]]))</f>
        <v>--</v>
      </c>
      <c r="DV115" s="18" t="str">
        <f>IF(Table2[[#This Row],[BND T]]=0,"--", IF(Table2[[#This Row],[BND FE]]/Table2[[#This Row],[BND T]]=0, "--", Table2[[#This Row],[BND FE]]/Table2[[#This Row],[BND T]]))</f>
        <v>--</v>
      </c>
      <c r="DW115" s="2">
        <v>0</v>
      </c>
      <c r="DX115" s="2">
        <v>0</v>
      </c>
      <c r="DY115" s="2">
        <v>0</v>
      </c>
      <c r="DZ115" s="2">
        <v>0</v>
      </c>
      <c r="EA115" s="6">
        <f>SUM(Table2[[#This Row],[SPE B]:[SPE FE]])</f>
        <v>0</v>
      </c>
      <c r="EB115" s="11" t="str">
        <f>IF((Table2[[#This Row],[SPE T]]/Table2[[#This Row],[Admission]]) = 0, "--", (Table2[[#This Row],[SPE T]]/Table2[[#This Row],[Admission]]))</f>
        <v>--</v>
      </c>
      <c r="EC115" s="11" t="str">
        <f>IF(Table2[[#This Row],[SPE T]]=0,"--", IF(Table2[[#This Row],[SPE HS]]/Table2[[#This Row],[SPE T]]=0, "--", Table2[[#This Row],[SPE HS]]/Table2[[#This Row],[SPE T]]))</f>
        <v>--</v>
      </c>
      <c r="ED115" s="18" t="str">
        <f>IF(Table2[[#This Row],[SPE T]]=0,"--", IF(Table2[[#This Row],[SPE FE]]/Table2[[#This Row],[SPE T]]=0, "--", Table2[[#This Row],[SPE FE]]/Table2[[#This Row],[SPE T]]))</f>
        <v>--</v>
      </c>
      <c r="EE115" s="2">
        <v>0</v>
      </c>
      <c r="EF115" s="2">
        <v>0</v>
      </c>
      <c r="EG115" s="2">
        <v>0</v>
      </c>
      <c r="EH115" s="2">
        <v>0</v>
      </c>
      <c r="EI115" s="6">
        <f>SUM(Table2[[#This Row],[ORC B]:[ORC FE]])</f>
        <v>0</v>
      </c>
      <c r="EJ115" s="11" t="str">
        <f>IF((Table2[[#This Row],[ORC T]]/Table2[[#This Row],[Admission]]) = 0, "--", (Table2[[#This Row],[ORC T]]/Table2[[#This Row],[Admission]]))</f>
        <v>--</v>
      </c>
      <c r="EK115" s="11" t="str">
        <f>IF(Table2[[#This Row],[ORC T]]=0,"--", IF(Table2[[#This Row],[ORC HS]]/Table2[[#This Row],[ORC T]]=0, "--", Table2[[#This Row],[ORC HS]]/Table2[[#This Row],[ORC T]]))</f>
        <v>--</v>
      </c>
      <c r="EL115" s="18" t="str">
        <f>IF(Table2[[#This Row],[ORC T]]=0,"--", IF(Table2[[#This Row],[ORC FE]]/Table2[[#This Row],[ORC T]]=0, "--", Table2[[#This Row],[ORC FE]]/Table2[[#This Row],[ORC T]]))</f>
        <v>--</v>
      </c>
      <c r="EM115" s="2">
        <v>0</v>
      </c>
      <c r="EN115" s="2">
        <v>0</v>
      </c>
      <c r="EO115" s="2">
        <v>0</v>
      </c>
      <c r="EP115" s="2">
        <v>0</v>
      </c>
      <c r="EQ115" s="6">
        <f>SUM(Table2[[#This Row],[SOL B]:[SOL FE]])</f>
        <v>0</v>
      </c>
      <c r="ER115" s="11" t="str">
        <f>IF((Table2[[#This Row],[SOL T]]/Table2[[#This Row],[Admission]]) = 0, "--", (Table2[[#This Row],[SOL T]]/Table2[[#This Row],[Admission]]))</f>
        <v>--</v>
      </c>
      <c r="ES115" s="11" t="str">
        <f>IF(Table2[[#This Row],[SOL T]]=0,"--", IF(Table2[[#This Row],[SOL HS]]/Table2[[#This Row],[SOL T]]=0, "--", Table2[[#This Row],[SOL HS]]/Table2[[#This Row],[SOL T]]))</f>
        <v>--</v>
      </c>
      <c r="ET115" s="18" t="str">
        <f>IF(Table2[[#This Row],[SOL T]]=0,"--", IF(Table2[[#This Row],[SOL FE]]/Table2[[#This Row],[SOL T]]=0, "--", Table2[[#This Row],[SOL FE]]/Table2[[#This Row],[SOL T]]))</f>
        <v>--</v>
      </c>
      <c r="EU115" s="2">
        <v>0</v>
      </c>
      <c r="EV115" s="2">
        <v>0</v>
      </c>
      <c r="EW115" s="2">
        <v>0</v>
      </c>
      <c r="EX115" s="2">
        <v>0</v>
      </c>
      <c r="EY115" s="6">
        <f>SUM(Table2[[#This Row],[CHO B]:[CHO FE]])</f>
        <v>0</v>
      </c>
      <c r="EZ115" s="11" t="str">
        <f>IF((Table2[[#This Row],[CHO T]]/Table2[[#This Row],[Admission]]) = 0, "--", (Table2[[#This Row],[CHO T]]/Table2[[#This Row],[Admission]]))</f>
        <v>--</v>
      </c>
      <c r="FA115" s="11" t="str">
        <f>IF(Table2[[#This Row],[CHO T]]=0,"--", IF(Table2[[#This Row],[CHO HS]]/Table2[[#This Row],[CHO T]]=0, "--", Table2[[#This Row],[CHO HS]]/Table2[[#This Row],[CHO T]]))</f>
        <v>--</v>
      </c>
      <c r="FB115" s="18" t="str">
        <f>IF(Table2[[#This Row],[CHO T]]=0,"--", IF(Table2[[#This Row],[CHO FE]]/Table2[[#This Row],[CHO T]]=0, "--", Table2[[#This Row],[CHO FE]]/Table2[[#This Row],[CHO T]]))</f>
        <v>--</v>
      </c>
      <c r="FC11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8</v>
      </c>
      <c r="FD115">
        <v>0</v>
      </c>
      <c r="FE115">
        <v>0</v>
      </c>
      <c r="FF115">
        <v>0</v>
      </c>
      <c r="FG115">
        <v>0</v>
      </c>
      <c r="FH115">
        <v>0</v>
      </c>
      <c r="FI115">
        <v>0</v>
      </c>
      <c r="FJ115" s="1" t="s">
        <v>390</v>
      </c>
      <c r="FK115" s="1" t="s">
        <v>390</v>
      </c>
      <c r="FL115">
        <v>0</v>
      </c>
      <c r="FM115">
        <v>0</v>
      </c>
      <c r="FN115" s="1" t="s">
        <v>390</v>
      </c>
      <c r="FO115" s="1" t="s">
        <v>390</v>
      </c>
    </row>
    <row r="116" spans="1:171">
      <c r="A116">
        <v>961</v>
      </c>
      <c r="B116">
        <v>67</v>
      </c>
      <c r="C116" t="s">
        <v>92</v>
      </c>
      <c r="D116" t="s">
        <v>212</v>
      </c>
      <c r="E116" s="20">
        <v>72</v>
      </c>
      <c r="F116" s="2">
        <v>22</v>
      </c>
      <c r="G116" s="2">
        <v>0</v>
      </c>
      <c r="H116" s="2">
        <v>0</v>
      </c>
      <c r="I116" s="2">
        <v>0</v>
      </c>
      <c r="J116" s="6">
        <f>SUM(Table2[[#This Row],[FB B]:[FB FE]])</f>
        <v>22</v>
      </c>
      <c r="K116" s="11">
        <f>IF((Table2[[#This Row],[FB T]]/Table2[[#This Row],[Admission]]) = 0, "--", (Table2[[#This Row],[FB T]]/Table2[[#This Row],[Admission]]))</f>
        <v>0.30555555555555558</v>
      </c>
      <c r="L116" s="11" t="str">
        <f>IF(Table2[[#This Row],[FB T]]=0,"--", IF(Table2[[#This Row],[FB HS]]/Table2[[#This Row],[FB T]]=0, "--", Table2[[#This Row],[FB HS]]/Table2[[#This Row],[FB T]]))</f>
        <v>--</v>
      </c>
      <c r="M116" s="18" t="str">
        <f>IF(Table2[[#This Row],[FB T]]=0,"--", IF(Table2[[#This Row],[FB FE]]/Table2[[#This Row],[FB T]]=0, "--", Table2[[#This Row],[FB FE]]/Table2[[#This Row],[FB T]]))</f>
        <v>--</v>
      </c>
      <c r="N116" s="2">
        <v>2</v>
      </c>
      <c r="O116" s="2">
        <v>0</v>
      </c>
      <c r="P116" s="2">
        <v>0</v>
      </c>
      <c r="Q116" s="2">
        <v>0</v>
      </c>
      <c r="R116" s="6">
        <f>SUM(Table2[[#This Row],[XC B]:[XC FE]])</f>
        <v>2</v>
      </c>
      <c r="S116" s="11">
        <f>IF((Table2[[#This Row],[XC T]]/Table2[[#This Row],[Admission]]) = 0, "--", (Table2[[#This Row],[XC T]]/Table2[[#This Row],[Admission]]))</f>
        <v>2.7777777777777776E-2</v>
      </c>
      <c r="T116" s="11" t="str">
        <f>IF(Table2[[#This Row],[XC T]]=0,"--", IF(Table2[[#This Row],[XC HS]]/Table2[[#This Row],[XC T]]=0, "--", Table2[[#This Row],[XC HS]]/Table2[[#This Row],[XC T]]))</f>
        <v>--</v>
      </c>
      <c r="U116" s="18" t="str">
        <f>IF(Table2[[#This Row],[XC T]]=0,"--", IF(Table2[[#This Row],[XC FE]]/Table2[[#This Row],[XC T]]=0, "--", Table2[[#This Row],[XC FE]]/Table2[[#This Row],[XC T]]))</f>
        <v>--</v>
      </c>
      <c r="V116" s="2">
        <v>18</v>
      </c>
      <c r="W116" s="2">
        <v>0</v>
      </c>
      <c r="X116" s="2">
        <v>0</v>
      </c>
      <c r="Y116" s="6">
        <f>SUM(Table2[[#This Row],[VB G]:[VB FE]])</f>
        <v>18</v>
      </c>
      <c r="Z116" s="11">
        <f>IF((Table2[[#This Row],[VB T]]/Table2[[#This Row],[Admission]]) = 0, "--", (Table2[[#This Row],[VB T]]/Table2[[#This Row],[Admission]]))</f>
        <v>0.25</v>
      </c>
      <c r="AA116" s="11" t="str">
        <f>IF(Table2[[#This Row],[VB T]]=0,"--", IF(Table2[[#This Row],[VB HS]]/Table2[[#This Row],[VB T]]=0, "--", Table2[[#This Row],[VB HS]]/Table2[[#This Row],[VB T]]))</f>
        <v>--</v>
      </c>
      <c r="AB116" s="18" t="str">
        <f>IF(Table2[[#This Row],[VB T]]=0,"--", IF(Table2[[#This Row],[VB FE]]/Table2[[#This Row],[VB T]]=0, "--", Table2[[#This Row],[VB FE]]/Table2[[#This Row],[VB T]]))</f>
        <v>--</v>
      </c>
      <c r="AC116" s="2">
        <v>0</v>
      </c>
      <c r="AD116" s="2">
        <v>0</v>
      </c>
      <c r="AE116" s="2">
        <v>0</v>
      </c>
      <c r="AF116" s="2">
        <v>0</v>
      </c>
      <c r="AG116" s="6">
        <f>SUM(Table2[[#This Row],[SC B]:[SC FE]])</f>
        <v>0</v>
      </c>
      <c r="AH116" s="11" t="str">
        <f>IF((Table2[[#This Row],[SC T]]/Table2[[#This Row],[Admission]]) = 0, "--", (Table2[[#This Row],[SC T]]/Table2[[#This Row],[Admission]]))</f>
        <v>--</v>
      </c>
      <c r="AI116" s="11" t="str">
        <f>IF(Table2[[#This Row],[SC T]]=0,"--", IF(Table2[[#This Row],[SC HS]]/Table2[[#This Row],[SC T]]=0, "--", Table2[[#This Row],[SC HS]]/Table2[[#This Row],[SC T]]))</f>
        <v>--</v>
      </c>
      <c r="AJ116" s="18" t="str">
        <f>IF(Table2[[#This Row],[SC T]]=0,"--", IF(Table2[[#This Row],[SC FE]]/Table2[[#This Row],[SC T]]=0, "--", Table2[[#This Row],[SC FE]]/Table2[[#This Row],[SC T]]))</f>
        <v>--</v>
      </c>
      <c r="AK116" s="15">
        <f>SUM(Table2[[#This Row],[FB T]],Table2[[#This Row],[XC T]],Table2[[#This Row],[VB T]],Table2[[#This Row],[SC T]])</f>
        <v>42</v>
      </c>
      <c r="AL116" s="2">
        <v>17</v>
      </c>
      <c r="AM116" s="2">
        <v>16</v>
      </c>
      <c r="AN116" s="2">
        <v>0</v>
      </c>
      <c r="AO116" s="2">
        <v>0</v>
      </c>
      <c r="AP116" s="6">
        <f>SUM(Table2[[#This Row],[BX B]:[BX FE]])</f>
        <v>33</v>
      </c>
      <c r="AQ116" s="11">
        <f>IF((Table2[[#This Row],[BX T]]/Table2[[#This Row],[Admission]]) = 0, "--", (Table2[[#This Row],[BX T]]/Table2[[#This Row],[Admission]]))</f>
        <v>0.45833333333333331</v>
      </c>
      <c r="AR116" s="11" t="str">
        <f>IF(Table2[[#This Row],[BX T]]=0,"--", IF(Table2[[#This Row],[BX HS]]/Table2[[#This Row],[BX T]]=0, "--", Table2[[#This Row],[BX HS]]/Table2[[#This Row],[BX T]]))</f>
        <v>--</v>
      </c>
      <c r="AS116" s="18" t="str">
        <f>IF(Table2[[#This Row],[BX T]]=0,"--", IF(Table2[[#This Row],[BX FE]]/Table2[[#This Row],[BX T]]=0, "--", Table2[[#This Row],[BX FE]]/Table2[[#This Row],[BX T]]))</f>
        <v>--</v>
      </c>
      <c r="AT116" s="2">
        <v>0</v>
      </c>
      <c r="AU116" s="2">
        <v>0</v>
      </c>
      <c r="AV116" s="2">
        <v>0</v>
      </c>
      <c r="AW116" s="2">
        <v>0</v>
      </c>
      <c r="AX116" s="6">
        <f>SUM(Table2[[#This Row],[SW B]:[SW FE]])</f>
        <v>0</v>
      </c>
      <c r="AY116" s="11" t="str">
        <f>IF((Table2[[#This Row],[SW T]]/Table2[[#This Row],[Admission]]) = 0, "--", (Table2[[#This Row],[SW T]]/Table2[[#This Row],[Admission]]))</f>
        <v>--</v>
      </c>
      <c r="AZ116" s="11" t="str">
        <f>IF(Table2[[#This Row],[SW T]]=0,"--", IF(Table2[[#This Row],[SW HS]]/Table2[[#This Row],[SW T]]=0, "--", Table2[[#This Row],[SW HS]]/Table2[[#This Row],[SW T]]))</f>
        <v>--</v>
      </c>
      <c r="BA116" s="18" t="str">
        <f>IF(Table2[[#This Row],[SW T]]=0,"--", IF(Table2[[#This Row],[SW FE]]/Table2[[#This Row],[SW T]]=0, "--", Table2[[#This Row],[SW FE]]/Table2[[#This Row],[SW T]]))</f>
        <v>--</v>
      </c>
      <c r="BB116" s="2">
        <v>0</v>
      </c>
      <c r="BC116" s="2">
        <v>0</v>
      </c>
      <c r="BD116" s="2">
        <v>0</v>
      </c>
      <c r="BE116" s="2">
        <v>0</v>
      </c>
      <c r="BF116" s="6">
        <f>SUM(Table2[[#This Row],[CHE B]:[CHE FE]])</f>
        <v>0</v>
      </c>
      <c r="BG116" s="11" t="str">
        <f>IF((Table2[[#This Row],[CHE T]]/Table2[[#This Row],[Admission]]) = 0, "--", (Table2[[#This Row],[CHE T]]/Table2[[#This Row],[Admission]]))</f>
        <v>--</v>
      </c>
      <c r="BH116" s="11" t="str">
        <f>IF(Table2[[#This Row],[CHE T]]=0,"--", IF(Table2[[#This Row],[CHE HS]]/Table2[[#This Row],[CHE T]]=0, "--", Table2[[#This Row],[CHE HS]]/Table2[[#This Row],[CHE T]]))</f>
        <v>--</v>
      </c>
      <c r="BI116" s="22" t="str">
        <f>IF(Table2[[#This Row],[CHE T]]=0,"--", IF(Table2[[#This Row],[CHE FE]]/Table2[[#This Row],[CHE T]]=0, "--", Table2[[#This Row],[CHE FE]]/Table2[[#This Row],[CHE T]]))</f>
        <v>--</v>
      </c>
      <c r="BJ116" s="2">
        <v>8</v>
      </c>
      <c r="BK116" s="2">
        <v>0</v>
      </c>
      <c r="BL116" s="2">
        <v>0</v>
      </c>
      <c r="BM116" s="2">
        <v>0</v>
      </c>
      <c r="BN116" s="6">
        <f>SUM(Table2[[#This Row],[WR B]:[WR FE]])</f>
        <v>8</v>
      </c>
      <c r="BO116" s="11">
        <f>IF((Table2[[#This Row],[WR T]]/Table2[[#This Row],[Admission]]) = 0, "--", (Table2[[#This Row],[WR T]]/Table2[[#This Row],[Admission]]))</f>
        <v>0.1111111111111111</v>
      </c>
      <c r="BP116" s="11" t="str">
        <f>IF(Table2[[#This Row],[WR T]]=0,"--", IF(Table2[[#This Row],[WR HS]]/Table2[[#This Row],[WR T]]=0, "--", Table2[[#This Row],[WR HS]]/Table2[[#This Row],[WR T]]))</f>
        <v>--</v>
      </c>
      <c r="BQ116" s="18" t="str">
        <f>IF(Table2[[#This Row],[WR T]]=0,"--", IF(Table2[[#This Row],[WR FE]]/Table2[[#This Row],[WR T]]=0, "--", Table2[[#This Row],[WR FE]]/Table2[[#This Row],[WR T]]))</f>
        <v>--</v>
      </c>
      <c r="BR116" s="2">
        <v>0</v>
      </c>
      <c r="BS116" s="2">
        <v>0</v>
      </c>
      <c r="BT116" s="2">
        <v>0</v>
      </c>
      <c r="BU116" s="2">
        <v>0</v>
      </c>
      <c r="BV116" s="6">
        <f>SUM(Table2[[#This Row],[DNC B]:[DNC FE]])</f>
        <v>0</v>
      </c>
      <c r="BW116" s="11" t="str">
        <f>IF((Table2[[#This Row],[DNC T]]/Table2[[#This Row],[Admission]]) = 0, "--", (Table2[[#This Row],[DNC T]]/Table2[[#This Row],[Admission]]))</f>
        <v>--</v>
      </c>
      <c r="BX116" s="11" t="str">
        <f>IF(Table2[[#This Row],[DNC T]]=0,"--", IF(Table2[[#This Row],[DNC HS]]/Table2[[#This Row],[DNC T]]=0, "--", Table2[[#This Row],[DNC HS]]/Table2[[#This Row],[DNC T]]))</f>
        <v>--</v>
      </c>
      <c r="BY116" s="18" t="str">
        <f>IF(Table2[[#This Row],[DNC T]]=0,"--", IF(Table2[[#This Row],[DNC FE]]/Table2[[#This Row],[DNC T]]=0, "--", Table2[[#This Row],[DNC FE]]/Table2[[#This Row],[DNC T]]))</f>
        <v>--</v>
      </c>
      <c r="BZ116" s="24">
        <f>SUM(Table2[[#This Row],[BX T]],Table2[[#This Row],[SW T]],Table2[[#This Row],[CHE T]],Table2[[#This Row],[WR T]],Table2[[#This Row],[DNC T]])</f>
        <v>41</v>
      </c>
      <c r="CA116" s="2">
        <v>12</v>
      </c>
      <c r="CB116" s="2">
        <v>5</v>
      </c>
      <c r="CC116" s="2">
        <v>0</v>
      </c>
      <c r="CD116" s="2">
        <v>0</v>
      </c>
      <c r="CE116" s="6">
        <f>SUM(Table2[[#This Row],[TF B]:[TF FE]])</f>
        <v>17</v>
      </c>
      <c r="CF116" s="11">
        <f>IF((Table2[[#This Row],[TF T]]/Table2[[#This Row],[Admission]]) = 0, "--", (Table2[[#This Row],[TF T]]/Table2[[#This Row],[Admission]]))</f>
        <v>0.2361111111111111</v>
      </c>
      <c r="CG116" s="11" t="str">
        <f>IF(Table2[[#This Row],[TF T]]=0,"--", IF(Table2[[#This Row],[TF HS]]/Table2[[#This Row],[TF T]]=0, "--", Table2[[#This Row],[TF HS]]/Table2[[#This Row],[TF T]]))</f>
        <v>--</v>
      </c>
      <c r="CH116" s="18" t="str">
        <f>IF(Table2[[#This Row],[TF T]]=0,"--", IF(Table2[[#This Row],[TF FE]]/Table2[[#This Row],[TF T]]=0, "--", Table2[[#This Row],[TF FE]]/Table2[[#This Row],[TF T]]))</f>
        <v>--</v>
      </c>
      <c r="CI116" s="2">
        <v>0</v>
      </c>
      <c r="CJ116" s="2">
        <v>0</v>
      </c>
      <c r="CK116" s="2">
        <v>0</v>
      </c>
      <c r="CL116" s="2">
        <v>0</v>
      </c>
      <c r="CM116" s="6">
        <f>SUM(Table2[[#This Row],[BB B]:[BB FE]])</f>
        <v>0</v>
      </c>
      <c r="CN116" s="11" t="str">
        <f>IF((Table2[[#This Row],[BB T]]/Table2[[#This Row],[Admission]]) = 0, "--", (Table2[[#This Row],[BB T]]/Table2[[#This Row],[Admission]]))</f>
        <v>--</v>
      </c>
      <c r="CO116" s="11" t="str">
        <f>IF(Table2[[#This Row],[BB T]]=0,"--", IF(Table2[[#This Row],[BB HS]]/Table2[[#This Row],[BB T]]=0, "--", Table2[[#This Row],[BB HS]]/Table2[[#This Row],[BB T]]))</f>
        <v>--</v>
      </c>
      <c r="CP116" s="18" t="str">
        <f>IF(Table2[[#This Row],[BB T]]=0,"--", IF(Table2[[#This Row],[BB FE]]/Table2[[#This Row],[BB T]]=0, "--", Table2[[#This Row],[BB FE]]/Table2[[#This Row],[BB T]]))</f>
        <v>--</v>
      </c>
      <c r="CQ116" s="2">
        <v>0</v>
      </c>
      <c r="CR116" s="2">
        <v>0</v>
      </c>
      <c r="CS116" s="2">
        <v>0</v>
      </c>
      <c r="CT116" s="2">
        <v>0</v>
      </c>
      <c r="CU116" s="6">
        <f>SUM(Table2[[#This Row],[SB B]:[SB FE]])</f>
        <v>0</v>
      </c>
      <c r="CV116" s="11" t="str">
        <f>IF((Table2[[#This Row],[SB T]]/Table2[[#This Row],[Admission]]) = 0, "--", (Table2[[#This Row],[SB T]]/Table2[[#This Row],[Admission]]))</f>
        <v>--</v>
      </c>
      <c r="CW116" s="11" t="str">
        <f>IF(Table2[[#This Row],[SB T]]=0,"--", IF(Table2[[#This Row],[SB HS]]/Table2[[#This Row],[SB T]]=0, "--", Table2[[#This Row],[SB HS]]/Table2[[#This Row],[SB T]]))</f>
        <v>--</v>
      </c>
      <c r="CX116" s="18" t="str">
        <f>IF(Table2[[#This Row],[SB T]]=0,"--", IF(Table2[[#This Row],[SB FE]]/Table2[[#This Row],[SB T]]=0, "--", Table2[[#This Row],[SB FE]]/Table2[[#This Row],[SB T]]))</f>
        <v>--</v>
      </c>
      <c r="CY116" s="2">
        <v>0</v>
      </c>
      <c r="CZ116" s="2">
        <v>0</v>
      </c>
      <c r="DA116" s="2">
        <v>0</v>
      </c>
      <c r="DB116" s="2">
        <v>0</v>
      </c>
      <c r="DC116" s="6">
        <f>SUM(Table2[[#This Row],[GF B]:[GF FE]])</f>
        <v>0</v>
      </c>
      <c r="DD116" s="11" t="str">
        <f>IF((Table2[[#This Row],[GF T]]/Table2[[#This Row],[Admission]]) = 0, "--", (Table2[[#This Row],[GF T]]/Table2[[#This Row],[Admission]]))</f>
        <v>--</v>
      </c>
      <c r="DE116" s="11" t="str">
        <f>IF(Table2[[#This Row],[GF T]]=0,"--", IF(Table2[[#This Row],[GF HS]]/Table2[[#This Row],[GF T]]=0, "--", Table2[[#This Row],[GF HS]]/Table2[[#This Row],[GF T]]))</f>
        <v>--</v>
      </c>
      <c r="DF116" s="18" t="str">
        <f>IF(Table2[[#This Row],[GF T]]=0,"--", IF(Table2[[#This Row],[GF FE]]/Table2[[#This Row],[GF T]]=0, "--", Table2[[#This Row],[GF FE]]/Table2[[#This Row],[GF T]]))</f>
        <v>--</v>
      </c>
      <c r="DG116" s="2">
        <v>0</v>
      </c>
      <c r="DH116" s="2">
        <v>0</v>
      </c>
      <c r="DI116" s="2">
        <v>0</v>
      </c>
      <c r="DJ116" s="2">
        <v>0</v>
      </c>
      <c r="DK116" s="6">
        <f>SUM(Table2[[#This Row],[TN B]:[TN FE]])</f>
        <v>0</v>
      </c>
      <c r="DL116" s="11" t="str">
        <f>IF((Table2[[#This Row],[TN T]]/Table2[[#This Row],[Admission]]) = 0, "--", (Table2[[#This Row],[TN T]]/Table2[[#This Row],[Admission]]))</f>
        <v>--</v>
      </c>
      <c r="DM116" s="11" t="str">
        <f>IF(Table2[[#This Row],[TN T]]=0,"--", IF(Table2[[#This Row],[TN HS]]/Table2[[#This Row],[TN T]]=0, "--", Table2[[#This Row],[TN HS]]/Table2[[#This Row],[TN T]]))</f>
        <v>--</v>
      </c>
      <c r="DN116" s="18" t="str">
        <f>IF(Table2[[#This Row],[TN T]]=0,"--", IF(Table2[[#This Row],[TN FE]]/Table2[[#This Row],[TN T]]=0, "--", Table2[[#This Row],[TN FE]]/Table2[[#This Row],[TN T]]))</f>
        <v>--</v>
      </c>
      <c r="DO116" s="2">
        <v>0</v>
      </c>
      <c r="DP116" s="2">
        <v>0</v>
      </c>
      <c r="DQ116" s="2">
        <v>0</v>
      </c>
      <c r="DR116" s="2">
        <v>0</v>
      </c>
      <c r="DS116" s="6">
        <f>SUM(Table2[[#This Row],[BND B]:[BND FE]])</f>
        <v>0</v>
      </c>
      <c r="DT116" s="11" t="str">
        <f>IF((Table2[[#This Row],[BND T]]/Table2[[#This Row],[Admission]]) = 0, "--", (Table2[[#This Row],[BND T]]/Table2[[#This Row],[Admission]]))</f>
        <v>--</v>
      </c>
      <c r="DU116" s="11" t="str">
        <f>IF(Table2[[#This Row],[BND T]]=0,"--", IF(Table2[[#This Row],[BND HS]]/Table2[[#This Row],[BND T]]=0, "--", Table2[[#This Row],[BND HS]]/Table2[[#This Row],[BND T]]))</f>
        <v>--</v>
      </c>
      <c r="DV116" s="18" t="str">
        <f>IF(Table2[[#This Row],[BND T]]=0,"--", IF(Table2[[#This Row],[BND FE]]/Table2[[#This Row],[BND T]]=0, "--", Table2[[#This Row],[BND FE]]/Table2[[#This Row],[BND T]]))</f>
        <v>--</v>
      </c>
      <c r="DW116" s="2">
        <v>0</v>
      </c>
      <c r="DX116" s="2">
        <v>0</v>
      </c>
      <c r="DY116" s="2">
        <v>0</v>
      </c>
      <c r="DZ116" s="2">
        <v>0</v>
      </c>
      <c r="EA116" s="6">
        <f>SUM(Table2[[#This Row],[SPE B]:[SPE FE]])</f>
        <v>0</v>
      </c>
      <c r="EB116" s="11" t="str">
        <f>IF((Table2[[#This Row],[SPE T]]/Table2[[#This Row],[Admission]]) = 0, "--", (Table2[[#This Row],[SPE T]]/Table2[[#This Row],[Admission]]))</f>
        <v>--</v>
      </c>
      <c r="EC116" s="11" t="str">
        <f>IF(Table2[[#This Row],[SPE T]]=0,"--", IF(Table2[[#This Row],[SPE HS]]/Table2[[#This Row],[SPE T]]=0, "--", Table2[[#This Row],[SPE HS]]/Table2[[#This Row],[SPE T]]))</f>
        <v>--</v>
      </c>
      <c r="ED116" s="18" t="str">
        <f>IF(Table2[[#This Row],[SPE T]]=0,"--", IF(Table2[[#This Row],[SPE FE]]/Table2[[#This Row],[SPE T]]=0, "--", Table2[[#This Row],[SPE FE]]/Table2[[#This Row],[SPE T]]))</f>
        <v>--</v>
      </c>
      <c r="EE116" s="2">
        <v>0</v>
      </c>
      <c r="EF116" s="2">
        <v>0</v>
      </c>
      <c r="EG116" s="2">
        <v>0</v>
      </c>
      <c r="EH116" s="2">
        <v>0</v>
      </c>
      <c r="EI116" s="6">
        <f>SUM(Table2[[#This Row],[ORC B]:[ORC FE]])</f>
        <v>0</v>
      </c>
      <c r="EJ116" s="11" t="str">
        <f>IF((Table2[[#This Row],[ORC T]]/Table2[[#This Row],[Admission]]) = 0, "--", (Table2[[#This Row],[ORC T]]/Table2[[#This Row],[Admission]]))</f>
        <v>--</v>
      </c>
      <c r="EK116" s="11" t="str">
        <f>IF(Table2[[#This Row],[ORC T]]=0,"--", IF(Table2[[#This Row],[ORC HS]]/Table2[[#This Row],[ORC T]]=0, "--", Table2[[#This Row],[ORC HS]]/Table2[[#This Row],[ORC T]]))</f>
        <v>--</v>
      </c>
      <c r="EL116" s="18" t="str">
        <f>IF(Table2[[#This Row],[ORC T]]=0,"--", IF(Table2[[#This Row],[ORC FE]]/Table2[[#This Row],[ORC T]]=0, "--", Table2[[#This Row],[ORC FE]]/Table2[[#This Row],[ORC T]]))</f>
        <v>--</v>
      </c>
      <c r="EM116" s="2">
        <v>0</v>
      </c>
      <c r="EN116" s="2">
        <v>0</v>
      </c>
      <c r="EO116" s="2">
        <v>0</v>
      </c>
      <c r="EP116" s="2">
        <v>0</v>
      </c>
      <c r="EQ116" s="6">
        <f>SUM(Table2[[#This Row],[SOL B]:[SOL FE]])</f>
        <v>0</v>
      </c>
      <c r="ER116" s="11" t="str">
        <f>IF((Table2[[#This Row],[SOL T]]/Table2[[#This Row],[Admission]]) = 0, "--", (Table2[[#This Row],[SOL T]]/Table2[[#This Row],[Admission]]))</f>
        <v>--</v>
      </c>
      <c r="ES116" s="11" t="str">
        <f>IF(Table2[[#This Row],[SOL T]]=0,"--", IF(Table2[[#This Row],[SOL HS]]/Table2[[#This Row],[SOL T]]=0, "--", Table2[[#This Row],[SOL HS]]/Table2[[#This Row],[SOL T]]))</f>
        <v>--</v>
      </c>
      <c r="ET116" s="18" t="str">
        <f>IF(Table2[[#This Row],[SOL T]]=0,"--", IF(Table2[[#This Row],[SOL FE]]/Table2[[#This Row],[SOL T]]=0, "--", Table2[[#This Row],[SOL FE]]/Table2[[#This Row],[SOL T]]))</f>
        <v>--</v>
      </c>
      <c r="EU116" s="2">
        <v>0</v>
      </c>
      <c r="EV116" s="2">
        <v>0</v>
      </c>
      <c r="EW116" s="2">
        <v>0</v>
      </c>
      <c r="EX116" s="2">
        <v>0</v>
      </c>
      <c r="EY116" s="6">
        <f>SUM(Table2[[#This Row],[CHO B]:[CHO FE]])</f>
        <v>0</v>
      </c>
      <c r="EZ116" s="11" t="str">
        <f>IF((Table2[[#This Row],[CHO T]]/Table2[[#This Row],[Admission]]) = 0, "--", (Table2[[#This Row],[CHO T]]/Table2[[#This Row],[Admission]]))</f>
        <v>--</v>
      </c>
      <c r="FA116" s="11" t="str">
        <f>IF(Table2[[#This Row],[CHO T]]=0,"--", IF(Table2[[#This Row],[CHO HS]]/Table2[[#This Row],[CHO T]]=0, "--", Table2[[#This Row],[CHO HS]]/Table2[[#This Row],[CHO T]]))</f>
        <v>--</v>
      </c>
      <c r="FB116" s="18" t="str">
        <f>IF(Table2[[#This Row],[CHO T]]=0,"--", IF(Table2[[#This Row],[CHO FE]]/Table2[[#This Row],[CHO T]]=0, "--", Table2[[#This Row],[CHO FE]]/Table2[[#This Row],[CHO T]]))</f>
        <v>--</v>
      </c>
      <c r="FC11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17</v>
      </c>
      <c r="FD116">
        <v>0</v>
      </c>
      <c r="FE116">
        <v>0</v>
      </c>
      <c r="FF116" s="1" t="s">
        <v>390</v>
      </c>
      <c r="FG116" s="1" t="s">
        <v>390</v>
      </c>
      <c r="FH116">
        <v>0</v>
      </c>
      <c r="FI116">
        <v>0</v>
      </c>
      <c r="FJ116" s="1" t="s">
        <v>390</v>
      </c>
      <c r="FK116" s="1" t="s">
        <v>390</v>
      </c>
      <c r="FL116">
        <v>0</v>
      </c>
      <c r="FM116">
        <v>0</v>
      </c>
      <c r="FN116" s="1" t="s">
        <v>390</v>
      </c>
      <c r="FO116" s="1" t="s">
        <v>390</v>
      </c>
    </row>
    <row r="117" spans="1:171">
      <c r="A117">
        <v>1130</v>
      </c>
      <c r="B117">
        <v>214</v>
      </c>
      <c r="C117" t="s">
        <v>102</v>
      </c>
      <c r="D117" t="s">
        <v>213</v>
      </c>
      <c r="E117" s="20">
        <v>523</v>
      </c>
      <c r="F117" s="2">
        <v>60</v>
      </c>
      <c r="G117" s="2">
        <v>0</v>
      </c>
      <c r="H117" s="2">
        <v>0</v>
      </c>
      <c r="I117" s="2">
        <v>0</v>
      </c>
      <c r="J117" s="6">
        <f>SUM(Table2[[#This Row],[FB B]:[FB FE]])</f>
        <v>60</v>
      </c>
      <c r="K117" s="11">
        <f>IF((Table2[[#This Row],[FB T]]/Table2[[#This Row],[Admission]]) = 0, "--", (Table2[[#This Row],[FB T]]/Table2[[#This Row],[Admission]]))</f>
        <v>0.1147227533460803</v>
      </c>
      <c r="L117" s="11" t="str">
        <f>IF(Table2[[#This Row],[FB T]]=0,"--", IF(Table2[[#This Row],[FB HS]]/Table2[[#This Row],[FB T]]=0, "--", Table2[[#This Row],[FB HS]]/Table2[[#This Row],[FB T]]))</f>
        <v>--</v>
      </c>
      <c r="M117" s="18" t="str">
        <f>IF(Table2[[#This Row],[FB T]]=0,"--", IF(Table2[[#This Row],[FB FE]]/Table2[[#This Row],[FB T]]=0, "--", Table2[[#This Row],[FB FE]]/Table2[[#This Row],[FB T]]))</f>
        <v>--</v>
      </c>
      <c r="N117" s="2">
        <v>5</v>
      </c>
      <c r="O117" s="2">
        <v>3</v>
      </c>
      <c r="P117" s="2">
        <v>2</v>
      </c>
      <c r="Q117" s="2">
        <v>0</v>
      </c>
      <c r="R117" s="6">
        <f>SUM(Table2[[#This Row],[XC B]:[XC FE]])</f>
        <v>10</v>
      </c>
      <c r="S117" s="11">
        <f>IF((Table2[[#This Row],[XC T]]/Table2[[#This Row],[Admission]]) = 0, "--", (Table2[[#This Row],[XC T]]/Table2[[#This Row],[Admission]]))</f>
        <v>1.9120458891013385E-2</v>
      </c>
      <c r="T117" s="11">
        <f>IF(Table2[[#This Row],[XC T]]=0,"--", IF(Table2[[#This Row],[XC HS]]/Table2[[#This Row],[XC T]]=0, "--", Table2[[#This Row],[XC HS]]/Table2[[#This Row],[XC T]]))</f>
        <v>0.2</v>
      </c>
      <c r="U117" s="18" t="str">
        <f>IF(Table2[[#This Row],[XC T]]=0,"--", IF(Table2[[#This Row],[XC FE]]/Table2[[#This Row],[XC T]]=0, "--", Table2[[#This Row],[XC FE]]/Table2[[#This Row],[XC T]]))</f>
        <v>--</v>
      </c>
      <c r="V117" s="2">
        <v>40</v>
      </c>
      <c r="W117" s="2">
        <v>0</v>
      </c>
      <c r="X117" s="2">
        <v>0</v>
      </c>
      <c r="Y117" s="6">
        <f>SUM(Table2[[#This Row],[VB G]:[VB FE]])</f>
        <v>40</v>
      </c>
      <c r="Z117" s="11">
        <f>IF((Table2[[#This Row],[VB T]]/Table2[[#This Row],[Admission]]) = 0, "--", (Table2[[#This Row],[VB T]]/Table2[[#This Row],[Admission]]))</f>
        <v>7.6481835564053538E-2</v>
      </c>
      <c r="AA117" s="11" t="str">
        <f>IF(Table2[[#This Row],[VB T]]=0,"--", IF(Table2[[#This Row],[VB HS]]/Table2[[#This Row],[VB T]]=0, "--", Table2[[#This Row],[VB HS]]/Table2[[#This Row],[VB T]]))</f>
        <v>--</v>
      </c>
      <c r="AB117" s="18" t="str">
        <f>IF(Table2[[#This Row],[VB T]]=0,"--", IF(Table2[[#This Row],[VB FE]]/Table2[[#This Row],[VB T]]=0, "--", Table2[[#This Row],[VB FE]]/Table2[[#This Row],[VB T]]))</f>
        <v>--</v>
      </c>
      <c r="AC117" s="2">
        <v>27</v>
      </c>
      <c r="AD117" s="2">
        <v>30</v>
      </c>
      <c r="AE117" s="2">
        <v>1</v>
      </c>
      <c r="AF117" s="2">
        <v>0</v>
      </c>
      <c r="AG117" s="6">
        <f>SUM(Table2[[#This Row],[SC B]:[SC FE]])</f>
        <v>58</v>
      </c>
      <c r="AH117" s="11">
        <f>IF((Table2[[#This Row],[SC T]]/Table2[[#This Row],[Admission]]) = 0, "--", (Table2[[#This Row],[SC T]]/Table2[[#This Row],[Admission]]))</f>
        <v>0.11089866156787763</v>
      </c>
      <c r="AI117" s="11">
        <f>IF(Table2[[#This Row],[SC T]]=0,"--", IF(Table2[[#This Row],[SC HS]]/Table2[[#This Row],[SC T]]=0, "--", Table2[[#This Row],[SC HS]]/Table2[[#This Row],[SC T]]))</f>
        <v>1.7241379310344827E-2</v>
      </c>
      <c r="AJ117" s="18" t="str">
        <f>IF(Table2[[#This Row],[SC T]]=0,"--", IF(Table2[[#This Row],[SC FE]]/Table2[[#This Row],[SC T]]=0, "--", Table2[[#This Row],[SC FE]]/Table2[[#This Row],[SC T]]))</f>
        <v>--</v>
      </c>
      <c r="AK117" s="15">
        <f>SUM(Table2[[#This Row],[FB T]],Table2[[#This Row],[XC T]],Table2[[#This Row],[VB T]],Table2[[#This Row],[SC T]])</f>
        <v>168</v>
      </c>
      <c r="AL117" s="2">
        <v>27</v>
      </c>
      <c r="AM117" s="2">
        <v>27</v>
      </c>
      <c r="AN117" s="2">
        <v>0</v>
      </c>
      <c r="AO117" s="2">
        <v>0</v>
      </c>
      <c r="AP117" s="6">
        <f>SUM(Table2[[#This Row],[BX B]:[BX FE]])</f>
        <v>54</v>
      </c>
      <c r="AQ117" s="11">
        <f>IF((Table2[[#This Row],[BX T]]/Table2[[#This Row],[Admission]]) = 0, "--", (Table2[[#This Row],[BX T]]/Table2[[#This Row],[Admission]]))</f>
        <v>0.10325047801147227</v>
      </c>
      <c r="AR117" s="11" t="str">
        <f>IF(Table2[[#This Row],[BX T]]=0,"--", IF(Table2[[#This Row],[BX HS]]/Table2[[#This Row],[BX T]]=0, "--", Table2[[#This Row],[BX HS]]/Table2[[#This Row],[BX T]]))</f>
        <v>--</v>
      </c>
      <c r="AS117" s="18" t="str">
        <f>IF(Table2[[#This Row],[BX T]]=0,"--", IF(Table2[[#This Row],[BX FE]]/Table2[[#This Row],[BX T]]=0, "--", Table2[[#This Row],[BX FE]]/Table2[[#This Row],[BX T]]))</f>
        <v>--</v>
      </c>
      <c r="AT117" s="2">
        <v>3</v>
      </c>
      <c r="AU117" s="2">
        <v>7</v>
      </c>
      <c r="AV117" s="2">
        <v>0</v>
      </c>
      <c r="AW117" s="2">
        <v>0</v>
      </c>
      <c r="AX117" s="6">
        <f>SUM(Table2[[#This Row],[SW B]:[SW FE]])</f>
        <v>10</v>
      </c>
      <c r="AY117" s="11">
        <f>IF((Table2[[#This Row],[SW T]]/Table2[[#This Row],[Admission]]) = 0, "--", (Table2[[#This Row],[SW T]]/Table2[[#This Row],[Admission]]))</f>
        <v>1.9120458891013385E-2</v>
      </c>
      <c r="AZ117" s="11" t="str">
        <f>IF(Table2[[#This Row],[SW T]]=0,"--", IF(Table2[[#This Row],[SW HS]]/Table2[[#This Row],[SW T]]=0, "--", Table2[[#This Row],[SW HS]]/Table2[[#This Row],[SW T]]))</f>
        <v>--</v>
      </c>
      <c r="BA117" s="18" t="str">
        <f>IF(Table2[[#This Row],[SW T]]=0,"--", IF(Table2[[#This Row],[SW FE]]/Table2[[#This Row],[SW T]]=0, "--", Table2[[#This Row],[SW FE]]/Table2[[#This Row],[SW T]]))</f>
        <v>--</v>
      </c>
      <c r="BB117" s="2">
        <v>0</v>
      </c>
      <c r="BC117" s="2">
        <v>10</v>
      </c>
      <c r="BD117" s="2">
        <v>0</v>
      </c>
      <c r="BE117" s="2">
        <v>0</v>
      </c>
      <c r="BF117" s="6">
        <f>SUM(Table2[[#This Row],[CHE B]:[CHE FE]])</f>
        <v>10</v>
      </c>
      <c r="BG117" s="11">
        <f>IF((Table2[[#This Row],[CHE T]]/Table2[[#This Row],[Admission]]) = 0, "--", (Table2[[#This Row],[CHE T]]/Table2[[#This Row],[Admission]]))</f>
        <v>1.9120458891013385E-2</v>
      </c>
      <c r="BH117" s="11" t="str">
        <f>IF(Table2[[#This Row],[CHE T]]=0,"--", IF(Table2[[#This Row],[CHE HS]]/Table2[[#This Row],[CHE T]]=0, "--", Table2[[#This Row],[CHE HS]]/Table2[[#This Row],[CHE T]]))</f>
        <v>--</v>
      </c>
      <c r="BI117" s="22" t="str">
        <f>IF(Table2[[#This Row],[CHE T]]=0,"--", IF(Table2[[#This Row],[CHE FE]]/Table2[[#This Row],[CHE T]]=0, "--", Table2[[#This Row],[CHE FE]]/Table2[[#This Row],[CHE T]]))</f>
        <v>--</v>
      </c>
      <c r="BJ117" s="2">
        <v>13</v>
      </c>
      <c r="BK117" s="2">
        <v>0</v>
      </c>
      <c r="BL117" s="2">
        <v>1</v>
      </c>
      <c r="BM117" s="2">
        <v>0</v>
      </c>
      <c r="BN117" s="6">
        <f>SUM(Table2[[#This Row],[WR B]:[WR FE]])</f>
        <v>14</v>
      </c>
      <c r="BO117" s="11">
        <f>IF((Table2[[#This Row],[WR T]]/Table2[[#This Row],[Admission]]) = 0, "--", (Table2[[#This Row],[WR T]]/Table2[[#This Row],[Admission]]))</f>
        <v>2.676864244741874E-2</v>
      </c>
      <c r="BP117" s="11">
        <f>IF(Table2[[#This Row],[WR T]]=0,"--", IF(Table2[[#This Row],[WR HS]]/Table2[[#This Row],[WR T]]=0, "--", Table2[[#This Row],[WR HS]]/Table2[[#This Row],[WR T]]))</f>
        <v>7.1428571428571425E-2</v>
      </c>
      <c r="BQ117" s="18" t="str">
        <f>IF(Table2[[#This Row],[WR T]]=0,"--", IF(Table2[[#This Row],[WR FE]]/Table2[[#This Row],[WR T]]=0, "--", Table2[[#This Row],[WR FE]]/Table2[[#This Row],[WR T]]))</f>
        <v>--</v>
      </c>
      <c r="BR117" s="2">
        <v>0</v>
      </c>
      <c r="BS117" s="2">
        <v>0</v>
      </c>
      <c r="BT117" s="2">
        <v>0</v>
      </c>
      <c r="BU117" s="2">
        <v>0</v>
      </c>
      <c r="BV117" s="6">
        <f>SUM(Table2[[#This Row],[DNC B]:[DNC FE]])</f>
        <v>0</v>
      </c>
      <c r="BW117" s="11" t="str">
        <f>IF((Table2[[#This Row],[DNC T]]/Table2[[#This Row],[Admission]]) = 0, "--", (Table2[[#This Row],[DNC T]]/Table2[[#This Row],[Admission]]))</f>
        <v>--</v>
      </c>
      <c r="BX117" s="11" t="str">
        <f>IF(Table2[[#This Row],[DNC T]]=0,"--", IF(Table2[[#This Row],[DNC HS]]/Table2[[#This Row],[DNC T]]=0, "--", Table2[[#This Row],[DNC HS]]/Table2[[#This Row],[DNC T]]))</f>
        <v>--</v>
      </c>
      <c r="BY117" s="18" t="str">
        <f>IF(Table2[[#This Row],[DNC T]]=0,"--", IF(Table2[[#This Row],[DNC FE]]/Table2[[#This Row],[DNC T]]=0, "--", Table2[[#This Row],[DNC FE]]/Table2[[#This Row],[DNC T]]))</f>
        <v>--</v>
      </c>
      <c r="BZ117" s="24">
        <f>SUM(Table2[[#This Row],[BX T]],Table2[[#This Row],[SW T]],Table2[[#This Row],[CHE T]],Table2[[#This Row],[WR T]],Table2[[#This Row],[DNC T]])</f>
        <v>88</v>
      </c>
      <c r="CA117" s="2">
        <v>27</v>
      </c>
      <c r="CB117" s="2">
        <v>22</v>
      </c>
      <c r="CC117" s="2">
        <v>0</v>
      </c>
      <c r="CD117" s="2">
        <v>0</v>
      </c>
      <c r="CE117" s="6">
        <f>SUM(Table2[[#This Row],[TF B]:[TF FE]])</f>
        <v>49</v>
      </c>
      <c r="CF117" s="11">
        <f>IF((Table2[[#This Row],[TF T]]/Table2[[#This Row],[Admission]]) = 0, "--", (Table2[[#This Row],[TF T]]/Table2[[#This Row],[Admission]]))</f>
        <v>9.3690248565965584E-2</v>
      </c>
      <c r="CG117" s="11" t="str">
        <f>IF(Table2[[#This Row],[TF T]]=0,"--", IF(Table2[[#This Row],[TF HS]]/Table2[[#This Row],[TF T]]=0, "--", Table2[[#This Row],[TF HS]]/Table2[[#This Row],[TF T]]))</f>
        <v>--</v>
      </c>
      <c r="CH117" s="18" t="str">
        <f>IF(Table2[[#This Row],[TF T]]=0,"--", IF(Table2[[#This Row],[TF FE]]/Table2[[#This Row],[TF T]]=0, "--", Table2[[#This Row],[TF FE]]/Table2[[#This Row],[TF T]]))</f>
        <v>--</v>
      </c>
      <c r="CI117" s="2">
        <v>15</v>
      </c>
      <c r="CJ117" s="2">
        <v>0</v>
      </c>
      <c r="CK117" s="2">
        <v>0</v>
      </c>
      <c r="CL117" s="2">
        <v>0</v>
      </c>
      <c r="CM117" s="6">
        <f>SUM(Table2[[#This Row],[BB B]:[BB FE]])</f>
        <v>15</v>
      </c>
      <c r="CN117" s="11">
        <f>IF((Table2[[#This Row],[BB T]]/Table2[[#This Row],[Admission]]) = 0, "--", (Table2[[#This Row],[BB T]]/Table2[[#This Row],[Admission]]))</f>
        <v>2.8680688336520075E-2</v>
      </c>
      <c r="CO117" s="11" t="str">
        <f>IF(Table2[[#This Row],[BB T]]=0,"--", IF(Table2[[#This Row],[BB HS]]/Table2[[#This Row],[BB T]]=0, "--", Table2[[#This Row],[BB HS]]/Table2[[#This Row],[BB T]]))</f>
        <v>--</v>
      </c>
      <c r="CP117" s="18" t="str">
        <f>IF(Table2[[#This Row],[BB T]]=0,"--", IF(Table2[[#This Row],[BB FE]]/Table2[[#This Row],[BB T]]=0, "--", Table2[[#This Row],[BB FE]]/Table2[[#This Row],[BB T]]))</f>
        <v>--</v>
      </c>
      <c r="CQ117" s="2">
        <v>0</v>
      </c>
      <c r="CR117" s="2">
        <v>24</v>
      </c>
      <c r="CS117" s="2">
        <v>0</v>
      </c>
      <c r="CT117" s="2">
        <v>0</v>
      </c>
      <c r="CU117" s="6">
        <f>SUM(Table2[[#This Row],[SB B]:[SB FE]])</f>
        <v>24</v>
      </c>
      <c r="CV117" s="11">
        <f>IF((Table2[[#This Row],[SB T]]/Table2[[#This Row],[Admission]]) = 0, "--", (Table2[[#This Row],[SB T]]/Table2[[#This Row],[Admission]]))</f>
        <v>4.5889101338432124E-2</v>
      </c>
      <c r="CW117" s="11" t="str">
        <f>IF(Table2[[#This Row],[SB T]]=0,"--", IF(Table2[[#This Row],[SB HS]]/Table2[[#This Row],[SB T]]=0, "--", Table2[[#This Row],[SB HS]]/Table2[[#This Row],[SB T]]))</f>
        <v>--</v>
      </c>
      <c r="CX117" s="18" t="str">
        <f>IF(Table2[[#This Row],[SB T]]=0,"--", IF(Table2[[#This Row],[SB FE]]/Table2[[#This Row],[SB T]]=0, "--", Table2[[#This Row],[SB FE]]/Table2[[#This Row],[SB T]]))</f>
        <v>--</v>
      </c>
      <c r="CY117" s="2">
        <v>7</v>
      </c>
      <c r="CZ117" s="2">
        <v>0</v>
      </c>
      <c r="DA117" s="2">
        <v>0</v>
      </c>
      <c r="DB117" s="2">
        <v>0</v>
      </c>
      <c r="DC117" s="6">
        <f>SUM(Table2[[#This Row],[GF B]:[GF FE]])</f>
        <v>7</v>
      </c>
      <c r="DD117" s="11">
        <f>IF((Table2[[#This Row],[GF T]]/Table2[[#This Row],[Admission]]) = 0, "--", (Table2[[#This Row],[GF T]]/Table2[[#This Row],[Admission]]))</f>
        <v>1.338432122370937E-2</v>
      </c>
      <c r="DE117" s="11" t="str">
        <f>IF(Table2[[#This Row],[GF T]]=0,"--", IF(Table2[[#This Row],[GF HS]]/Table2[[#This Row],[GF T]]=0, "--", Table2[[#This Row],[GF HS]]/Table2[[#This Row],[GF T]]))</f>
        <v>--</v>
      </c>
      <c r="DF117" s="18" t="str">
        <f>IF(Table2[[#This Row],[GF T]]=0,"--", IF(Table2[[#This Row],[GF FE]]/Table2[[#This Row],[GF T]]=0, "--", Table2[[#This Row],[GF FE]]/Table2[[#This Row],[GF T]]))</f>
        <v>--</v>
      </c>
      <c r="DG117" s="2">
        <v>0</v>
      </c>
      <c r="DH117" s="2">
        <v>18</v>
      </c>
      <c r="DI117" s="2">
        <v>1</v>
      </c>
      <c r="DJ117" s="2">
        <v>0</v>
      </c>
      <c r="DK117" s="6">
        <f>SUM(Table2[[#This Row],[TN B]:[TN FE]])</f>
        <v>19</v>
      </c>
      <c r="DL117" s="11">
        <f>IF((Table2[[#This Row],[TN T]]/Table2[[#This Row],[Admission]]) = 0, "--", (Table2[[#This Row],[TN T]]/Table2[[#This Row],[Admission]]))</f>
        <v>3.6328871892925434E-2</v>
      </c>
      <c r="DM117" s="11">
        <f>IF(Table2[[#This Row],[TN T]]=0,"--", IF(Table2[[#This Row],[TN HS]]/Table2[[#This Row],[TN T]]=0, "--", Table2[[#This Row],[TN HS]]/Table2[[#This Row],[TN T]]))</f>
        <v>5.2631578947368418E-2</v>
      </c>
      <c r="DN117" s="18" t="str">
        <f>IF(Table2[[#This Row],[TN T]]=0,"--", IF(Table2[[#This Row],[TN FE]]/Table2[[#This Row],[TN T]]=0, "--", Table2[[#This Row],[TN FE]]/Table2[[#This Row],[TN T]]))</f>
        <v>--</v>
      </c>
      <c r="DO117" s="2">
        <v>0</v>
      </c>
      <c r="DP117" s="2">
        <v>0</v>
      </c>
      <c r="DQ117" s="2">
        <v>0</v>
      </c>
      <c r="DR117" s="2">
        <v>0</v>
      </c>
      <c r="DS117" s="6">
        <f>SUM(Table2[[#This Row],[BND B]:[BND FE]])</f>
        <v>0</v>
      </c>
      <c r="DT117" s="11" t="str">
        <f>IF((Table2[[#This Row],[BND T]]/Table2[[#This Row],[Admission]]) = 0, "--", (Table2[[#This Row],[BND T]]/Table2[[#This Row],[Admission]]))</f>
        <v>--</v>
      </c>
      <c r="DU117" s="11" t="str">
        <f>IF(Table2[[#This Row],[BND T]]=0,"--", IF(Table2[[#This Row],[BND HS]]/Table2[[#This Row],[BND T]]=0, "--", Table2[[#This Row],[BND HS]]/Table2[[#This Row],[BND T]]))</f>
        <v>--</v>
      </c>
      <c r="DV117" s="18" t="str">
        <f>IF(Table2[[#This Row],[BND T]]=0,"--", IF(Table2[[#This Row],[BND FE]]/Table2[[#This Row],[BND T]]=0, "--", Table2[[#This Row],[BND FE]]/Table2[[#This Row],[BND T]]))</f>
        <v>--</v>
      </c>
      <c r="DW117" s="2">
        <v>0</v>
      </c>
      <c r="DX117" s="2">
        <v>0</v>
      </c>
      <c r="DY117" s="2">
        <v>0</v>
      </c>
      <c r="DZ117" s="2">
        <v>0</v>
      </c>
      <c r="EA117" s="6">
        <f>SUM(Table2[[#This Row],[SPE B]:[SPE FE]])</f>
        <v>0</v>
      </c>
      <c r="EB117" s="11" t="str">
        <f>IF((Table2[[#This Row],[SPE T]]/Table2[[#This Row],[Admission]]) = 0, "--", (Table2[[#This Row],[SPE T]]/Table2[[#This Row],[Admission]]))</f>
        <v>--</v>
      </c>
      <c r="EC117" s="11" t="str">
        <f>IF(Table2[[#This Row],[SPE T]]=0,"--", IF(Table2[[#This Row],[SPE HS]]/Table2[[#This Row],[SPE T]]=0, "--", Table2[[#This Row],[SPE HS]]/Table2[[#This Row],[SPE T]]))</f>
        <v>--</v>
      </c>
      <c r="ED117" s="18" t="str">
        <f>IF(Table2[[#This Row],[SPE T]]=0,"--", IF(Table2[[#This Row],[SPE FE]]/Table2[[#This Row],[SPE T]]=0, "--", Table2[[#This Row],[SPE FE]]/Table2[[#This Row],[SPE T]]))</f>
        <v>--</v>
      </c>
      <c r="EE117" s="2">
        <v>0</v>
      </c>
      <c r="EF117" s="2">
        <v>0</v>
      </c>
      <c r="EG117" s="2">
        <v>0</v>
      </c>
      <c r="EH117" s="2">
        <v>0</v>
      </c>
      <c r="EI117" s="6">
        <f>SUM(Table2[[#This Row],[ORC B]:[ORC FE]])</f>
        <v>0</v>
      </c>
      <c r="EJ117" s="11" t="str">
        <f>IF((Table2[[#This Row],[ORC T]]/Table2[[#This Row],[Admission]]) = 0, "--", (Table2[[#This Row],[ORC T]]/Table2[[#This Row],[Admission]]))</f>
        <v>--</v>
      </c>
      <c r="EK117" s="11" t="str">
        <f>IF(Table2[[#This Row],[ORC T]]=0,"--", IF(Table2[[#This Row],[ORC HS]]/Table2[[#This Row],[ORC T]]=0, "--", Table2[[#This Row],[ORC HS]]/Table2[[#This Row],[ORC T]]))</f>
        <v>--</v>
      </c>
      <c r="EL117" s="18" t="str">
        <f>IF(Table2[[#This Row],[ORC T]]=0,"--", IF(Table2[[#This Row],[ORC FE]]/Table2[[#This Row],[ORC T]]=0, "--", Table2[[#This Row],[ORC FE]]/Table2[[#This Row],[ORC T]]))</f>
        <v>--</v>
      </c>
      <c r="EM117" s="2">
        <v>0</v>
      </c>
      <c r="EN117" s="2">
        <v>0</v>
      </c>
      <c r="EO117" s="2">
        <v>0</v>
      </c>
      <c r="EP117" s="2">
        <v>0</v>
      </c>
      <c r="EQ117" s="6">
        <f>SUM(Table2[[#This Row],[SOL B]:[SOL FE]])</f>
        <v>0</v>
      </c>
      <c r="ER117" s="11" t="str">
        <f>IF((Table2[[#This Row],[SOL T]]/Table2[[#This Row],[Admission]]) = 0, "--", (Table2[[#This Row],[SOL T]]/Table2[[#This Row],[Admission]]))</f>
        <v>--</v>
      </c>
      <c r="ES117" s="11" t="str">
        <f>IF(Table2[[#This Row],[SOL T]]=0,"--", IF(Table2[[#This Row],[SOL HS]]/Table2[[#This Row],[SOL T]]=0, "--", Table2[[#This Row],[SOL HS]]/Table2[[#This Row],[SOL T]]))</f>
        <v>--</v>
      </c>
      <c r="ET117" s="18" t="str">
        <f>IF(Table2[[#This Row],[SOL T]]=0,"--", IF(Table2[[#This Row],[SOL FE]]/Table2[[#This Row],[SOL T]]=0, "--", Table2[[#This Row],[SOL FE]]/Table2[[#This Row],[SOL T]]))</f>
        <v>--</v>
      </c>
      <c r="EU117" s="2">
        <v>0</v>
      </c>
      <c r="EV117" s="2">
        <v>0</v>
      </c>
      <c r="EW117" s="2">
        <v>0</v>
      </c>
      <c r="EX117" s="2">
        <v>0</v>
      </c>
      <c r="EY117" s="6">
        <f>SUM(Table2[[#This Row],[CHO B]:[CHO FE]])</f>
        <v>0</v>
      </c>
      <c r="EZ117" s="11" t="str">
        <f>IF((Table2[[#This Row],[CHO T]]/Table2[[#This Row],[Admission]]) = 0, "--", (Table2[[#This Row],[CHO T]]/Table2[[#This Row],[Admission]]))</f>
        <v>--</v>
      </c>
      <c r="FA117" s="11" t="str">
        <f>IF(Table2[[#This Row],[CHO T]]=0,"--", IF(Table2[[#This Row],[CHO HS]]/Table2[[#This Row],[CHO T]]=0, "--", Table2[[#This Row],[CHO HS]]/Table2[[#This Row],[CHO T]]))</f>
        <v>--</v>
      </c>
      <c r="FB117" s="18" t="str">
        <f>IF(Table2[[#This Row],[CHO T]]=0,"--", IF(Table2[[#This Row],[CHO FE]]/Table2[[#This Row],[CHO T]]=0, "--", Table2[[#This Row],[CHO FE]]/Table2[[#This Row],[CHO T]]))</f>
        <v>--</v>
      </c>
      <c r="FC11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114</v>
      </c>
      <c r="FD117">
        <v>0</v>
      </c>
      <c r="FE117">
        <v>1</v>
      </c>
      <c r="FF117" s="1" t="s">
        <v>390</v>
      </c>
      <c r="FG117" s="1" t="s">
        <v>390</v>
      </c>
      <c r="FH117">
        <v>0</v>
      </c>
      <c r="FI117">
        <v>0</v>
      </c>
      <c r="FJ117" s="1" t="s">
        <v>390</v>
      </c>
      <c r="FK117" s="1" t="s">
        <v>390</v>
      </c>
      <c r="FL117">
        <v>0</v>
      </c>
      <c r="FM117">
        <v>0</v>
      </c>
      <c r="FN117" s="1" t="s">
        <v>390</v>
      </c>
      <c r="FO117" s="1" t="s">
        <v>390</v>
      </c>
    </row>
    <row r="118" spans="1:171">
      <c r="A118">
        <v>1045</v>
      </c>
      <c r="B118">
        <v>175</v>
      </c>
      <c r="C118" t="s">
        <v>112</v>
      </c>
      <c r="D118" t="s">
        <v>214</v>
      </c>
      <c r="E118" s="20">
        <v>219</v>
      </c>
      <c r="F118" s="2">
        <v>40</v>
      </c>
      <c r="G118" s="2">
        <v>0</v>
      </c>
      <c r="H118" s="2">
        <v>0</v>
      </c>
      <c r="I118" s="2">
        <v>1</v>
      </c>
      <c r="J118" s="6">
        <f>SUM(Table2[[#This Row],[FB B]:[FB FE]])</f>
        <v>41</v>
      </c>
      <c r="K118" s="11">
        <f>IF((Table2[[#This Row],[FB T]]/Table2[[#This Row],[Admission]]) = 0, "--", (Table2[[#This Row],[FB T]]/Table2[[#This Row],[Admission]]))</f>
        <v>0.18721461187214611</v>
      </c>
      <c r="L118" s="11" t="str">
        <f>IF(Table2[[#This Row],[FB T]]=0,"--", IF(Table2[[#This Row],[FB HS]]/Table2[[#This Row],[FB T]]=0, "--", Table2[[#This Row],[FB HS]]/Table2[[#This Row],[FB T]]))</f>
        <v>--</v>
      </c>
      <c r="M118" s="18">
        <f>IF(Table2[[#This Row],[FB T]]=0,"--", IF(Table2[[#This Row],[FB FE]]/Table2[[#This Row],[FB T]]=0, "--", Table2[[#This Row],[FB FE]]/Table2[[#This Row],[FB T]]))</f>
        <v>2.4390243902439025E-2</v>
      </c>
      <c r="N118" s="2">
        <v>9</v>
      </c>
      <c r="O118" s="2">
        <v>16</v>
      </c>
      <c r="P118" s="2">
        <v>1</v>
      </c>
      <c r="Q118" s="2">
        <v>0</v>
      </c>
      <c r="R118" s="6">
        <f>SUM(Table2[[#This Row],[XC B]:[XC FE]])</f>
        <v>26</v>
      </c>
      <c r="S118" s="11">
        <f>IF((Table2[[#This Row],[XC T]]/Table2[[#This Row],[Admission]]) = 0, "--", (Table2[[#This Row],[XC T]]/Table2[[#This Row],[Admission]]))</f>
        <v>0.11872146118721461</v>
      </c>
      <c r="T118" s="11">
        <f>IF(Table2[[#This Row],[XC T]]=0,"--", IF(Table2[[#This Row],[XC HS]]/Table2[[#This Row],[XC T]]=0, "--", Table2[[#This Row],[XC HS]]/Table2[[#This Row],[XC T]]))</f>
        <v>3.8461538461538464E-2</v>
      </c>
      <c r="U118" s="18" t="str">
        <f>IF(Table2[[#This Row],[XC T]]=0,"--", IF(Table2[[#This Row],[XC FE]]/Table2[[#This Row],[XC T]]=0, "--", Table2[[#This Row],[XC FE]]/Table2[[#This Row],[XC T]]))</f>
        <v>--</v>
      </c>
      <c r="V118" s="2">
        <v>26</v>
      </c>
      <c r="W118" s="2">
        <v>0</v>
      </c>
      <c r="X118" s="2">
        <v>0</v>
      </c>
      <c r="Y118" s="6">
        <f>SUM(Table2[[#This Row],[VB G]:[VB FE]])</f>
        <v>26</v>
      </c>
      <c r="Z118" s="11">
        <f>IF((Table2[[#This Row],[VB T]]/Table2[[#This Row],[Admission]]) = 0, "--", (Table2[[#This Row],[VB T]]/Table2[[#This Row],[Admission]]))</f>
        <v>0.11872146118721461</v>
      </c>
      <c r="AA118" s="11" t="str">
        <f>IF(Table2[[#This Row],[VB T]]=0,"--", IF(Table2[[#This Row],[VB HS]]/Table2[[#This Row],[VB T]]=0, "--", Table2[[#This Row],[VB HS]]/Table2[[#This Row],[VB T]]))</f>
        <v>--</v>
      </c>
      <c r="AB118" s="18" t="str">
        <f>IF(Table2[[#This Row],[VB T]]=0,"--", IF(Table2[[#This Row],[VB FE]]/Table2[[#This Row],[VB T]]=0, "--", Table2[[#This Row],[VB FE]]/Table2[[#This Row],[VB T]]))</f>
        <v>--</v>
      </c>
      <c r="AC118" s="2">
        <v>0</v>
      </c>
      <c r="AD118" s="2">
        <v>0</v>
      </c>
      <c r="AE118" s="2">
        <v>0</v>
      </c>
      <c r="AF118" s="2">
        <v>0</v>
      </c>
      <c r="AG118" s="6">
        <f>SUM(Table2[[#This Row],[SC B]:[SC FE]])</f>
        <v>0</v>
      </c>
      <c r="AH118" s="11" t="str">
        <f>IF((Table2[[#This Row],[SC T]]/Table2[[#This Row],[Admission]]) = 0, "--", (Table2[[#This Row],[SC T]]/Table2[[#This Row],[Admission]]))</f>
        <v>--</v>
      </c>
      <c r="AI118" s="11" t="str">
        <f>IF(Table2[[#This Row],[SC T]]=0,"--", IF(Table2[[#This Row],[SC HS]]/Table2[[#This Row],[SC T]]=0, "--", Table2[[#This Row],[SC HS]]/Table2[[#This Row],[SC T]]))</f>
        <v>--</v>
      </c>
      <c r="AJ118" s="18" t="str">
        <f>IF(Table2[[#This Row],[SC T]]=0,"--", IF(Table2[[#This Row],[SC FE]]/Table2[[#This Row],[SC T]]=0, "--", Table2[[#This Row],[SC FE]]/Table2[[#This Row],[SC T]]))</f>
        <v>--</v>
      </c>
      <c r="AK118" s="15">
        <f>SUM(Table2[[#This Row],[FB T]],Table2[[#This Row],[XC T]],Table2[[#This Row],[VB T]],Table2[[#This Row],[SC T]])</f>
        <v>93</v>
      </c>
      <c r="AL118" s="2">
        <v>20</v>
      </c>
      <c r="AM118" s="2">
        <v>23</v>
      </c>
      <c r="AN118" s="2">
        <v>0</v>
      </c>
      <c r="AO118" s="2">
        <v>1</v>
      </c>
      <c r="AP118" s="6">
        <f>SUM(Table2[[#This Row],[BX B]:[BX FE]])</f>
        <v>44</v>
      </c>
      <c r="AQ118" s="11">
        <f>IF((Table2[[#This Row],[BX T]]/Table2[[#This Row],[Admission]]) = 0, "--", (Table2[[#This Row],[BX T]]/Table2[[#This Row],[Admission]]))</f>
        <v>0.20091324200913241</v>
      </c>
      <c r="AR118" s="11" t="str">
        <f>IF(Table2[[#This Row],[BX T]]=0,"--", IF(Table2[[#This Row],[BX HS]]/Table2[[#This Row],[BX T]]=0, "--", Table2[[#This Row],[BX HS]]/Table2[[#This Row],[BX T]]))</f>
        <v>--</v>
      </c>
      <c r="AS118" s="18">
        <f>IF(Table2[[#This Row],[BX T]]=0,"--", IF(Table2[[#This Row],[BX FE]]/Table2[[#This Row],[BX T]]=0, "--", Table2[[#This Row],[BX FE]]/Table2[[#This Row],[BX T]]))</f>
        <v>2.2727272727272728E-2</v>
      </c>
      <c r="AT118" s="2">
        <v>0</v>
      </c>
      <c r="AU118" s="2">
        <v>0</v>
      </c>
      <c r="AV118" s="2">
        <v>0</v>
      </c>
      <c r="AW118" s="2">
        <v>0</v>
      </c>
      <c r="AX118" s="6">
        <f>SUM(Table2[[#This Row],[SW B]:[SW FE]])</f>
        <v>0</v>
      </c>
      <c r="AY118" s="11" t="str">
        <f>IF((Table2[[#This Row],[SW T]]/Table2[[#This Row],[Admission]]) = 0, "--", (Table2[[#This Row],[SW T]]/Table2[[#This Row],[Admission]]))</f>
        <v>--</v>
      </c>
      <c r="AZ118" s="11" t="str">
        <f>IF(Table2[[#This Row],[SW T]]=0,"--", IF(Table2[[#This Row],[SW HS]]/Table2[[#This Row],[SW T]]=0, "--", Table2[[#This Row],[SW HS]]/Table2[[#This Row],[SW T]]))</f>
        <v>--</v>
      </c>
      <c r="BA118" s="18" t="str">
        <f>IF(Table2[[#This Row],[SW T]]=0,"--", IF(Table2[[#This Row],[SW FE]]/Table2[[#This Row],[SW T]]=0, "--", Table2[[#This Row],[SW FE]]/Table2[[#This Row],[SW T]]))</f>
        <v>--</v>
      </c>
      <c r="BB118" s="2">
        <v>0</v>
      </c>
      <c r="BC118" s="2">
        <v>10</v>
      </c>
      <c r="BD118" s="2">
        <v>0</v>
      </c>
      <c r="BE118" s="2">
        <v>0</v>
      </c>
      <c r="BF118" s="6">
        <f>SUM(Table2[[#This Row],[CHE B]:[CHE FE]])</f>
        <v>10</v>
      </c>
      <c r="BG118" s="11">
        <f>IF((Table2[[#This Row],[CHE T]]/Table2[[#This Row],[Admission]]) = 0, "--", (Table2[[#This Row],[CHE T]]/Table2[[#This Row],[Admission]]))</f>
        <v>4.5662100456621002E-2</v>
      </c>
      <c r="BH118" s="11" t="str">
        <f>IF(Table2[[#This Row],[CHE T]]=0,"--", IF(Table2[[#This Row],[CHE HS]]/Table2[[#This Row],[CHE T]]=0, "--", Table2[[#This Row],[CHE HS]]/Table2[[#This Row],[CHE T]]))</f>
        <v>--</v>
      </c>
      <c r="BI118" s="22" t="str">
        <f>IF(Table2[[#This Row],[CHE T]]=0,"--", IF(Table2[[#This Row],[CHE FE]]/Table2[[#This Row],[CHE T]]=0, "--", Table2[[#This Row],[CHE FE]]/Table2[[#This Row],[CHE T]]))</f>
        <v>--</v>
      </c>
      <c r="BJ118" s="2">
        <v>0</v>
      </c>
      <c r="BK118" s="2">
        <v>0</v>
      </c>
      <c r="BL118" s="2">
        <v>0</v>
      </c>
      <c r="BM118" s="2">
        <v>0</v>
      </c>
      <c r="BN118" s="6">
        <f>SUM(Table2[[#This Row],[WR B]:[WR FE]])</f>
        <v>0</v>
      </c>
      <c r="BO118" s="11" t="str">
        <f>IF((Table2[[#This Row],[WR T]]/Table2[[#This Row],[Admission]]) = 0, "--", (Table2[[#This Row],[WR T]]/Table2[[#This Row],[Admission]]))</f>
        <v>--</v>
      </c>
      <c r="BP118" s="11" t="str">
        <f>IF(Table2[[#This Row],[WR T]]=0,"--", IF(Table2[[#This Row],[WR HS]]/Table2[[#This Row],[WR T]]=0, "--", Table2[[#This Row],[WR HS]]/Table2[[#This Row],[WR T]]))</f>
        <v>--</v>
      </c>
      <c r="BQ118" s="18" t="str">
        <f>IF(Table2[[#This Row],[WR T]]=0,"--", IF(Table2[[#This Row],[WR FE]]/Table2[[#This Row],[WR T]]=0, "--", Table2[[#This Row],[WR FE]]/Table2[[#This Row],[WR T]]))</f>
        <v>--</v>
      </c>
      <c r="BR118" s="2">
        <v>0</v>
      </c>
      <c r="BS118" s="2">
        <v>0</v>
      </c>
      <c r="BT118" s="2">
        <v>0</v>
      </c>
      <c r="BU118" s="2">
        <v>0</v>
      </c>
      <c r="BV118" s="6">
        <f>SUM(Table2[[#This Row],[DNC B]:[DNC FE]])</f>
        <v>0</v>
      </c>
      <c r="BW118" s="11" t="str">
        <f>IF((Table2[[#This Row],[DNC T]]/Table2[[#This Row],[Admission]]) = 0, "--", (Table2[[#This Row],[DNC T]]/Table2[[#This Row],[Admission]]))</f>
        <v>--</v>
      </c>
      <c r="BX118" s="11" t="str">
        <f>IF(Table2[[#This Row],[DNC T]]=0,"--", IF(Table2[[#This Row],[DNC HS]]/Table2[[#This Row],[DNC T]]=0, "--", Table2[[#This Row],[DNC HS]]/Table2[[#This Row],[DNC T]]))</f>
        <v>--</v>
      </c>
      <c r="BY118" s="18" t="str">
        <f>IF(Table2[[#This Row],[DNC T]]=0,"--", IF(Table2[[#This Row],[DNC FE]]/Table2[[#This Row],[DNC T]]=0, "--", Table2[[#This Row],[DNC FE]]/Table2[[#This Row],[DNC T]]))</f>
        <v>--</v>
      </c>
      <c r="BZ118" s="24">
        <f>SUM(Table2[[#This Row],[BX T]],Table2[[#This Row],[SW T]],Table2[[#This Row],[CHE T]],Table2[[#This Row],[WR T]],Table2[[#This Row],[DNC T]])</f>
        <v>54</v>
      </c>
      <c r="CA118" s="2">
        <v>21</v>
      </c>
      <c r="CB118" s="2">
        <v>20</v>
      </c>
      <c r="CC118" s="2">
        <v>0</v>
      </c>
      <c r="CD118" s="2">
        <v>0</v>
      </c>
      <c r="CE118" s="6">
        <f>SUM(Table2[[#This Row],[TF B]:[TF FE]])</f>
        <v>41</v>
      </c>
      <c r="CF118" s="11">
        <f>IF((Table2[[#This Row],[TF T]]/Table2[[#This Row],[Admission]]) = 0, "--", (Table2[[#This Row],[TF T]]/Table2[[#This Row],[Admission]]))</f>
        <v>0.18721461187214611</v>
      </c>
      <c r="CG118" s="11" t="str">
        <f>IF(Table2[[#This Row],[TF T]]=0,"--", IF(Table2[[#This Row],[TF HS]]/Table2[[#This Row],[TF T]]=0, "--", Table2[[#This Row],[TF HS]]/Table2[[#This Row],[TF T]]))</f>
        <v>--</v>
      </c>
      <c r="CH118" s="18" t="str">
        <f>IF(Table2[[#This Row],[TF T]]=0,"--", IF(Table2[[#This Row],[TF FE]]/Table2[[#This Row],[TF T]]=0, "--", Table2[[#This Row],[TF FE]]/Table2[[#This Row],[TF T]]))</f>
        <v>--</v>
      </c>
      <c r="CI118" s="2">
        <v>23</v>
      </c>
      <c r="CJ118" s="2">
        <v>0</v>
      </c>
      <c r="CK118" s="2">
        <v>0</v>
      </c>
      <c r="CL118" s="2">
        <v>0</v>
      </c>
      <c r="CM118" s="6">
        <f>SUM(Table2[[#This Row],[BB B]:[BB FE]])</f>
        <v>23</v>
      </c>
      <c r="CN118" s="11">
        <f>IF((Table2[[#This Row],[BB T]]/Table2[[#This Row],[Admission]]) = 0, "--", (Table2[[#This Row],[BB T]]/Table2[[#This Row],[Admission]]))</f>
        <v>0.1050228310502283</v>
      </c>
      <c r="CO118" s="11" t="str">
        <f>IF(Table2[[#This Row],[BB T]]=0,"--", IF(Table2[[#This Row],[BB HS]]/Table2[[#This Row],[BB T]]=0, "--", Table2[[#This Row],[BB HS]]/Table2[[#This Row],[BB T]]))</f>
        <v>--</v>
      </c>
      <c r="CP118" s="18" t="str">
        <f>IF(Table2[[#This Row],[BB T]]=0,"--", IF(Table2[[#This Row],[BB FE]]/Table2[[#This Row],[BB T]]=0, "--", Table2[[#This Row],[BB FE]]/Table2[[#This Row],[BB T]]))</f>
        <v>--</v>
      </c>
      <c r="CQ118" s="2">
        <v>0</v>
      </c>
      <c r="CR118" s="2">
        <v>22</v>
      </c>
      <c r="CS118" s="2">
        <v>0</v>
      </c>
      <c r="CT118" s="2">
        <v>2</v>
      </c>
      <c r="CU118" s="6">
        <f>SUM(Table2[[#This Row],[SB B]:[SB FE]])</f>
        <v>24</v>
      </c>
      <c r="CV118" s="11">
        <f>IF((Table2[[#This Row],[SB T]]/Table2[[#This Row],[Admission]]) = 0, "--", (Table2[[#This Row],[SB T]]/Table2[[#This Row],[Admission]]))</f>
        <v>0.1095890410958904</v>
      </c>
      <c r="CW118" s="11" t="str">
        <f>IF(Table2[[#This Row],[SB T]]=0,"--", IF(Table2[[#This Row],[SB HS]]/Table2[[#This Row],[SB T]]=0, "--", Table2[[#This Row],[SB HS]]/Table2[[#This Row],[SB T]]))</f>
        <v>--</v>
      </c>
      <c r="CX118" s="18">
        <f>IF(Table2[[#This Row],[SB T]]=0,"--", IF(Table2[[#This Row],[SB FE]]/Table2[[#This Row],[SB T]]=0, "--", Table2[[#This Row],[SB FE]]/Table2[[#This Row],[SB T]]))</f>
        <v>8.3333333333333329E-2</v>
      </c>
      <c r="CY118" s="2">
        <v>7</v>
      </c>
      <c r="CZ118" s="2">
        <v>0</v>
      </c>
      <c r="DA118" s="2">
        <v>0</v>
      </c>
      <c r="DB118" s="2">
        <v>0</v>
      </c>
      <c r="DC118" s="6">
        <f>SUM(Table2[[#This Row],[GF B]:[GF FE]])</f>
        <v>7</v>
      </c>
      <c r="DD118" s="11">
        <f>IF((Table2[[#This Row],[GF T]]/Table2[[#This Row],[Admission]]) = 0, "--", (Table2[[#This Row],[GF T]]/Table2[[#This Row],[Admission]]))</f>
        <v>3.1963470319634701E-2</v>
      </c>
      <c r="DE118" s="11" t="str">
        <f>IF(Table2[[#This Row],[GF T]]=0,"--", IF(Table2[[#This Row],[GF HS]]/Table2[[#This Row],[GF T]]=0, "--", Table2[[#This Row],[GF HS]]/Table2[[#This Row],[GF T]]))</f>
        <v>--</v>
      </c>
      <c r="DF118" s="18" t="str">
        <f>IF(Table2[[#This Row],[GF T]]=0,"--", IF(Table2[[#This Row],[GF FE]]/Table2[[#This Row],[GF T]]=0, "--", Table2[[#This Row],[GF FE]]/Table2[[#This Row],[GF T]]))</f>
        <v>--</v>
      </c>
      <c r="DG118" s="2">
        <v>0</v>
      </c>
      <c r="DH118" s="2">
        <v>0</v>
      </c>
      <c r="DI118" s="2">
        <v>0</v>
      </c>
      <c r="DJ118" s="2">
        <v>0</v>
      </c>
      <c r="DK118" s="6">
        <f>SUM(Table2[[#This Row],[TN B]:[TN FE]])</f>
        <v>0</v>
      </c>
      <c r="DL118" s="11" t="str">
        <f>IF((Table2[[#This Row],[TN T]]/Table2[[#This Row],[Admission]]) = 0, "--", (Table2[[#This Row],[TN T]]/Table2[[#This Row],[Admission]]))</f>
        <v>--</v>
      </c>
      <c r="DM118" s="11" t="str">
        <f>IF(Table2[[#This Row],[TN T]]=0,"--", IF(Table2[[#This Row],[TN HS]]/Table2[[#This Row],[TN T]]=0, "--", Table2[[#This Row],[TN HS]]/Table2[[#This Row],[TN T]]))</f>
        <v>--</v>
      </c>
      <c r="DN118" s="18" t="str">
        <f>IF(Table2[[#This Row],[TN T]]=0,"--", IF(Table2[[#This Row],[TN FE]]/Table2[[#This Row],[TN T]]=0, "--", Table2[[#This Row],[TN FE]]/Table2[[#This Row],[TN T]]))</f>
        <v>--</v>
      </c>
      <c r="DO118" s="2">
        <v>0</v>
      </c>
      <c r="DP118" s="2">
        <v>0</v>
      </c>
      <c r="DQ118" s="2">
        <v>0</v>
      </c>
      <c r="DR118" s="2">
        <v>0</v>
      </c>
      <c r="DS118" s="6">
        <f>SUM(Table2[[#This Row],[BND B]:[BND FE]])</f>
        <v>0</v>
      </c>
      <c r="DT118" s="11" t="str">
        <f>IF((Table2[[#This Row],[BND T]]/Table2[[#This Row],[Admission]]) = 0, "--", (Table2[[#This Row],[BND T]]/Table2[[#This Row],[Admission]]))</f>
        <v>--</v>
      </c>
      <c r="DU118" s="11" t="str">
        <f>IF(Table2[[#This Row],[BND T]]=0,"--", IF(Table2[[#This Row],[BND HS]]/Table2[[#This Row],[BND T]]=0, "--", Table2[[#This Row],[BND HS]]/Table2[[#This Row],[BND T]]))</f>
        <v>--</v>
      </c>
      <c r="DV118" s="18" t="str">
        <f>IF(Table2[[#This Row],[BND T]]=0,"--", IF(Table2[[#This Row],[BND FE]]/Table2[[#This Row],[BND T]]=0, "--", Table2[[#This Row],[BND FE]]/Table2[[#This Row],[BND T]]))</f>
        <v>--</v>
      </c>
      <c r="DW118" s="2">
        <v>0</v>
      </c>
      <c r="DX118" s="2">
        <v>0</v>
      </c>
      <c r="DY118" s="2">
        <v>0</v>
      </c>
      <c r="DZ118" s="2">
        <v>0</v>
      </c>
      <c r="EA118" s="6">
        <f>SUM(Table2[[#This Row],[SPE B]:[SPE FE]])</f>
        <v>0</v>
      </c>
      <c r="EB118" s="11" t="str">
        <f>IF((Table2[[#This Row],[SPE T]]/Table2[[#This Row],[Admission]]) = 0, "--", (Table2[[#This Row],[SPE T]]/Table2[[#This Row],[Admission]]))</f>
        <v>--</v>
      </c>
      <c r="EC118" s="11" t="str">
        <f>IF(Table2[[#This Row],[SPE T]]=0,"--", IF(Table2[[#This Row],[SPE HS]]/Table2[[#This Row],[SPE T]]=0, "--", Table2[[#This Row],[SPE HS]]/Table2[[#This Row],[SPE T]]))</f>
        <v>--</v>
      </c>
      <c r="ED118" s="18" t="str">
        <f>IF(Table2[[#This Row],[SPE T]]=0,"--", IF(Table2[[#This Row],[SPE FE]]/Table2[[#This Row],[SPE T]]=0, "--", Table2[[#This Row],[SPE FE]]/Table2[[#This Row],[SPE T]]))</f>
        <v>--</v>
      </c>
      <c r="EE118" s="2">
        <v>0</v>
      </c>
      <c r="EF118" s="2">
        <v>0</v>
      </c>
      <c r="EG118" s="2">
        <v>0</v>
      </c>
      <c r="EH118" s="2">
        <v>0</v>
      </c>
      <c r="EI118" s="6">
        <f>SUM(Table2[[#This Row],[ORC B]:[ORC FE]])</f>
        <v>0</v>
      </c>
      <c r="EJ118" s="11" t="str">
        <f>IF((Table2[[#This Row],[ORC T]]/Table2[[#This Row],[Admission]]) = 0, "--", (Table2[[#This Row],[ORC T]]/Table2[[#This Row],[Admission]]))</f>
        <v>--</v>
      </c>
      <c r="EK118" s="11" t="str">
        <f>IF(Table2[[#This Row],[ORC T]]=0,"--", IF(Table2[[#This Row],[ORC HS]]/Table2[[#This Row],[ORC T]]=0, "--", Table2[[#This Row],[ORC HS]]/Table2[[#This Row],[ORC T]]))</f>
        <v>--</v>
      </c>
      <c r="EL118" s="18" t="str">
        <f>IF(Table2[[#This Row],[ORC T]]=0,"--", IF(Table2[[#This Row],[ORC FE]]/Table2[[#This Row],[ORC T]]=0, "--", Table2[[#This Row],[ORC FE]]/Table2[[#This Row],[ORC T]]))</f>
        <v>--</v>
      </c>
      <c r="EM118" s="2">
        <v>0</v>
      </c>
      <c r="EN118" s="2">
        <v>0</v>
      </c>
      <c r="EO118" s="2">
        <v>0</v>
      </c>
      <c r="EP118" s="2">
        <v>0</v>
      </c>
      <c r="EQ118" s="6">
        <f>SUM(Table2[[#This Row],[SOL B]:[SOL FE]])</f>
        <v>0</v>
      </c>
      <c r="ER118" s="11" t="str">
        <f>IF((Table2[[#This Row],[SOL T]]/Table2[[#This Row],[Admission]]) = 0, "--", (Table2[[#This Row],[SOL T]]/Table2[[#This Row],[Admission]]))</f>
        <v>--</v>
      </c>
      <c r="ES118" s="11" t="str">
        <f>IF(Table2[[#This Row],[SOL T]]=0,"--", IF(Table2[[#This Row],[SOL HS]]/Table2[[#This Row],[SOL T]]=0, "--", Table2[[#This Row],[SOL HS]]/Table2[[#This Row],[SOL T]]))</f>
        <v>--</v>
      </c>
      <c r="ET118" s="18" t="str">
        <f>IF(Table2[[#This Row],[SOL T]]=0,"--", IF(Table2[[#This Row],[SOL FE]]/Table2[[#This Row],[SOL T]]=0, "--", Table2[[#This Row],[SOL FE]]/Table2[[#This Row],[SOL T]]))</f>
        <v>--</v>
      </c>
      <c r="EU118" s="2">
        <v>0</v>
      </c>
      <c r="EV118" s="2">
        <v>0</v>
      </c>
      <c r="EW118" s="2">
        <v>0</v>
      </c>
      <c r="EX118" s="2">
        <v>0</v>
      </c>
      <c r="EY118" s="6">
        <f>SUM(Table2[[#This Row],[CHO B]:[CHO FE]])</f>
        <v>0</v>
      </c>
      <c r="EZ118" s="11" t="str">
        <f>IF((Table2[[#This Row],[CHO T]]/Table2[[#This Row],[Admission]]) = 0, "--", (Table2[[#This Row],[CHO T]]/Table2[[#This Row],[Admission]]))</f>
        <v>--</v>
      </c>
      <c r="FA118" s="11" t="str">
        <f>IF(Table2[[#This Row],[CHO T]]=0,"--", IF(Table2[[#This Row],[CHO HS]]/Table2[[#This Row],[CHO T]]=0, "--", Table2[[#This Row],[CHO HS]]/Table2[[#This Row],[CHO T]]))</f>
        <v>--</v>
      </c>
      <c r="FB118" s="18" t="str">
        <f>IF(Table2[[#This Row],[CHO T]]=0,"--", IF(Table2[[#This Row],[CHO FE]]/Table2[[#This Row],[CHO T]]=0, "--", Table2[[#This Row],[CHO FE]]/Table2[[#This Row],[CHO T]]))</f>
        <v>--</v>
      </c>
      <c r="FC11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95</v>
      </c>
      <c r="FD118">
        <v>1</v>
      </c>
      <c r="FE118">
        <v>0</v>
      </c>
      <c r="FF118" s="1" t="s">
        <v>390</v>
      </c>
      <c r="FG118" s="1" t="s">
        <v>390</v>
      </c>
      <c r="FH118">
        <v>0</v>
      </c>
      <c r="FI118">
        <v>0</v>
      </c>
      <c r="FJ118" s="1" t="s">
        <v>390</v>
      </c>
      <c r="FK118" s="1" t="s">
        <v>390</v>
      </c>
      <c r="FL118">
        <v>0</v>
      </c>
      <c r="FM118">
        <v>0</v>
      </c>
      <c r="FN118" s="1" t="s">
        <v>390</v>
      </c>
      <c r="FO118" s="1" t="s">
        <v>390</v>
      </c>
    </row>
    <row r="119" spans="1:171">
      <c r="A119">
        <v>951</v>
      </c>
      <c r="B119">
        <v>450</v>
      </c>
      <c r="C119" t="s">
        <v>92</v>
      </c>
      <c r="D119" t="s">
        <v>215</v>
      </c>
      <c r="E119" s="20">
        <v>23</v>
      </c>
      <c r="F119" s="2">
        <v>7</v>
      </c>
      <c r="G119" s="2">
        <v>0</v>
      </c>
      <c r="H119" s="2">
        <v>0</v>
      </c>
      <c r="I119" s="2">
        <v>0</v>
      </c>
      <c r="J119" s="6">
        <f>SUM(Table2[[#This Row],[FB B]:[FB FE]])</f>
        <v>7</v>
      </c>
      <c r="K119" s="11">
        <f>IF((Table2[[#This Row],[FB T]]/Table2[[#This Row],[Admission]]) = 0, "--", (Table2[[#This Row],[FB T]]/Table2[[#This Row],[Admission]]))</f>
        <v>0.30434782608695654</v>
      </c>
      <c r="L119" s="11" t="str">
        <f>IF(Table2[[#This Row],[FB T]]=0,"--", IF(Table2[[#This Row],[FB HS]]/Table2[[#This Row],[FB T]]=0, "--", Table2[[#This Row],[FB HS]]/Table2[[#This Row],[FB T]]))</f>
        <v>--</v>
      </c>
      <c r="M119" s="18" t="str">
        <f>IF(Table2[[#This Row],[FB T]]=0,"--", IF(Table2[[#This Row],[FB FE]]/Table2[[#This Row],[FB T]]=0, "--", Table2[[#This Row],[FB FE]]/Table2[[#This Row],[FB T]]))</f>
        <v>--</v>
      </c>
      <c r="N119" s="2">
        <v>2</v>
      </c>
      <c r="O119" s="2">
        <v>1</v>
      </c>
      <c r="P119" s="2">
        <v>0</v>
      </c>
      <c r="Q119" s="2">
        <v>0</v>
      </c>
      <c r="R119" s="6">
        <f>SUM(Table2[[#This Row],[XC B]:[XC FE]])</f>
        <v>3</v>
      </c>
      <c r="S119" s="11">
        <f>IF((Table2[[#This Row],[XC T]]/Table2[[#This Row],[Admission]]) = 0, "--", (Table2[[#This Row],[XC T]]/Table2[[#This Row],[Admission]]))</f>
        <v>0.13043478260869565</v>
      </c>
      <c r="T119" s="11" t="str">
        <f>IF(Table2[[#This Row],[XC T]]=0,"--", IF(Table2[[#This Row],[XC HS]]/Table2[[#This Row],[XC T]]=0, "--", Table2[[#This Row],[XC HS]]/Table2[[#This Row],[XC T]]))</f>
        <v>--</v>
      </c>
      <c r="U119" s="18" t="str">
        <f>IF(Table2[[#This Row],[XC T]]=0,"--", IF(Table2[[#This Row],[XC FE]]/Table2[[#This Row],[XC T]]=0, "--", Table2[[#This Row],[XC FE]]/Table2[[#This Row],[XC T]]))</f>
        <v>--</v>
      </c>
      <c r="V119" s="2">
        <v>3</v>
      </c>
      <c r="W119" s="2">
        <v>0</v>
      </c>
      <c r="X119" s="2">
        <v>0</v>
      </c>
      <c r="Y119" s="6">
        <f>SUM(Table2[[#This Row],[VB G]:[VB FE]])</f>
        <v>3</v>
      </c>
      <c r="Z119" s="11">
        <f>IF((Table2[[#This Row],[VB T]]/Table2[[#This Row],[Admission]]) = 0, "--", (Table2[[#This Row],[VB T]]/Table2[[#This Row],[Admission]]))</f>
        <v>0.13043478260869565</v>
      </c>
      <c r="AA119" s="11" t="str">
        <f>IF(Table2[[#This Row],[VB T]]=0,"--", IF(Table2[[#This Row],[VB HS]]/Table2[[#This Row],[VB T]]=0, "--", Table2[[#This Row],[VB HS]]/Table2[[#This Row],[VB T]]))</f>
        <v>--</v>
      </c>
      <c r="AB119" s="18" t="str">
        <f>IF(Table2[[#This Row],[VB T]]=0,"--", IF(Table2[[#This Row],[VB FE]]/Table2[[#This Row],[VB T]]=0, "--", Table2[[#This Row],[VB FE]]/Table2[[#This Row],[VB T]]))</f>
        <v>--</v>
      </c>
      <c r="AC119" s="2">
        <v>0</v>
      </c>
      <c r="AD119" s="2">
        <v>0</v>
      </c>
      <c r="AE119" s="2">
        <v>0</v>
      </c>
      <c r="AF119" s="2">
        <v>0</v>
      </c>
      <c r="AG119" s="6">
        <f>SUM(Table2[[#This Row],[SC B]:[SC FE]])</f>
        <v>0</v>
      </c>
      <c r="AH119" s="11" t="str">
        <f>IF((Table2[[#This Row],[SC T]]/Table2[[#This Row],[Admission]]) = 0, "--", (Table2[[#This Row],[SC T]]/Table2[[#This Row],[Admission]]))</f>
        <v>--</v>
      </c>
      <c r="AI119" s="11" t="str">
        <f>IF(Table2[[#This Row],[SC T]]=0,"--", IF(Table2[[#This Row],[SC HS]]/Table2[[#This Row],[SC T]]=0, "--", Table2[[#This Row],[SC HS]]/Table2[[#This Row],[SC T]]))</f>
        <v>--</v>
      </c>
      <c r="AJ119" s="18" t="str">
        <f>IF(Table2[[#This Row],[SC T]]=0,"--", IF(Table2[[#This Row],[SC FE]]/Table2[[#This Row],[SC T]]=0, "--", Table2[[#This Row],[SC FE]]/Table2[[#This Row],[SC T]]))</f>
        <v>--</v>
      </c>
      <c r="AK119" s="15">
        <f>SUM(Table2[[#This Row],[FB T]],Table2[[#This Row],[XC T]],Table2[[#This Row],[VB T]],Table2[[#This Row],[SC T]])</f>
        <v>13</v>
      </c>
      <c r="AL119" s="2">
        <v>7</v>
      </c>
      <c r="AM119" s="2">
        <v>2</v>
      </c>
      <c r="AN119" s="2">
        <v>1</v>
      </c>
      <c r="AO119" s="2">
        <v>0</v>
      </c>
      <c r="AP119" s="6">
        <f>SUM(Table2[[#This Row],[BX B]:[BX FE]])</f>
        <v>10</v>
      </c>
      <c r="AQ119" s="11">
        <f>IF((Table2[[#This Row],[BX T]]/Table2[[#This Row],[Admission]]) = 0, "--", (Table2[[#This Row],[BX T]]/Table2[[#This Row],[Admission]]))</f>
        <v>0.43478260869565216</v>
      </c>
      <c r="AR119" s="11">
        <f>IF(Table2[[#This Row],[BX T]]=0,"--", IF(Table2[[#This Row],[BX HS]]/Table2[[#This Row],[BX T]]=0, "--", Table2[[#This Row],[BX HS]]/Table2[[#This Row],[BX T]]))</f>
        <v>0.1</v>
      </c>
      <c r="AS119" s="18" t="str">
        <f>IF(Table2[[#This Row],[BX T]]=0,"--", IF(Table2[[#This Row],[BX FE]]/Table2[[#This Row],[BX T]]=0, "--", Table2[[#This Row],[BX FE]]/Table2[[#This Row],[BX T]]))</f>
        <v>--</v>
      </c>
      <c r="AT119" s="2">
        <v>0</v>
      </c>
      <c r="AU119" s="2">
        <v>0</v>
      </c>
      <c r="AV119" s="2">
        <v>0</v>
      </c>
      <c r="AW119" s="2">
        <v>0</v>
      </c>
      <c r="AX119" s="6">
        <f>SUM(Table2[[#This Row],[SW B]:[SW FE]])</f>
        <v>0</v>
      </c>
      <c r="AY119" s="11" t="str">
        <f>IF((Table2[[#This Row],[SW T]]/Table2[[#This Row],[Admission]]) = 0, "--", (Table2[[#This Row],[SW T]]/Table2[[#This Row],[Admission]]))</f>
        <v>--</v>
      </c>
      <c r="AZ119" s="11" t="str">
        <f>IF(Table2[[#This Row],[SW T]]=0,"--", IF(Table2[[#This Row],[SW HS]]/Table2[[#This Row],[SW T]]=0, "--", Table2[[#This Row],[SW HS]]/Table2[[#This Row],[SW T]]))</f>
        <v>--</v>
      </c>
      <c r="BA119" s="18" t="str">
        <f>IF(Table2[[#This Row],[SW T]]=0,"--", IF(Table2[[#This Row],[SW FE]]/Table2[[#This Row],[SW T]]=0, "--", Table2[[#This Row],[SW FE]]/Table2[[#This Row],[SW T]]))</f>
        <v>--</v>
      </c>
      <c r="BB119" s="2">
        <v>0</v>
      </c>
      <c r="BC119" s="2">
        <v>0</v>
      </c>
      <c r="BD119" s="2">
        <v>0</v>
      </c>
      <c r="BE119" s="2">
        <v>0</v>
      </c>
      <c r="BF119" s="6">
        <f>SUM(Table2[[#This Row],[CHE B]:[CHE FE]])</f>
        <v>0</v>
      </c>
      <c r="BG119" s="11" t="str">
        <f>IF((Table2[[#This Row],[CHE T]]/Table2[[#This Row],[Admission]]) = 0, "--", (Table2[[#This Row],[CHE T]]/Table2[[#This Row],[Admission]]))</f>
        <v>--</v>
      </c>
      <c r="BH119" s="11" t="str">
        <f>IF(Table2[[#This Row],[CHE T]]=0,"--", IF(Table2[[#This Row],[CHE HS]]/Table2[[#This Row],[CHE T]]=0, "--", Table2[[#This Row],[CHE HS]]/Table2[[#This Row],[CHE T]]))</f>
        <v>--</v>
      </c>
      <c r="BI119" s="22" t="str">
        <f>IF(Table2[[#This Row],[CHE T]]=0,"--", IF(Table2[[#This Row],[CHE FE]]/Table2[[#This Row],[CHE T]]=0, "--", Table2[[#This Row],[CHE FE]]/Table2[[#This Row],[CHE T]]))</f>
        <v>--</v>
      </c>
      <c r="BJ119" s="2">
        <v>0</v>
      </c>
      <c r="BK119" s="2">
        <v>0</v>
      </c>
      <c r="BL119" s="2">
        <v>0</v>
      </c>
      <c r="BM119" s="2">
        <v>0</v>
      </c>
      <c r="BN119" s="6">
        <f>SUM(Table2[[#This Row],[WR B]:[WR FE]])</f>
        <v>0</v>
      </c>
      <c r="BO119" s="11" t="str">
        <f>IF((Table2[[#This Row],[WR T]]/Table2[[#This Row],[Admission]]) = 0, "--", (Table2[[#This Row],[WR T]]/Table2[[#This Row],[Admission]]))</f>
        <v>--</v>
      </c>
      <c r="BP119" s="11" t="str">
        <f>IF(Table2[[#This Row],[WR T]]=0,"--", IF(Table2[[#This Row],[WR HS]]/Table2[[#This Row],[WR T]]=0, "--", Table2[[#This Row],[WR HS]]/Table2[[#This Row],[WR T]]))</f>
        <v>--</v>
      </c>
      <c r="BQ119" s="18" t="str">
        <f>IF(Table2[[#This Row],[WR T]]=0,"--", IF(Table2[[#This Row],[WR FE]]/Table2[[#This Row],[WR T]]=0, "--", Table2[[#This Row],[WR FE]]/Table2[[#This Row],[WR T]]))</f>
        <v>--</v>
      </c>
      <c r="BR119" s="2">
        <v>0</v>
      </c>
      <c r="BS119" s="2">
        <v>0</v>
      </c>
      <c r="BT119" s="2">
        <v>0</v>
      </c>
      <c r="BU119" s="2">
        <v>0</v>
      </c>
      <c r="BV119" s="6">
        <f>SUM(Table2[[#This Row],[DNC B]:[DNC FE]])</f>
        <v>0</v>
      </c>
      <c r="BW119" s="11" t="str">
        <f>IF((Table2[[#This Row],[DNC T]]/Table2[[#This Row],[Admission]]) = 0, "--", (Table2[[#This Row],[DNC T]]/Table2[[#This Row],[Admission]]))</f>
        <v>--</v>
      </c>
      <c r="BX119" s="11" t="str">
        <f>IF(Table2[[#This Row],[DNC T]]=0,"--", IF(Table2[[#This Row],[DNC HS]]/Table2[[#This Row],[DNC T]]=0, "--", Table2[[#This Row],[DNC HS]]/Table2[[#This Row],[DNC T]]))</f>
        <v>--</v>
      </c>
      <c r="BY119" s="18" t="str">
        <f>IF(Table2[[#This Row],[DNC T]]=0,"--", IF(Table2[[#This Row],[DNC FE]]/Table2[[#This Row],[DNC T]]=0, "--", Table2[[#This Row],[DNC FE]]/Table2[[#This Row],[DNC T]]))</f>
        <v>--</v>
      </c>
      <c r="BZ119" s="24">
        <f>SUM(Table2[[#This Row],[BX T]],Table2[[#This Row],[SW T]],Table2[[#This Row],[CHE T]],Table2[[#This Row],[WR T]],Table2[[#This Row],[DNC T]])</f>
        <v>10</v>
      </c>
      <c r="CA119" s="2">
        <v>1</v>
      </c>
      <c r="CB119" s="2">
        <v>1</v>
      </c>
      <c r="CC119" s="2">
        <v>0</v>
      </c>
      <c r="CD119" s="2">
        <v>0</v>
      </c>
      <c r="CE119" s="6">
        <f>SUM(Table2[[#This Row],[TF B]:[TF FE]])</f>
        <v>2</v>
      </c>
      <c r="CF119" s="11">
        <f>IF((Table2[[#This Row],[TF T]]/Table2[[#This Row],[Admission]]) = 0, "--", (Table2[[#This Row],[TF T]]/Table2[[#This Row],[Admission]]))</f>
        <v>8.6956521739130432E-2</v>
      </c>
      <c r="CG119" s="11" t="str">
        <f>IF(Table2[[#This Row],[TF T]]=0,"--", IF(Table2[[#This Row],[TF HS]]/Table2[[#This Row],[TF T]]=0, "--", Table2[[#This Row],[TF HS]]/Table2[[#This Row],[TF T]]))</f>
        <v>--</v>
      </c>
      <c r="CH119" s="18" t="str">
        <f>IF(Table2[[#This Row],[TF T]]=0,"--", IF(Table2[[#This Row],[TF FE]]/Table2[[#This Row],[TF T]]=0, "--", Table2[[#This Row],[TF FE]]/Table2[[#This Row],[TF T]]))</f>
        <v>--</v>
      </c>
      <c r="CI119" s="2">
        <v>0</v>
      </c>
      <c r="CJ119" s="2">
        <v>0</v>
      </c>
      <c r="CK119" s="2">
        <v>0</v>
      </c>
      <c r="CL119" s="2">
        <v>0</v>
      </c>
      <c r="CM119" s="6">
        <f>SUM(Table2[[#This Row],[BB B]:[BB FE]])</f>
        <v>0</v>
      </c>
      <c r="CN119" s="11" t="str">
        <f>IF((Table2[[#This Row],[BB T]]/Table2[[#This Row],[Admission]]) = 0, "--", (Table2[[#This Row],[BB T]]/Table2[[#This Row],[Admission]]))</f>
        <v>--</v>
      </c>
      <c r="CO119" s="11" t="str">
        <f>IF(Table2[[#This Row],[BB T]]=0,"--", IF(Table2[[#This Row],[BB HS]]/Table2[[#This Row],[BB T]]=0, "--", Table2[[#This Row],[BB HS]]/Table2[[#This Row],[BB T]]))</f>
        <v>--</v>
      </c>
      <c r="CP119" s="18" t="str">
        <f>IF(Table2[[#This Row],[BB T]]=0,"--", IF(Table2[[#This Row],[BB FE]]/Table2[[#This Row],[BB T]]=0, "--", Table2[[#This Row],[BB FE]]/Table2[[#This Row],[BB T]]))</f>
        <v>--</v>
      </c>
      <c r="CQ119" s="2">
        <v>0</v>
      </c>
      <c r="CR119" s="2">
        <v>1</v>
      </c>
      <c r="CS119" s="2">
        <v>0</v>
      </c>
      <c r="CT119" s="2">
        <v>0</v>
      </c>
      <c r="CU119" s="6">
        <f>SUM(Table2[[#This Row],[SB B]:[SB FE]])</f>
        <v>1</v>
      </c>
      <c r="CV119" s="11">
        <f>IF((Table2[[#This Row],[SB T]]/Table2[[#This Row],[Admission]]) = 0, "--", (Table2[[#This Row],[SB T]]/Table2[[#This Row],[Admission]]))</f>
        <v>4.3478260869565216E-2</v>
      </c>
      <c r="CW119" s="11" t="str">
        <f>IF(Table2[[#This Row],[SB T]]=0,"--", IF(Table2[[#This Row],[SB HS]]/Table2[[#This Row],[SB T]]=0, "--", Table2[[#This Row],[SB HS]]/Table2[[#This Row],[SB T]]))</f>
        <v>--</v>
      </c>
      <c r="CX119" s="18" t="str">
        <f>IF(Table2[[#This Row],[SB T]]=0,"--", IF(Table2[[#This Row],[SB FE]]/Table2[[#This Row],[SB T]]=0, "--", Table2[[#This Row],[SB FE]]/Table2[[#This Row],[SB T]]))</f>
        <v>--</v>
      </c>
      <c r="CY119" s="2">
        <v>0</v>
      </c>
      <c r="CZ119" s="2">
        <v>0</v>
      </c>
      <c r="DA119" s="2">
        <v>0</v>
      </c>
      <c r="DB119" s="2">
        <v>0</v>
      </c>
      <c r="DC119" s="6">
        <f>SUM(Table2[[#This Row],[GF B]:[GF FE]])</f>
        <v>0</v>
      </c>
      <c r="DD119" s="11" t="str">
        <f>IF((Table2[[#This Row],[GF T]]/Table2[[#This Row],[Admission]]) = 0, "--", (Table2[[#This Row],[GF T]]/Table2[[#This Row],[Admission]]))</f>
        <v>--</v>
      </c>
      <c r="DE119" s="11" t="str">
        <f>IF(Table2[[#This Row],[GF T]]=0,"--", IF(Table2[[#This Row],[GF HS]]/Table2[[#This Row],[GF T]]=0, "--", Table2[[#This Row],[GF HS]]/Table2[[#This Row],[GF T]]))</f>
        <v>--</v>
      </c>
      <c r="DF119" s="18" t="str">
        <f>IF(Table2[[#This Row],[GF T]]=0,"--", IF(Table2[[#This Row],[GF FE]]/Table2[[#This Row],[GF T]]=0, "--", Table2[[#This Row],[GF FE]]/Table2[[#This Row],[GF T]]))</f>
        <v>--</v>
      </c>
      <c r="DG119" s="2">
        <v>0</v>
      </c>
      <c r="DH119" s="2">
        <v>0</v>
      </c>
      <c r="DI119" s="2">
        <v>0</v>
      </c>
      <c r="DJ119" s="2">
        <v>0</v>
      </c>
      <c r="DK119" s="6">
        <f>SUM(Table2[[#This Row],[TN B]:[TN FE]])</f>
        <v>0</v>
      </c>
      <c r="DL119" s="11" t="str">
        <f>IF((Table2[[#This Row],[TN T]]/Table2[[#This Row],[Admission]]) = 0, "--", (Table2[[#This Row],[TN T]]/Table2[[#This Row],[Admission]]))</f>
        <v>--</v>
      </c>
      <c r="DM119" s="11" t="str">
        <f>IF(Table2[[#This Row],[TN T]]=0,"--", IF(Table2[[#This Row],[TN HS]]/Table2[[#This Row],[TN T]]=0, "--", Table2[[#This Row],[TN HS]]/Table2[[#This Row],[TN T]]))</f>
        <v>--</v>
      </c>
      <c r="DN119" s="18" t="str">
        <f>IF(Table2[[#This Row],[TN T]]=0,"--", IF(Table2[[#This Row],[TN FE]]/Table2[[#This Row],[TN T]]=0, "--", Table2[[#This Row],[TN FE]]/Table2[[#This Row],[TN T]]))</f>
        <v>--</v>
      </c>
      <c r="DO119" s="2">
        <v>0</v>
      </c>
      <c r="DP119" s="2">
        <v>0</v>
      </c>
      <c r="DQ119" s="2">
        <v>0</v>
      </c>
      <c r="DR119" s="2">
        <v>0</v>
      </c>
      <c r="DS119" s="6">
        <f>SUM(Table2[[#This Row],[BND B]:[BND FE]])</f>
        <v>0</v>
      </c>
      <c r="DT119" s="11" t="str">
        <f>IF((Table2[[#This Row],[BND T]]/Table2[[#This Row],[Admission]]) = 0, "--", (Table2[[#This Row],[BND T]]/Table2[[#This Row],[Admission]]))</f>
        <v>--</v>
      </c>
      <c r="DU119" s="11" t="str">
        <f>IF(Table2[[#This Row],[BND T]]=0,"--", IF(Table2[[#This Row],[BND HS]]/Table2[[#This Row],[BND T]]=0, "--", Table2[[#This Row],[BND HS]]/Table2[[#This Row],[BND T]]))</f>
        <v>--</v>
      </c>
      <c r="DV119" s="18" t="str">
        <f>IF(Table2[[#This Row],[BND T]]=0,"--", IF(Table2[[#This Row],[BND FE]]/Table2[[#This Row],[BND T]]=0, "--", Table2[[#This Row],[BND FE]]/Table2[[#This Row],[BND T]]))</f>
        <v>--</v>
      </c>
      <c r="DW119" s="2">
        <v>0</v>
      </c>
      <c r="DX119" s="2">
        <v>0</v>
      </c>
      <c r="DY119" s="2">
        <v>0</v>
      </c>
      <c r="DZ119" s="2">
        <v>0</v>
      </c>
      <c r="EA119" s="6">
        <f>SUM(Table2[[#This Row],[SPE B]:[SPE FE]])</f>
        <v>0</v>
      </c>
      <c r="EB119" s="11" t="str">
        <f>IF((Table2[[#This Row],[SPE T]]/Table2[[#This Row],[Admission]]) = 0, "--", (Table2[[#This Row],[SPE T]]/Table2[[#This Row],[Admission]]))</f>
        <v>--</v>
      </c>
      <c r="EC119" s="11" t="str">
        <f>IF(Table2[[#This Row],[SPE T]]=0,"--", IF(Table2[[#This Row],[SPE HS]]/Table2[[#This Row],[SPE T]]=0, "--", Table2[[#This Row],[SPE HS]]/Table2[[#This Row],[SPE T]]))</f>
        <v>--</v>
      </c>
      <c r="ED119" s="18" t="str">
        <f>IF(Table2[[#This Row],[SPE T]]=0,"--", IF(Table2[[#This Row],[SPE FE]]/Table2[[#This Row],[SPE T]]=0, "--", Table2[[#This Row],[SPE FE]]/Table2[[#This Row],[SPE T]]))</f>
        <v>--</v>
      </c>
      <c r="EE119" s="2">
        <v>0</v>
      </c>
      <c r="EF119" s="2">
        <v>0</v>
      </c>
      <c r="EG119" s="2">
        <v>0</v>
      </c>
      <c r="EH119" s="2">
        <v>0</v>
      </c>
      <c r="EI119" s="6">
        <f>SUM(Table2[[#This Row],[ORC B]:[ORC FE]])</f>
        <v>0</v>
      </c>
      <c r="EJ119" s="11" t="str">
        <f>IF((Table2[[#This Row],[ORC T]]/Table2[[#This Row],[Admission]]) = 0, "--", (Table2[[#This Row],[ORC T]]/Table2[[#This Row],[Admission]]))</f>
        <v>--</v>
      </c>
      <c r="EK119" s="11" t="str">
        <f>IF(Table2[[#This Row],[ORC T]]=0,"--", IF(Table2[[#This Row],[ORC HS]]/Table2[[#This Row],[ORC T]]=0, "--", Table2[[#This Row],[ORC HS]]/Table2[[#This Row],[ORC T]]))</f>
        <v>--</v>
      </c>
      <c r="EL119" s="18" t="str">
        <f>IF(Table2[[#This Row],[ORC T]]=0,"--", IF(Table2[[#This Row],[ORC FE]]/Table2[[#This Row],[ORC T]]=0, "--", Table2[[#This Row],[ORC FE]]/Table2[[#This Row],[ORC T]]))</f>
        <v>--</v>
      </c>
      <c r="EM119" s="2">
        <v>0</v>
      </c>
      <c r="EN119" s="2">
        <v>0</v>
      </c>
      <c r="EO119" s="2">
        <v>0</v>
      </c>
      <c r="EP119" s="2">
        <v>0</v>
      </c>
      <c r="EQ119" s="6">
        <f>SUM(Table2[[#This Row],[SOL B]:[SOL FE]])</f>
        <v>0</v>
      </c>
      <c r="ER119" s="11" t="str">
        <f>IF((Table2[[#This Row],[SOL T]]/Table2[[#This Row],[Admission]]) = 0, "--", (Table2[[#This Row],[SOL T]]/Table2[[#This Row],[Admission]]))</f>
        <v>--</v>
      </c>
      <c r="ES119" s="11" t="str">
        <f>IF(Table2[[#This Row],[SOL T]]=0,"--", IF(Table2[[#This Row],[SOL HS]]/Table2[[#This Row],[SOL T]]=0, "--", Table2[[#This Row],[SOL HS]]/Table2[[#This Row],[SOL T]]))</f>
        <v>--</v>
      </c>
      <c r="ET119" s="18" t="str">
        <f>IF(Table2[[#This Row],[SOL T]]=0,"--", IF(Table2[[#This Row],[SOL FE]]/Table2[[#This Row],[SOL T]]=0, "--", Table2[[#This Row],[SOL FE]]/Table2[[#This Row],[SOL T]]))</f>
        <v>--</v>
      </c>
      <c r="EU119" s="2">
        <v>0</v>
      </c>
      <c r="EV119" s="2">
        <v>0</v>
      </c>
      <c r="EW119" s="2">
        <v>0</v>
      </c>
      <c r="EX119" s="2">
        <v>0</v>
      </c>
      <c r="EY119" s="6">
        <f>SUM(Table2[[#This Row],[CHO B]:[CHO FE]])</f>
        <v>0</v>
      </c>
      <c r="EZ119" s="11" t="str">
        <f>IF((Table2[[#This Row],[CHO T]]/Table2[[#This Row],[Admission]]) = 0, "--", (Table2[[#This Row],[CHO T]]/Table2[[#This Row],[Admission]]))</f>
        <v>--</v>
      </c>
      <c r="FA119" s="11" t="str">
        <f>IF(Table2[[#This Row],[CHO T]]=0,"--", IF(Table2[[#This Row],[CHO HS]]/Table2[[#This Row],[CHO T]]=0, "--", Table2[[#This Row],[CHO HS]]/Table2[[#This Row],[CHO T]]))</f>
        <v>--</v>
      </c>
      <c r="FB119" s="18" t="str">
        <f>IF(Table2[[#This Row],[CHO T]]=0,"--", IF(Table2[[#This Row],[CHO FE]]/Table2[[#This Row],[CHO T]]=0, "--", Table2[[#This Row],[CHO FE]]/Table2[[#This Row],[CHO T]]))</f>
        <v>--</v>
      </c>
      <c r="FC11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</v>
      </c>
      <c r="FD119">
        <v>0</v>
      </c>
      <c r="FE119">
        <v>0</v>
      </c>
      <c r="FF119">
        <v>0</v>
      </c>
      <c r="FG119">
        <v>0</v>
      </c>
      <c r="FH119">
        <v>0</v>
      </c>
      <c r="FI119">
        <v>0</v>
      </c>
      <c r="FJ119" s="1" t="s">
        <v>390</v>
      </c>
      <c r="FK119" s="1" t="s">
        <v>390</v>
      </c>
      <c r="FL119">
        <v>0</v>
      </c>
      <c r="FM119">
        <v>0</v>
      </c>
      <c r="FN119" s="1" t="s">
        <v>390</v>
      </c>
      <c r="FO119" s="1" t="s">
        <v>390</v>
      </c>
    </row>
    <row r="120" spans="1:171">
      <c r="A120">
        <v>1055</v>
      </c>
      <c r="B120">
        <v>116</v>
      </c>
      <c r="C120" t="s">
        <v>102</v>
      </c>
      <c r="D120" t="s">
        <v>216</v>
      </c>
      <c r="E120" s="20">
        <v>724</v>
      </c>
      <c r="F120" s="2">
        <v>68</v>
      </c>
      <c r="G120" s="2">
        <v>1</v>
      </c>
      <c r="H120" s="2">
        <v>0</v>
      </c>
      <c r="I120" s="2">
        <v>0</v>
      </c>
      <c r="J120" s="6">
        <f>SUM(Table2[[#This Row],[FB B]:[FB FE]])</f>
        <v>69</v>
      </c>
      <c r="K120" s="11">
        <f>IF((Table2[[#This Row],[FB T]]/Table2[[#This Row],[Admission]]) = 0, "--", (Table2[[#This Row],[FB T]]/Table2[[#This Row],[Admission]]))</f>
        <v>9.5303867403314924E-2</v>
      </c>
      <c r="L120" s="11" t="str">
        <f>IF(Table2[[#This Row],[FB T]]=0,"--", IF(Table2[[#This Row],[FB HS]]/Table2[[#This Row],[FB T]]=0, "--", Table2[[#This Row],[FB HS]]/Table2[[#This Row],[FB T]]))</f>
        <v>--</v>
      </c>
      <c r="M120" s="18" t="str">
        <f>IF(Table2[[#This Row],[FB T]]=0,"--", IF(Table2[[#This Row],[FB FE]]/Table2[[#This Row],[FB T]]=0, "--", Table2[[#This Row],[FB FE]]/Table2[[#This Row],[FB T]]))</f>
        <v>--</v>
      </c>
      <c r="N120" s="2">
        <v>34</v>
      </c>
      <c r="O120" s="2">
        <v>24</v>
      </c>
      <c r="P120" s="2">
        <v>0</v>
      </c>
      <c r="Q120" s="2">
        <v>1</v>
      </c>
      <c r="R120" s="6">
        <f>SUM(Table2[[#This Row],[XC B]:[XC FE]])</f>
        <v>59</v>
      </c>
      <c r="S120" s="11">
        <f>IF((Table2[[#This Row],[XC T]]/Table2[[#This Row],[Admission]]) = 0, "--", (Table2[[#This Row],[XC T]]/Table2[[#This Row],[Admission]]))</f>
        <v>8.1491712707182321E-2</v>
      </c>
      <c r="T120" s="11" t="str">
        <f>IF(Table2[[#This Row],[XC T]]=0,"--", IF(Table2[[#This Row],[XC HS]]/Table2[[#This Row],[XC T]]=0, "--", Table2[[#This Row],[XC HS]]/Table2[[#This Row],[XC T]]))</f>
        <v>--</v>
      </c>
      <c r="U120" s="18">
        <f>IF(Table2[[#This Row],[XC T]]=0,"--", IF(Table2[[#This Row],[XC FE]]/Table2[[#This Row],[XC T]]=0, "--", Table2[[#This Row],[XC FE]]/Table2[[#This Row],[XC T]]))</f>
        <v>1.6949152542372881E-2</v>
      </c>
      <c r="V120" s="2">
        <v>25</v>
      </c>
      <c r="W120" s="2">
        <v>0</v>
      </c>
      <c r="X120" s="2">
        <v>1</v>
      </c>
      <c r="Y120" s="6">
        <f>SUM(Table2[[#This Row],[VB G]:[VB FE]])</f>
        <v>26</v>
      </c>
      <c r="Z120" s="11">
        <f>IF((Table2[[#This Row],[VB T]]/Table2[[#This Row],[Admission]]) = 0, "--", (Table2[[#This Row],[VB T]]/Table2[[#This Row],[Admission]]))</f>
        <v>3.591160220994475E-2</v>
      </c>
      <c r="AA120" s="11" t="str">
        <f>IF(Table2[[#This Row],[VB T]]=0,"--", IF(Table2[[#This Row],[VB HS]]/Table2[[#This Row],[VB T]]=0, "--", Table2[[#This Row],[VB HS]]/Table2[[#This Row],[VB T]]))</f>
        <v>--</v>
      </c>
      <c r="AB120" s="18">
        <f>IF(Table2[[#This Row],[VB T]]=0,"--", IF(Table2[[#This Row],[VB FE]]/Table2[[#This Row],[VB T]]=0, "--", Table2[[#This Row],[VB FE]]/Table2[[#This Row],[VB T]]))</f>
        <v>3.8461538461538464E-2</v>
      </c>
      <c r="AC120" s="2">
        <v>32</v>
      </c>
      <c r="AD120" s="2">
        <v>14</v>
      </c>
      <c r="AE120" s="2">
        <v>0</v>
      </c>
      <c r="AF120" s="2">
        <v>0</v>
      </c>
      <c r="AG120" s="6">
        <f>SUM(Table2[[#This Row],[SC B]:[SC FE]])</f>
        <v>46</v>
      </c>
      <c r="AH120" s="11">
        <f>IF((Table2[[#This Row],[SC T]]/Table2[[#This Row],[Admission]]) = 0, "--", (Table2[[#This Row],[SC T]]/Table2[[#This Row],[Admission]]))</f>
        <v>6.3535911602209949E-2</v>
      </c>
      <c r="AI120" s="11" t="str">
        <f>IF(Table2[[#This Row],[SC T]]=0,"--", IF(Table2[[#This Row],[SC HS]]/Table2[[#This Row],[SC T]]=0, "--", Table2[[#This Row],[SC HS]]/Table2[[#This Row],[SC T]]))</f>
        <v>--</v>
      </c>
      <c r="AJ120" s="18" t="str">
        <f>IF(Table2[[#This Row],[SC T]]=0,"--", IF(Table2[[#This Row],[SC FE]]/Table2[[#This Row],[SC T]]=0, "--", Table2[[#This Row],[SC FE]]/Table2[[#This Row],[SC T]]))</f>
        <v>--</v>
      </c>
      <c r="AK120" s="15">
        <f>SUM(Table2[[#This Row],[FB T]],Table2[[#This Row],[XC T]],Table2[[#This Row],[VB T]],Table2[[#This Row],[SC T]])</f>
        <v>200</v>
      </c>
      <c r="AL120" s="2">
        <v>31</v>
      </c>
      <c r="AM120" s="2">
        <v>20</v>
      </c>
      <c r="AN120" s="2">
        <v>0</v>
      </c>
      <c r="AO120" s="2">
        <v>0</v>
      </c>
      <c r="AP120" s="6">
        <f>SUM(Table2[[#This Row],[BX B]:[BX FE]])</f>
        <v>51</v>
      </c>
      <c r="AQ120" s="11">
        <f>IF((Table2[[#This Row],[BX T]]/Table2[[#This Row],[Admission]]) = 0, "--", (Table2[[#This Row],[BX T]]/Table2[[#This Row],[Admission]]))</f>
        <v>7.0441988950276244E-2</v>
      </c>
      <c r="AR120" s="11" t="str">
        <f>IF(Table2[[#This Row],[BX T]]=0,"--", IF(Table2[[#This Row],[BX HS]]/Table2[[#This Row],[BX T]]=0, "--", Table2[[#This Row],[BX HS]]/Table2[[#This Row],[BX T]]))</f>
        <v>--</v>
      </c>
      <c r="AS120" s="18" t="str">
        <f>IF(Table2[[#This Row],[BX T]]=0,"--", IF(Table2[[#This Row],[BX FE]]/Table2[[#This Row],[BX T]]=0, "--", Table2[[#This Row],[BX FE]]/Table2[[#This Row],[BX T]]))</f>
        <v>--</v>
      </c>
      <c r="AT120" s="2">
        <v>6</v>
      </c>
      <c r="AU120" s="2">
        <v>9</v>
      </c>
      <c r="AV120" s="2">
        <v>0</v>
      </c>
      <c r="AW120" s="2">
        <v>0</v>
      </c>
      <c r="AX120" s="6">
        <f>SUM(Table2[[#This Row],[SW B]:[SW FE]])</f>
        <v>15</v>
      </c>
      <c r="AY120" s="11">
        <f>IF((Table2[[#This Row],[SW T]]/Table2[[#This Row],[Admission]]) = 0, "--", (Table2[[#This Row],[SW T]]/Table2[[#This Row],[Admission]]))</f>
        <v>2.0718232044198894E-2</v>
      </c>
      <c r="AZ120" s="11" t="str">
        <f>IF(Table2[[#This Row],[SW T]]=0,"--", IF(Table2[[#This Row],[SW HS]]/Table2[[#This Row],[SW T]]=0, "--", Table2[[#This Row],[SW HS]]/Table2[[#This Row],[SW T]]))</f>
        <v>--</v>
      </c>
      <c r="BA120" s="18" t="str">
        <f>IF(Table2[[#This Row],[SW T]]=0,"--", IF(Table2[[#This Row],[SW FE]]/Table2[[#This Row],[SW T]]=0, "--", Table2[[#This Row],[SW FE]]/Table2[[#This Row],[SW T]]))</f>
        <v>--</v>
      </c>
      <c r="BB120" s="2">
        <v>0</v>
      </c>
      <c r="BC120" s="2">
        <v>27</v>
      </c>
      <c r="BD120" s="2">
        <v>0</v>
      </c>
      <c r="BE120" s="2">
        <v>0</v>
      </c>
      <c r="BF120" s="6">
        <f>SUM(Table2[[#This Row],[CHE B]:[CHE FE]])</f>
        <v>27</v>
      </c>
      <c r="BG120" s="11">
        <f>IF((Table2[[#This Row],[CHE T]]/Table2[[#This Row],[Admission]]) = 0, "--", (Table2[[#This Row],[CHE T]]/Table2[[#This Row],[Admission]]))</f>
        <v>3.7292817679558013E-2</v>
      </c>
      <c r="BH120" s="11" t="str">
        <f>IF(Table2[[#This Row],[CHE T]]=0,"--", IF(Table2[[#This Row],[CHE HS]]/Table2[[#This Row],[CHE T]]=0, "--", Table2[[#This Row],[CHE HS]]/Table2[[#This Row],[CHE T]]))</f>
        <v>--</v>
      </c>
      <c r="BI120" s="22" t="str">
        <f>IF(Table2[[#This Row],[CHE T]]=0,"--", IF(Table2[[#This Row],[CHE FE]]/Table2[[#This Row],[CHE T]]=0, "--", Table2[[#This Row],[CHE FE]]/Table2[[#This Row],[CHE T]]))</f>
        <v>--</v>
      </c>
      <c r="BJ120" s="2">
        <v>43</v>
      </c>
      <c r="BK120" s="2">
        <v>0</v>
      </c>
      <c r="BL120" s="2">
        <v>0</v>
      </c>
      <c r="BM120" s="2">
        <v>0</v>
      </c>
      <c r="BN120" s="6">
        <f>SUM(Table2[[#This Row],[WR B]:[WR FE]])</f>
        <v>43</v>
      </c>
      <c r="BO120" s="11">
        <f>IF((Table2[[#This Row],[WR T]]/Table2[[#This Row],[Admission]]) = 0, "--", (Table2[[#This Row],[WR T]]/Table2[[#This Row],[Admission]]))</f>
        <v>5.9392265193370167E-2</v>
      </c>
      <c r="BP120" s="11" t="str">
        <f>IF(Table2[[#This Row],[WR T]]=0,"--", IF(Table2[[#This Row],[WR HS]]/Table2[[#This Row],[WR T]]=0, "--", Table2[[#This Row],[WR HS]]/Table2[[#This Row],[WR T]]))</f>
        <v>--</v>
      </c>
      <c r="BQ120" s="18" t="str">
        <f>IF(Table2[[#This Row],[WR T]]=0,"--", IF(Table2[[#This Row],[WR FE]]/Table2[[#This Row],[WR T]]=0, "--", Table2[[#This Row],[WR FE]]/Table2[[#This Row],[WR T]]))</f>
        <v>--</v>
      </c>
      <c r="BR120" s="2">
        <v>0</v>
      </c>
      <c r="BS120" s="2">
        <v>0</v>
      </c>
      <c r="BT120" s="2">
        <v>0</v>
      </c>
      <c r="BU120" s="2">
        <v>0</v>
      </c>
      <c r="BV120" s="6">
        <f>SUM(Table2[[#This Row],[DNC B]:[DNC FE]])</f>
        <v>0</v>
      </c>
      <c r="BW120" s="11" t="str">
        <f>IF((Table2[[#This Row],[DNC T]]/Table2[[#This Row],[Admission]]) = 0, "--", (Table2[[#This Row],[DNC T]]/Table2[[#This Row],[Admission]]))</f>
        <v>--</v>
      </c>
      <c r="BX120" s="11" t="str">
        <f>IF(Table2[[#This Row],[DNC T]]=0,"--", IF(Table2[[#This Row],[DNC HS]]/Table2[[#This Row],[DNC T]]=0, "--", Table2[[#This Row],[DNC HS]]/Table2[[#This Row],[DNC T]]))</f>
        <v>--</v>
      </c>
      <c r="BY120" s="18" t="str">
        <f>IF(Table2[[#This Row],[DNC T]]=0,"--", IF(Table2[[#This Row],[DNC FE]]/Table2[[#This Row],[DNC T]]=0, "--", Table2[[#This Row],[DNC FE]]/Table2[[#This Row],[DNC T]]))</f>
        <v>--</v>
      </c>
      <c r="BZ120" s="24">
        <f>SUM(Table2[[#This Row],[BX T]],Table2[[#This Row],[SW T]],Table2[[#This Row],[CHE T]],Table2[[#This Row],[WR T]],Table2[[#This Row],[DNC T]])</f>
        <v>136</v>
      </c>
      <c r="CA120" s="2">
        <v>51</v>
      </c>
      <c r="CB120" s="2">
        <v>56</v>
      </c>
      <c r="CC120" s="2">
        <v>0</v>
      </c>
      <c r="CD120" s="2">
        <v>2</v>
      </c>
      <c r="CE120" s="6">
        <f>SUM(Table2[[#This Row],[TF B]:[TF FE]])</f>
        <v>109</v>
      </c>
      <c r="CF120" s="11">
        <f>IF((Table2[[#This Row],[TF T]]/Table2[[#This Row],[Admission]]) = 0, "--", (Table2[[#This Row],[TF T]]/Table2[[#This Row],[Admission]]))</f>
        <v>0.15055248618784531</v>
      </c>
      <c r="CG120" s="11" t="str">
        <f>IF(Table2[[#This Row],[TF T]]=0,"--", IF(Table2[[#This Row],[TF HS]]/Table2[[#This Row],[TF T]]=0, "--", Table2[[#This Row],[TF HS]]/Table2[[#This Row],[TF T]]))</f>
        <v>--</v>
      </c>
      <c r="CH120" s="18">
        <f>IF(Table2[[#This Row],[TF T]]=0,"--", IF(Table2[[#This Row],[TF FE]]/Table2[[#This Row],[TF T]]=0, "--", Table2[[#This Row],[TF FE]]/Table2[[#This Row],[TF T]]))</f>
        <v>1.834862385321101E-2</v>
      </c>
      <c r="CI120" s="2">
        <v>25</v>
      </c>
      <c r="CJ120" s="2">
        <v>0</v>
      </c>
      <c r="CK120" s="2">
        <v>0</v>
      </c>
      <c r="CL120" s="2">
        <v>0</v>
      </c>
      <c r="CM120" s="6">
        <f>SUM(Table2[[#This Row],[BB B]:[BB FE]])</f>
        <v>25</v>
      </c>
      <c r="CN120" s="11">
        <f>IF((Table2[[#This Row],[BB T]]/Table2[[#This Row],[Admission]]) = 0, "--", (Table2[[#This Row],[BB T]]/Table2[[#This Row],[Admission]]))</f>
        <v>3.4530386740331494E-2</v>
      </c>
      <c r="CO120" s="11" t="str">
        <f>IF(Table2[[#This Row],[BB T]]=0,"--", IF(Table2[[#This Row],[BB HS]]/Table2[[#This Row],[BB T]]=0, "--", Table2[[#This Row],[BB HS]]/Table2[[#This Row],[BB T]]))</f>
        <v>--</v>
      </c>
      <c r="CP120" s="18" t="str">
        <f>IF(Table2[[#This Row],[BB T]]=0,"--", IF(Table2[[#This Row],[BB FE]]/Table2[[#This Row],[BB T]]=0, "--", Table2[[#This Row],[BB FE]]/Table2[[#This Row],[BB T]]))</f>
        <v>--</v>
      </c>
      <c r="CQ120" s="2">
        <v>0</v>
      </c>
      <c r="CR120" s="2">
        <v>0</v>
      </c>
      <c r="CS120" s="2">
        <v>0</v>
      </c>
      <c r="CT120" s="2">
        <v>0</v>
      </c>
      <c r="CU120" s="6">
        <f>SUM(Table2[[#This Row],[SB B]:[SB FE]])</f>
        <v>0</v>
      </c>
      <c r="CV120" s="11" t="str">
        <f>IF((Table2[[#This Row],[SB T]]/Table2[[#This Row],[Admission]]) = 0, "--", (Table2[[#This Row],[SB T]]/Table2[[#This Row],[Admission]]))</f>
        <v>--</v>
      </c>
      <c r="CW120" s="11" t="str">
        <f>IF(Table2[[#This Row],[SB T]]=0,"--", IF(Table2[[#This Row],[SB HS]]/Table2[[#This Row],[SB T]]=0, "--", Table2[[#This Row],[SB HS]]/Table2[[#This Row],[SB T]]))</f>
        <v>--</v>
      </c>
      <c r="CX120" s="18" t="str">
        <f>IF(Table2[[#This Row],[SB T]]=0,"--", IF(Table2[[#This Row],[SB FE]]/Table2[[#This Row],[SB T]]=0, "--", Table2[[#This Row],[SB FE]]/Table2[[#This Row],[SB T]]))</f>
        <v>--</v>
      </c>
      <c r="CY120" s="2">
        <v>12</v>
      </c>
      <c r="CZ120" s="2">
        <v>0</v>
      </c>
      <c r="DA120" s="2">
        <v>0</v>
      </c>
      <c r="DB120" s="2">
        <v>0</v>
      </c>
      <c r="DC120" s="6">
        <f>SUM(Table2[[#This Row],[GF B]:[GF FE]])</f>
        <v>12</v>
      </c>
      <c r="DD120" s="11">
        <f>IF((Table2[[#This Row],[GF T]]/Table2[[#This Row],[Admission]]) = 0, "--", (Table2[[#This Row],[GF T]]/Table2[[#This Row],[Admission]]))</f>
        <v>1.6574585635359115E-2</v>
      </c>
      <c r="DE120" s="11" t="str">
        <f>IF(Table2[[#This Row],[GF T]]=0,"--", IF(Table2[[#This Row],[GF HS]]/Table2[[#This Row],[GF T]]=0, "--", Table2[[#This Row],[GF HS]]/Table2[[#This Row],[GF T]]))</f>
        <v>--</v>
      </c>
      <c r="DF120" s="18" t="str">
        <f>IF(Table2[[#This Row],[GF T]]=0,"--", IF(Table2[[#This Row],[GF FE]]/Table2[[#This Row],[GF T]]=0, "--", Table2[[#This Row],[GF FE]]/Table2[[#This Row],[GF T]]))</f>
        <v>--</v>
      </c>
      <c r="DG120" s="2">
        <v>0</v>
      </c>
      <c r="DH120" s="2">
        <v>15</v>
      </c>
      <c r="DI120" s="2">
        <v>0</v>
      </c>
      <c r="DJ120" s="2">
        <v>0</v>
      </c>
      <c r="DK120" s="6">
        <f>SUM(Table2[[#This Row],[TN B]:[TN FE]])</f>
        <v>15</v>
      </c>
      <c r="DL120" s="11">
        <f>IF((Table2[[#This Row],[TN T]]/Table2[[#This Row],[Admission]]) = 0, "--", (Table2[[#This Row],[TN T]]/Table2[[#This Row],[Admission]]))</f>
        <v>2.0718232044198894E-2</v>
      </c>
      <c r="DM120" s="11" t="str">
        <f>IF(Table2[[#This Row],[TN T]]=0,"--", IF(Table2[[#This Row],[TN HS]]/Table2[[#This Row],[TN T]]=0, "--", Table2[[#This Row],[TN HS]]/Table2[[#This Row],[TN T]]))</f>
        <v>--</v>
      </c>
      <c r="DN120" s="18" t="str">
        <f>IF(Table2[[#This Row],[TN T]]=0,"--", IF(Table2[[#This Row],[TN FE]]/Table2[[#This Row],[TN T]]=0, "--", Table2[[#This Row],[TN FE]]/Table2[[#This Row],[TN T]]))</f>
        <v>--</v>
      </c>
      <c r="DO120" s="2">
        <v>29</v>
      </c>
      <c r="DP120" s="2">
        <v>30</v>
      </c>
      <c r="DQ120" s="2">
        <v>0</v>
      </c>
      <c r="DR120" s="2">
        <v>0</v>
      </c>
      <c r="DS120" s="6">
        <f>SUM(Table2[[#This Row],[BND B]:[BND FE]])</f>
        <v>59</v>
      </c>
      <c r="DT120" s="11">
        <f>IF((Table2[[#This Row],[BND T]]/Table2[[#This Row],[Admission]]) = 0, "--", (Table2[[#This Row],[BND T]]/Table2[[#This Row],[Admission]]))</f>
        <v>8.1491712707182321E-2</v>
      </c>
      <c r="DU120" s="11" t="str">
        <f>IF(Table2[[#This Row],[BND T]]=0,"--", IF(Table2[[#This Row],[BND HS]]/Table2[[#This Row],[BND T]]=0, "--", Table2[[#This Row],[BND HS]]/Table2[[#This Row],[BND T]]))</f>
        <v>--</v>
      </c>
      <c r="DV120" s="18" t="str">
        <f>IF(Table2[[#This Row],[BND T]]=0,"--", IF(Table2[[#This Row],[BND FE]]/Table2[[#This Row],[BND T]]=0, "--", Table2[[#This Row],[BND FE]]/Table2[[#This Row],[BND T]]))</f>
        <v>--</v>
      </c>
      <c r="DW120" s="2">
        <v>0</v>
      </c>
      <c r="DX120" s="2">
        <v>0</v>
      </c>
      <c r="DY120" s="2">
        <v>0</v>
      </c>
      <c r="DZ120" s="2">
        <v>0</v>
      </c>
      <c r="EA120" s="6">
        <f>SUM(Table2[[#This Row],[SPE B]:[SPE FE]])</f>
        <v>0</v>
      </c>
      <c r="EB120" s="11" t="str">
        <f>IF((Table2[[#This Row],[SPE T]]/Table2[[#This Row],[Admission]]) = 0, "--", (Table2[[#This Row],[SPE T]]/Table2[[#This Row],[Admission]]))</f>
        <v>--</v>
      </c>
      <c r="EC120" s="11" t="str">
        <f>IF(Table2[[#This Row],[SPE T]]=0,"--", IF(Table2[[#This Row],[SPE HS]]/Table2[[#This Row],[SPE T]]=0, "--", Table2[[#This Row],[SPE HS]]/Table2[[#This Row],[SPE T]]))</f>
        <v>--</v>
      </c>
      <c r="ED120" s="18" t="str">
        <f>IF(Table2[[#This Row],[SPE T]]=0,"--", IF(Table2[[#This Row],[SPE FE]]/Table2[[#This Row],[SPE T]]=0, "--", Table2[[#This Row],[SPE FE]]/Table2[[#This Row],[SPE T]]))</f>
        <v>--</v>
      </c>
      <c r="EE120" s="2">
        <v>9</v>
      </c>
      <c r="EF120" s="2">
        <v>21</v>
      </c>
      <c r="EG120" s="2">
        <v>0</v>
      </c>
      <c r="EH120" s="2">
        <v>0</v>
      </c>
      <c r="EI120" s="6">
        <f>SUM(Table2[[#This Row],[ORC B]:[ORC FE]])</f>
        <v>30</v>
      </c>
      <c r="EJ120" s="11">
        <f>IF((Table2[[#This Row],[ORC T]]/Table2[[#This Row],[Admission]]) = 0, "--", (Table2[[#This Row],[ORC T]]/Table2[[#This Row],[Admission]]))</f>
        <v>4.1436464088397788E-2</v>
      </c>
      <c r="EK120" s="11" t="str">
        <f>IF(Table2[[#This Row],[ORC T]]=0,"--", IF(Table2[[#This Row],[ORC HS]]/Table2[[#This Row],[ORC T]]=0, "--", Table2[[#This Row],[ORC HS]]/Table2[[#This Row],[ORC T]]))</f>
        <v>--</v>
      </c>
      <c r="EL120" s="18" t="str">
        <f>IF(Table2[[#This Row],[ORC T]]=0,"--", IF(Table2[[#This Row],[ORC FE]]/Table2[[#This Row],[ORC T]]=0, "--", Table2[[#This Row],[ORC FE]]/Table2[[#This Row],[ORC T]]))</f>
        <v>--</v>
      </c>
      <c r="EM120" s="2">
        <v>17</v>
      </c>
      <c r="EN120" s="2">
        <v>22</v>
      </c>
      <c r="EO120" s="2">
        <v>0</v>
      </c>
      <c r="EP120" s="2">
        <v>0</v>
      </c>
      <c r="EQ120" s="6">
        <f>SUM(Table2[[#This Row],[SOL B]:[SOL FE]])</f>
        <v>39</v>
      </c>
      <c r="ER120" s="11">
        <f>IF((Table2[[#This Row],[SOL T]]/Table2[[#This Row],[Admission]]) = 0, "--", (Table2[[#This Row],[SOL T]]/Table2[[#This Row],[Admission]]))</f>
        <v>5.3867403314917128E-2</v>
      </c>
      <c r="ES120" s="11" t="str">
        <f>IF(Table2[[#This Row],[SOL T]]=0,"--", IF(Table2[[#This Row],[SOL HS]]/Table2[[#This Row],[SOL T]]=0, "--", Table2[[#This Row],[SOL HS]]/Table2[[#This Row],[SOL T]]))</f>
        <v>--</v>
      </c>
      <c r="ET120" s="18" t="str">
        <f>IF(Table2[[#This Row],[SOL T]]=0,"--", IF(Table2[[#This Row],[SOL FE]]/Table2[[#This Row],[SOL T]]=0, "--", Table2[[#This Row],[SOL FE]]/Table2[[#This Row],[SOL T]]))</f>
        <v>--</v>
      </c>
      <c r="EU120" s="2">
        <v>38</v>
      </c>
      <c r="EV120" s="2">
        <v>87</v>
      </c>
      <c r="EW120" s="2">
        <v>0</v>
      </c>
      <c r="EX120" s="2">
        <v>1</v>
      </c>
      <c r="EY120" s="6">
        <f>SUM(Table2[[#This Row],[CHO B]:[CHO FE]])</f>
        <v>126</v>
      </c>
      <c r="EZ120" s="11">
        <f>IF((Table2[[#This Row],[CHO T]]/Table2[[#This Row],[Admission]]) = 0, "--", (Table2[[#This Row],[CHO T]]/Table2[[#This Row],[Admission]]))</f>
        <v>0.17403314917127072</v>
      </c>
      <c r="FA120" s="11" t="str">
        <f>IF(Table2[[#This Row],[CHO T]]=0,"--", IF(Table2[[#This Row],[CHO HS]]/Table2[[#This Row],[CHO T]]=0, "--", Table2[[#This Row],[CHO HS]]/Table2[[#This Row],[CHO T]]))</f>
        <v>--</v>
      </c>
      <c r="FB120" s="18">
        <f>IF(Table2[[#This Row],[CHO T]]=0,"--", IF(Table2[[#This Row],[CHO FE]]/Table2[[#This Row],[CHO T]]=0, "--", Table2[[#This Row],[CHO FE]]/Table2[[#This Row],[CHO T]]))</f>
        <v>7.9365079365079361E-3</v>
      </c>
      <c r="FC12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415</v>
      </c>
      <c r="FD120">
        <v>0</v>
      </c>
      <c r="FE120">
        <v>2</v>
      </c>
      <c r="FF120" s="1" t="s">
        <v>390</v>
      </c>
      <c r="FG120" s="1" t="s">
        <v>390</v>
      </c>
      <c r="FH120">
        <v>0</v>
      </c>
      <c r="FI120">
        <v>1</v>
      </c>
      <c r="FJ120" s="1" t="s">
        <v>390</v>
      </c>
      <c r="FK120" s="1" t="s">
        <v>390</v>
      </c>
      <c r="FL120">
        <v>0</v>
      </c>
      <c r="FM120">
        <v>1</v>
      </c>
      <c r="FN120" s="1" t="s">
        <v>390</v>
      </c>
      <c r="FO120" s="1" t="s">
        <v>390</v>
      </c>
    </row>
    <row r="121" spans="1:171">
      <c r="A121">
        <v>1099</v>
      </c>
      <c r="B121">
        <v>104</v>
      </c>
      <c r="C121" t="s">
        <v>112</v>
      </c>
      <c r="D121" t="s">
        <v>217</v>
      </c>
      <c r="E121" s="20">
        <v>133</v>
      </c>
      <c r="F121" s="2">
        <v>32</v>
      </c>
      <c r="G121" s="2">
        <v>0</v>
      </c>
      <c r="H121" s="2">
        <v>0</v>
      </c>
      <c r="I121" s="2">
        <v>0</v>
      </c>
      <c r="J121" s="6">
        <f>SUM(Table2[[#This Row],[FB B]:[FB FE]])</f>
        <v>32</v>
      </c>
      <c r="K121" s="11">
        <f>IF((Table2[[#This Row],[FB T]]/Table2[[#This Row],[Admission]]) = 0, "--", (Table2[[#This Row],[FB T]]/Table2[[#This Row],[Admission]]))</f>
        <v>0.24060150375939848</v>
      </c>
      <c r="L121" s="11" t="str">
        <f>IF(Table2[[#This Row],[FB T]]=0,"--", IF(Table2[[#This Row],[FB HS]]/Table2[[#This Row],[FB T]]=0, "--", Table2[[#This Row],[FB HS]]/Table2[[#This Row],[FB T]]))</f>
        <v>--</v>
      </c>
      <c r="M121" s="18" t="str">
        <f>IF(Table2[[#This Row],[FB T]]=0,"--", IF(Table2[[#This Row],[FB FE]]/Table2[[#This Row],[FB T]]=0, "--", Table2[[#This Row],[FB FE]]/Table2[[#This Row],[FB T]]))</f>
        <v>--</v>
      </c>
      <c r="N121" s="2">
        <v>2</v>
      </c>
      <c r="O121" s="2">
        <v>2</v>
      </c>
      <c r="P121" s="2">
        <v>0</v>
      </c>
      <c r="Q121" s="2">
        <v>0</v>
      </c>
      <c r="R121" s="6">
        <f>SUM(Table2[[#This Row],[XC B]:[XC FE]])</f>
        <v>4</v>
      </c>
      <c r="S121" s="11">
        <f>IF((Table2[[#This Row],[XC T]]/Table2[[#This Row],[Admission]]) = 0, "--", (Table2[[#This Row],[XC T]]/Table2[[#This Row],[Admission]]))</f>
        <v>3.007518796992481E-2</v>
      </c>
      <c r="T121" s="11" t="str">
        <f>IF(Table2[[#This Row],[XC T]]=0,"--", IF(Table2[[#This Row],[XC HS]]/Table2[[#This Row],[XC T]]=0, "--", Table2[[#This Row],[XC HS]]/Table2[[#This Row],[XC T]]))</f>
        <v>--</v>
      </c>
      <c r="U121" s="18" t="str">
        <f>IF(Table2[[#This Row],[XC T]]=0,"--", IF(Table2[[#This Row],[XC FE]]/Table2[[#This Row],[XC T]]=0, "--", Table2[[#This Row],[XC FE]]/Table2[[#This Row],[XC T]]))</f>
        <v>--</v>
      </c>
      <c r="V121" s="2">
        <v>26</v>
      </c>
      <c r="W121" s="2">
        <v>0</v>
      </c>
      <c r="X121" s="2">
        <v>1</v>
      </c>
      <c r="Y121" s="6">
        <f>SUM(Table2[[#This Row],[VB G]:[VB FE]])</f>
        <v>27</v>
      </c>
      <c r="Z121" s="11">
        <f>IF((Table2[[#This Row],[VB T]]/Table2[[#This Row],[Admission]]) = 0, "--", (Table2[[#This Row],[VB T]]/Table2[[#This Row],[Admission]]))</f>
        <v>0.20300751879699247</v>
      </c>
      <c r="AA121" s="11" t="str">
        <f>IF(Table2[[#This Row],[VB T]]=0,"--", IF(Table2[[#This Row],[VB HS]]/Table2[[#This Row],[VB T]]=0, "--", Table2[[#This Row],[VB HS]]/Table2[[#This Row],[VB T]]))</f>
        <v>--</v>
      </c>
      <c r="AB121" s="18">
        <f>IF(Table2[[#This Row],[VB T]]=0,"--", IF(Table2[[#This Row],[VB FE]]/Table2[[#This Row],[VB T]]=0, "--", Table2[[#This Row],[VB FE]]/Table2[[#This Row],[VB T]]))</f>
        <v>3.7037037037037035E-2</v>
      </c>
      <c r="AC121" s="2">
        <v>0</v>
      </c>
      <c r="AD121" s="2">
        <v>0</v>
      </c>
      <c r="AE121" s="2">
        <v>0</v>
      </c>
      <c r="AF121" s="2">
        <v>0</v>
      </c>
      <c r="AG121" s="6">
        <f>SUM(Table2[[#This Row],[SC B]:[SC FE]])</f>
        <v>0</v>
      </c>
      <c r="AH121" s="11" t="str">
        <f>IF((Table2[[#This Row],[SC T]]/Table2[[#This Row],[Admission]]) = 0, "--", (Table2[[#This Row],[SC T]]/Table2[[#This Row],[Admission]]))</f>
        <v>--</v>
      </c>
      <c r="AI121" s="11" t="str">
        <f>IF(Table2[[#This Row],[SC T]]=0,"--", IF(Table2[[#This Row],[SC HS]]/Table2[[#This Row],[SC T]]=0, "--", Table2[[#This Row],[SC HS]]/Table2[[#This Row],[SC T]]))</f>
        <v>--</v>
      </c>
      <c r="AJ121" s="18" t="str">
        <f>IF(Table2[[#This Row],[SC T]]=0,"--", IF(Table2[[#This Row],[SC FE]]/Table2[[#This Row],[SC T]]=0, "--", Table2[[#This Row],[SC FE]]/Table2[[#This Row],[SC T]]))</f>
        <v>--</v>
      </c>
      <c r="AK121" s="15">
        <f>SUM(Table2[[#This Row],[FB T]],Table2[[#This Row],[XC T]],Table2[[#This Row],[VB T]],Table2[[#This Row],[SC T]])</f>
        <v>63</v>
      </c>
      <c r="AL121" s="2">
        <v>19</v>
      </c>
      <c r="AM121" s="2">
        <v>13</v>
      </c>
      <c r="AN121" s="2">
        <v>0</v>
      </c>
      <c r="AO121" s="2">
        <v>0</v>
      </c>
      <c r="AP121" s="6">
        <f>SUM(Table2[[#This Row],[BX B]:[BX FE]])</f>
        <v>32</v>
      </c>
      <c r="AQ121" s="11">
        <f>IF((Table2[[#This Row],[BX T]]/Table2[[#This Row],[Admission]]) = 0, "--", (Table2[[#This Row],[BX T]]/Table2[[#This Row],[Admission]]))</f>
        <v>0.24060150375939848</v>
      </c>
      <c r="AR121" s="11" t="str">
        <f>IF(Table2[[#This Row],[BX T]]=0,"--", IF(Table2[[#This Row],[BX HS]]/Table2[[#This Row],[BX T]]=0, "--", Table2[[#This Row],[BX HS]]/Table2[[#This Row],[BX T]]))</f>
        <v>--</v>
      </c>
      <c r="AS121" s="18" t="str">
        <f>IF(Table2[[#This Row],[BX T]]=0,"--", IF(Table2[[#This Row],[BX FE]]/Table2[[#This Row],[BX T]]=0, "--", Table2[[#This Row],[BX FE]]/Table2[[#This Row],[BX T]]))</f>
        <v>--</v>
      </c>
      <c r="AT121" s="2">
        <v>0</v>
      </c>
      <c r="AU121" s="2">
        <v>0</v>
      </c>
      <c r="AV121" s="2">
        <v>0</v>
      </c>
      <c r="AW121" s="2">
        <v>0</v>
      </c>
      <c r="AX121" s="6">
        <f>SUM(Table2[[#This Row],[SW B]:[SW FE]])</f>
        <v>0</v>
      </c>
      <c r="AY121" s="11" t="str">
        <f>IF((Table2[[#This Row],[SW T]]/Table2[[#This Row],[Admission]]) = 0, "--", (Table2[[#This Row],[SW T]]/Table2[[#This Row],[Admission]]))</f>
        <v>--</v>
      </c>
      <c r="AZ121" s="11" t="str">
        <f>IF(Table2[[#This Row],[SW T]]=0,"--", IF(Table2[[#This Row],[SW HS]]/Table2[[#This Row],[SW T]]=0, "--", Table2[[#This Row],[SW HS]]/Table2[[#This Row],[SW T]]))</f>
        <v>--</v>
      </c>
      <c r="BA121" s="18" t="str">
        <f>IF(Table2[[#This Row],[SW T]]=0,"--", IF(Table2[[#This Row],[SW FE]]/Table2[[#This Row],[SW T]]=0, "--", Table2[[#This Row],[SW FE]]/Table2[[#This Row],[SW T]]))</f>
        <v>--</v>
      </c>
      <c r="BB121" s="2">
        <v>0</v>
      </c>
      <c r="BC121" s="2">
        <v>0</v>
      </c>
      <c r="BD121" s="2">
        <v>0</v>
      </c>
      <c r="BE121" s="2">
        <v>0</v>
      </c>
      <c r="BF121" s="6">
        <f>SUM(Table2[[#This Row],[CHE B]:[CHE FE]])</f>
        <v>0</v>
      </c>
      <c r="BG121" s="11" t="str">
        <f>IF((Table2[[#This Row],[CHE T]]/Table2[[#This Row],[Admission]]) = 0, "--", (Table2[[#This Row],[CHE T]]/Table2[[#This Row],[Admission]]))</f>
        <v>--</v>
      </c>
      <c r="BH121" s="11" t="str">
        <f>IF(Table2[[#This Row],[CHE T]]=0,"--", IF(Table2[[#This Row],[CHE HS]]/Table2[[#This Row],[CHE T]]=0, "--", Table2[[#This Row],[CHE HS]]/Table2[[#This Row],[CHE T]]))</f>
        <v>--</v>
      </c>
      <c r="BI121" s="22" t="str">
        <f>IF(Table2[[#This Row],[CHE T]]=0,"--", IF(Table2[[#This Row],[CHE FE]]/Table2[[#This Row],[CHE T]]=0, "--", Table2[[#This Row],[CHE FE]]/Table2[[#This Row],[CHE T]]))</f>
        <v>--</v>
      </c>
      <c r="BJ121" s="2">
        <v>17</v>
      </c>
      <c r="BK121" s="2">
        <v>4</v>
      </c>
      <c r="BL121" s="2">
        <v>0</v>
      </c>
      <c r="BM121" s="2">
        <v>1</v>
      </c>
      <c r="BN121" s="6">
        <f>SUM(Table2[[#This Row],[WR B]:[WR FE]])</f>
        <v>22</v>
      </c>
      <c r="BO121" s="11">
        <f>IF((Table2[[#This Row],[WR T]]/Table2[[#This Row],[Admission]]) = 0, "--", (Table2[[#This Row],[WR T]]/Table2[[#This Row],[Admission]]))</f>
        <v>0.16541353383458646</v>
      </c>
      <c r="BP121" s="11" t="str">
        <f>IF(Table2[[#This Row],[WR T]]=0,"--", IF(Table2[[#This Row],[WR HS]]/Table2[[#This Row],[WR T]]=0, "--", Table2[[#This Row],[WR HS]]/Table2[[#This Row],[WR T]]))</f>
        <v>--</v>
      </c>
      <c r="BQ121" s="18">
        <f>IF(Table2[[#This Row],[WR T]]=0,"--", IF(Table2[[#This Row],[WR FE]]/Table2[[#This Row],[WR T]]=0, "--", Table2[[#This Row],[WR FE]]/Table2[[#This Row],[WR T]]))</f>
        <v>4.5454545454545456E-2</v>
      </c>
      <c r="BR121" s="2">
        <v>0</v>
      </c>
      <c r="BS121" s="2">
        <v>0</v>
      </c>
      <c r="BT121" s="2">
        <v>0</v>
      </c>
      <c r="BU121" s="2">
        <v>0</v>
      </c>
      <c r="BV121" s="6">
        <f>SUM(Table2[[#This Row],[DNC B]:[DNC FE]])</f>
        <v>0</v>
      </c>
      <c r="BW121" s="11" t="str">
        <f>IF((Table2[[#This Row],[DNC T]]/Table2[[#This Row],[Admission]]) = 0, "--", (Table2[[#This Row],[DNC T]]/Table2[[#This Row],[Admission]]))</f>
        <v>--</v>
      </c>
      <c r="BX121" s="11" t="str">
        <f>IF(Table2[[#This Row],[DNC T]]=0,"--", IF(Table2[[#This Row],[DNC HS]]/Table2[[#This Row],[DNC T]]=0, "--", Table2[[#This Row],[DNC HS]]/Table2[[#This Row],[DNC T]]))</f>
        <v>--</v>
      </c>
      <c r="BY121" s="18" t="str">
        <f>IF(Table2[[#This Row],[DNC T]]=0,"--", IF(Table2[[#This Row],[DNC FE]]/Table2[[#This Row],[DNC T]]=0, "--", Table2[[#This Row],[DNC FE]]/Table2[[#This Row],[DNC T]]))</f>
        <v>--</v>
      </c>
      <c r="BZ121" s="24">
        <f>SUM(Table2[[#This Row],[BX T]],Table2[[#This Row],[SW T]],Table2[[#This Row],[CHE T]],Table2[[#This Row],[WR T]],Table2[[#This Row],[DNC T]])</f>
        <v>54</v>
      </c>
      <c r="CA121" s="2">
        <v>9</v>
      </c>
      <c r="CB121" s="2">
        <v>6</v>
      </c>
      <c r="CC121" s="2">
        <v>0</v>
      </c>
      <c r="CD121" s="2">
        <v>0</v>
      </c>
      <c r="CE121" s="6">
        <f>SUM(Table2[[#This Row],[TF B]:[TF FE]])</f>
        <v>15</v>
      </c>
      <c r="CF121" s="11">
        <f>IF((Table2[[#This Row],[TF T]]/Table2[[#This Row],[Admission]]) = 0, "--", (Table2[[#This Row],[TF T]]/Table2[[#This Row],[Admission]]))</f>
        <v>0.11278195488721804</v>
      </c>
      <c r="CG121" s="11" t="str">
        <f>IF(Table2[[#This Row],[TF T]]=0,"--", IF(Table2[[#This Row],[TF HS]]/Table2[[#This Row],[TF T]]=0, "--", Table2[[#This Row],[TF HS]]/Table2[[#This Row],[TF T]]))</f>
        <v>--</v>
      </c>
      <c r="CH121" s="18" t="str">
        <f>IF(Table2[[#This Row],[TF T]]=0,"--", IF(Table2[[#This Row],[TF FE]]/Table2[[#This Row],[TF T]]=0, "--", Table2[[#This Row],[TF FE]]/Table2[[#This Row],[TF T]]))</f>
        <v>--</v>
      </c>
      <c r="CI121" s="2">
        <v>22</v>
      </c>
      <c r="CJ121" s="2">
        <v>0</v>
      </c>
      <c r="CK121" s="2">
        <v>0</v>
      </c>
      <c r="CL121" s="2">
        <v>0</v>
      </c>
      <c r="CM121" s="6">
        <f>SUM(Table2[[#This Row],[BB B]:[BB FE]])</f>
        <v>22</v>
      </c>
      <c r="CN121" s="11">
        <f>IF((Table2[[#This Row],[BB T]]/Table2[[#This Row],[Admission]]) = 0, "--", (Table2[[#This Row],[BB T]]/Table2[[#This Row],[Admission]]))</f>
        <v>0.16541353383458646</v>
      </c>
      <c r="CO121" s="11" t="str">
        <f>IF(Table2[[#This Row],[BB T]]=0,"--", IF(Table2[[#This Row],[BB HS]]/Table2[[#This Row],[BB T]]=0, "--", Table2[[#This Row],[BB HS]]/Table2[[#This Row],[BB T]]))</f>
        <v>--</v>
      </c>
      <c r="CP121" s="18" t="str">
        <f>IF(Table2[[#This Row],[BB T]]=0,"--", IF(Table2[[#This Row],[BB FE]]/Table2[[#This Row],[BB T]]=0, "--", Table2[[#This Row],[BB FE]]/Table2[[#This Row],[BB T]]))</f>
        <v>--</v>
      </c>
      <c r="CQ121" s="2">
        <v>0</v>
      </c>
      <c r="CR121" s="2">
        <v>12</v>
      </c>
      <c r="CS121" s="2">
        <v>0</v>
      </c>
      <c r="CT121" s="2">
        <v>0</v>
      </c>
      <c r="CU121" s="6">
        <f>SUM(Table2[[#This Row],[SB B]:[SB FE]])</f>
        <v>12</v>
      </c>
      <c r="CV121" s="11">
        <f>IF((Table2[[#This Row],[SB T]]/Table2[[#This Row],[Admission]]) = 0, "--", (Table2[[#This Row],[SB T]]/Table2[[#This Row],[Admission]]))</f>
        <v>9.0225563909774431E-2</v>
      </c>
      <c r="CW121" s="11" t="str">
        <f>IF(Table2[[#This Row],[SB T]]=0,"--", IF(Table2[[#This Row],[SB HS]]/Table2[[#This Row],[SB T]]=0, "--", Table2[[#This Row],[SB HS]]/Table2[[#This Row],[SB T]]))</f>
        <v>--</v>
      </c>
      <c r="CX121" s="18" t="str">
        <f>IF(Table2[[#This Row],[SB T]]=0,"--", IF(Table2[[#This Row],[SB FE]]/Table2[[#This Row],[SB T]]=0, "--", Table2[[#This Row],[SB FE]]/Table2[[#This Row],[SB T]]))</f>
        <v>--</v>
      </c>
      <c r="CY121" s="2">
        <v>0</v>
      </c>
      <c r="CZ121" s="2">
        <v>0</v>
      </c>
      <c r="DA121" s="2">
        <v>0</v>
      </c>
      <c r="DB121" s="2">
        <v>0</v>
      </c>
      <c r="DC121" s="6">
        <f>SUM(Table2[[#This Row],[GF B]:[GF FE]])</f>
        <v>0</v>
      </c>
      <c r="DD121" s="11" t="str">
        <f>IF((Table2[[#This Row],[GF T]]/Table2[[#This Row],[Admission]]) = 0, "--", (Table2[[#This Row],[GF T]]/Table2[[#This Row],[Admission]]))</f>
        <v>--</v>
      </c>
      <c r="DE121" s="11" t="str">
        <f>IF(Table2[[#This Row],[GF T]]=0,"--", IF(Table2[[#This Row],[GF HS]]/Table2[[#This Row],[GF T]]=0, "--", Table2[[#This Row],[GF HS]]/Table2[[#This Row],[GF T]]))</f>
        <v>--</v>
      </c>
      <c r="DF121" s="18" t="str">
        <f>IF(Table2[[#This Row],[GF T]]=0,"--", IF(Table2[[#This Row],[GF FE]]/Table2[[#This Row],[GF T]]=0, "--", Table2[[#This Row],[GF FE]]/Table2[[#This Row],[GF T]]))</f>
        <v>--</v>
      </c>
      <c r="DG121" s="2">
        <v>0</v>
      </c>
      <c r="DH121" s="2">
        <v>0</v>
      </c>
      <c r="DI121" s="2">
        <v>0</v>
      </c>
      <c r="DJ121" s="2">
        <v>0</v>
      </c>
      <c r="DK121" s="6">
        <f>SUM(Table2[[#This Row],[TN B]:[TN FE]])</f>
        <v>0</v>
      </c>
      <c r="DL121" s="11" t="str">
        <f>IF((Table2[[#This Row],[TN T]]/Table2[[#This Row],[Admission]]) = 0, "--", (Table2[[#This Row],[TN T]]/Table2[[#This Row],[Admission]]))</f>
        <v>--</v>
      </c>
      <c r="DM121" s="11" t="str">
        <f>IF(Table2[[#This Row],[TN T]]=0,"--", IF(Table2[[#This Row],[TN HS]]/Table2[[#This Row],[TN T]]=0, "--", Table2[[#This Row],[TN HS]]/Table2[[#This Row],[TN T]]))</f>
        <v>--</v>
      </c>
      <c r="DN121" s="18" t="str">
        <f>IF(Table2[[#This Row],[TN T]]=0,"--", IF(Table2[[#This Row],[TN FE]]/Table2[[#This Row],[TN T]]=0, "--", Table2[[#This Row],[TN FE]]/Table2[[#This Row],[TN T]]))</f>
        <v>--</v>
      </c>
      <c r="DO121" s="2">
        <v>0</v>
      </c>
      <c r="DP121" s="2">
        <v>0</v>
      </c>
      <c r="DQ121" s="2">
        <v>0</v>
      </c>
      <c r="DR121" s="2">
        <v>0</v>
      </c>
      <c r="DS121" s="6">
        <f>SUM(Table2[[#This Row],[BND B]:[BND FE]])</f>
        <v>0</v>
      </c>
      <c r="DT121" s="11" t="str">
        <f>IF((Table2[[#This Row],[BND T]]/Table2[[#This Row],[Admission]]) = 0, "--", (Table2[[#This Row],[BND T]]/Table2[[#This Row],[Admission]]))</f>
        <v>--</v>
      </c>
      <c r="DU121" s="11" t="str">
        <f>IF(Table2[[#This Row],[BND T]]=0,"--", IF(Table2[[#This Row],[BND HS]]/Table2[[#This Row],[BND T]]=0, "--", Table2[[#This Row],[BND HS]]/Table2[[#This Row],[BND T]]))</f>
        <v>--</v>
      </c>
      <c r="DV121" s="18" t="str">
        <f>IF(Table2[[#This Row],[BND T]]=0,"--", IF(Table2[[#This Row],[BND FE]]/Table2[[#This Row],[BND T]]=0, "--", Table2[[#This Row],[BND FE]]/Table2[[#This Row],[BND T]]))</f>
        <v>--</v>
      </c>
      <c r="DW121" s="2">
        <v>0</v>
      </c>
      <c r="DX121" s="2">
        <v>0</v>
      </c>
      <c r="DY121" s="2">
        <v>0</v>
      </c>
      <c r="DZ121" s="2">
        <v>0</v>
      </c>
      <c r="EA121" s="6">
        <f>SUM(Table2[[#This Row],[SPE B]:[SPE FE]])</f>
        <v>0</v>
      </c>
      <c r="EB121" s="11" t="str">
        <f>IF((Table2[[#This Row],[SPE T]]/Table2[[#This Row],[Admission]]) = 0, "--", (Table2[[#This Row],[SPE T]]/Table2[[#This Row],[Admission]]))</f>
        <v>--</v>
      </c>
      <c r="EC121" s="11" t="str">
        <f>IF(Table2[[#This Row],[SPE T]]=0,"--", IF(Table2[[#This Row],[SPE HS]]/Table2[[#This Row],[SPE T]]=0, "--", Table2[[#This Row],[SPE HS]]/Table2[[#This Row],[SPE T]]))</f>
        <v>--</v>
      </c>
      <c r="ED121" s="18" t="str">
        <f>IF(Table2[[#This Row],[SPE T]]=0,"--", IF(Table2[[#This Row],[SPE FE]]/Table2[[#This Row],[SPE T]]=0, "--", Table2[[#This Row],[SPE FE]]/Table2[[#This Row],[SPE T]]))</f>
        <v>--</v>
      </c>
      <c r="EE121" s="2">
        <v>0</v>
      </c>
      <c r="EF121" s="2">
        <v>0</v>
      </c>
      <c r="EG121" s="2">
        <v>0</v>
      </c>
      <c r="EH121" s="2">
        <v>0</v>
      </c>
      <c r="EI121" s="6">
        <f>SUM(Table2[[#This Row],[ORC B]:[ORC FE]])</f>
        <v>0</v>
      </c>
      <c r="EJ121" s="11" t="str">
        <f>IF((Table2[[#This Row],[ORC T]]/Table2[[#This Row],[Admission]]) = 0, "--", (Table2[[#This Row],[ORC T]]/Table2[[#This Row],[Admission]]))</f>
        <v>--</v>
      </c>
      <c r="EK121" s="11" t="str">
        <f>IF(Table2[[#This Row],[ORC T]]=0,"--", IF(Table2[[#This Row],[ORC HS]]/Table2[[#This Row],[ORC T]]=0, "--", Table2[[#This Row],[ORC HS]]/Table2[[#This Row],[ORC T]]))</f>
        <v>--</v>
      </c>
      <c r="EL121" s="18" t="str">
        <f>IF(Table2[[#This Row],[ORC T]]=0,"--", IF(Table2[[#This Row],[ORC FE]]/Table2[[#This Row],[ORC T]]=0, "--", Table2[[#This Row],[ORC FE]]/Table2[[#This Row],[ORC T]]))</f>
        <v>--</v>
      </c>
      <c r="EM121" s="2">
        <v>0</v>
      </c>
      <c r="EN121" s="2">
        <v>0</v>
      </c>
      <c r="EO121" s="2">
        <v>0</v>
      </c>
      <c r="EP121" s="2">
        <v>0</v>
      </c>
      <c r="EQ121" s="6">
        <f>SUM(Table2[[#This Row],[SOL B]:[SOL FE]])</f>
        <v>0</v>
      </c>
      <c r="ER121" s="11" t="str">
        <f>IF((Table2[[#This Row],[SOL T]]/Table2[[#This Row],[Admission]]) = 0, "--", (Table2[[#This Row],[SOL T]]/Table2[[#This Row],[Admission]]))</f>
        <v>--</v>
      </c>
      <c r="ES121" s="11" t="str">
        <f>IF(Table2[[#This Row],[SOL T]]=0,"--", IF(Table2[[#This Row],[SOL HS]]/Table2[[#This Row],[SOL T]]=0, "--", Table2[[#This Row],[SOL HS]]/Table2[[#This Row],[SOL T]]))</f>
        <v>--</v>
      </c>
      <c r="ET121" s="18" t="str">
        <f>IF(Table2[[#This Row],[SOL T]]=0,"--", IF(Table2[[#This Row],[SOL FE]]/Table2[[#This Row],[SOL T]]=0, "--", Table2[[#This Row],[SOL FE]]/Table2[[#This Row],[SOL T]]))</f>
        <v>--</v>
      </c>
      <c r="EU121" s="2">
        <v>0</v>
      </c>
      <c r="EV121" s="2">
        <v>0</v>
      </c>
      <c r="EW121" s="2">
        <v>0</v>
      </c>
      <c r="EX121" s="2">
        <v>0</v>
      </c>
      <c r="EY121" s="6">
        <f>SUM(Table2[[#This Row],[CHO B]:[CHO FE]])</f>
        <v>0</v>
      </c>
      <c r="EZ121" s="11" t="str">
        <f>IF((Table2[[#This Row],[CHO T]]/Table2[[#This Row],[Admission]]) = 0, "--", (Table2[[#This Row],[CHO T]]/Table2[[#This Row],[Admission]]))</f>
        <v>--</v>
      </c>
      <c r="FA121" s="11" t="str">
        <f>IF(Table2[[#This Row],[CHO T]]=0,"--", IF(Table2[[#This Row],[CHO HS]]/Table2[[#This Row],[CHO T]]=0, "--", Table2[[#This Row],[CHO HS]]/Table2[[#This Row],[CHO T]]))</f>
        <v>--</v>
      </c>
      <c r="FB121" s="18" t="str">
        <f>IF(Table2[[#This Row],[CHO T]]=0,"--", IF(Table2[[#This Row],[CHO FE]]/Table2[[#This Row],[CHO T]]=0, "--", Table2[[#This Row],[CHO FE]]/Table2[[#This Row],[CHO T]]))</f>
        <v>--</v>
      </c>
      <c r="FC12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49</v>
      </c>
      <c r="FD121">
        <v>0</v>
      </c>
      <c r="FE121">
        <v>0</v>
      </c>
      <c r="FF121" s="1" t="s">
        <v>390</v>
      </c>
      <c r="FG121" s="1" t="s">
        <v>390</v>
      </c>
      <c r="FH121">
        <v>0</v>
      </c>
      <c r="FI121">
        <v>0</v>
      </c>
      <c r="FJ121" s="1" t="s">
        <v>390</v>
      </c>
      <c r="FK121" s="1" t="s">
        <v>390</v>
      </c>
      <c r="FL121">
        <v>0</v>
      </c>
      <c r="FM121">
        <v>0</v>
      </c>
      <c r="FN121" s="1" t="s">
        <v>390</v>
      </c>
      <c r="FO121" s="1" t="s">
        <v>390</v>
      </c>
    </row>
    <row r="122" spans="1:171">
      <c r="A122">
        <v>985</v>
      </c>
      <c r="B122">
        <v>248</v>
      </c>
      <c r="C122" t="s">
        <v>102</v>
      </c>
      <c r="D122" t="s">
        <v>218</v>
      </c>
      <c r="E122" s="20">
        <v>605</v>
      </c>
      <c r="F122" s="2">
        <v>46</v>
      </c>
      <c r="G122" s="2">
        <v>0</v>
      </c>
      <c r="H122" s="2">
        <v>2</v>
      </c>
      <c r="I122" s="2">
        <v>0</v>
      </c>
      <c r="J122" s="6">
        <f>SUM(Table2[[#This Row],[FB B]:[FB FE]])</f>
        <v>48</v>
      </c>
      <c r="K122" s="11">
        <f>IF((Table2[[#This Row],[FB T]]/Table2[[#This Row],[Admission]]) = 0, "--", (Table2[[#This Row],[FB T]]/Table2[[#This Row],[Admission]]))</f>
        <v>7.9338842975206617E-2</v>
      </c>
      <c r="L122" s="11">
        <f>IF(Table2[[#This Row],[FB T]]=0,"--", IF(Table2[[#This Row],[FB HS]]/Table2[[#This Row],[FB T]]=0, "--", Table2[[#This Row],[FB HS]]/Table2[[#This Row],[FB T]]))</f>
        <v>4.1666666666666664E-2</v>
      </c>
      <c r="M122" s="18" t="str">
        <f>IF(Table2[[#This Row],[FB T]]=0,"--", IF(Table2[[#This Row],[FB FE]]/Table2[[#This Row],[FB T]]=0, "--", Table2[[#This Row],[FB FE]]/Table2[[#This Row],[FB T]]))</f>
        <v>--</v>
      </c>
      <c r="N122" s="2">
        <v>8</v>
      </c>
      <c r="O122" s="2">
        <v>6</v>
      </c>
      <c r="P122" s="2">
        <v>0</v>
      </c>
      <c r="Q122" s="2">
        <v>0</v>
      </c>
      <c r="R122" s="6">
        <f>SUM(Table2[[#This Row],[XC B]:[XC FE]])</f>
        <v>14</v>
      </c>
      <c r="S122" s="11">
        <f>IF((Table2[[#This Row],[XC T]]/Table2[[#This Row],[Admission]]) = 0, "--", (Table2[[#This Row],[XC T]]/Table2[[#This Row],[Admission]]))</f>
        <v>2.3140495867768594E-2</v>
      </c>
      <c r="T122" s="11" t="str">
        <f>IF(Table2[[#This Row],[XC T]]=0,"--", IF(Table2[[#This Row],[XC HS]]/Table2[[#This Row],[XC T]]=0, "--", Table2[[#This Row],[XC HS]]/Table2[[#This Row],[XC T]]))</f>
        <v>--</v>
      </c>
      <c r="U122" s="18" t="str">
        <f>IF(Table2[[#This Row],[XC T]]=0,"--", IF(Table2[[#This Row],[XC FE]]/Table2[[#This Row],[XC T]]=0, "--", Table2[[#This Row],[XC FE]]/Table2[[#This Row],[XC T]]))</f>
        <v>--</v>
      </c>
      <c r="V122" s="2">
        <v>30</v>
      </c>
      <c r="W122" s="2">
        <v>0</v>
      </c>
      <c r="X122" s="2">
        <v>0</v>
      </c>
      <c r="Y122" s="6">
        <f>SUM(Table2[[#This Row],[VB G]:[VB FE]])</f>
        <v>30</v>
      </c>
      <c r="Z122" s="11">
        <f>IF((Table2[[#This Row],[VB T]]/Table2[[#This Row],[Admission]]) = 0, "--", (Table2[[#This Row],[VB T]]/Table2[[#This Row],[Admission]]))</f>
        <v>4.9586776859504134E-2</v>
      </c>
      <c r="AA122" s="11" t="str">
        <f>IF(Table2[[#This Row],[VB T]]=0,"--", IF(Table2[[#This Row],[VB HS]]/Table2[[#This Row],[VB T]]=0, "--", Table2[[#This Row],[VB HS]]/Table2[[#This Row],[VB T]]))</f>
        <v>--</v>
      </c>
      <c r="AB122" s="18" t="str">
        <f>IF(Table2[[#This Row],[VB T]]=0,"--", IF(Table2[[#This Row],[VB FE]]/Table2[[#This Row],[VB T]]=0, "--", Table2[[#This Row],[VB FE]]/Table2[[#This Row],[VB T]]))</f>
        <v>--</v>
      </c>
      <c r="AC122" s="2">
        <v>32</v>
      </c>
      <c r="AD122" s="2">
        <v>33</v>
      </c>
      <c r="AE122" s="2">
        <v>2</v>
      </c>
      <c r="AF122" s="2">
        <v>1</v>
      </c>
      <c r="AG122" s="6">
        <f>SUM(Table2[[#This Row],[SC B]:[SC FE]])</f>
        <v>68</v>
      </c>
      <c r="AH122" s="11">
        <f>IF((Table2[[#This Row],[SC T]]/Table2[[#This Row],[Admission]]) = 0, "--", (Table2[[#This Row],[SC T]]/Table2[[#This Row],[Admission]]))</f>
        <v>0.11239669421487604</v>
      </c>
      <c r="AI122" s="11">
        <f>IF(Table2[[#This Row],[SC T]]=0,"--", IF(Table2[[#This Row],[SC HS]]/Table2[[#This Row],[SC T]]=0, "--", Table2[[#This Row],[SC HS]]/Table2[[#This Row],[SC T]]))</f>
        <v>2.9411764705882353E-2</v>
      </c>
      <c r="AJ122" s="18">
        <f>IF(Table2[[#This Row],[SC T]]=0,"--", IF(Table2[[#This Row],[SC FE]]/Table2[[#This Row],[SC T]]=0, "--", Table2[[#This Row],[SC FE]]/Table2[[#This Row],[SC T]]))</f>
        <v>1.4705882352941176E-2</v>
      </c>
      <c r="AK122" s="15">
        <f>SUM(Table2[[#This Row],[FB T]],Table2[[#This Row],[XC T]],Table2[[#This Row],[VB T]],Table2[[#This Row],[SC T]])</f>
        <v>160</v>
      </c>
      <c r="AL122" s="2">
        <v>30</v>
      </c>
      <c r="AM122" s="2">
        <v>24</v>
      </c>
      <c r="AN122" s="2">
        <v>1</v>
      </c>
      <c r="AO122" s="2">
        <v>1</v>
      </c>
      <c r="AP122" s="6">
        <f>SUM(Table2[[#This Row],[BX B]:[BX FE]])</f>
        <v>56</v>
      </c>
      <c r="AQ122" s="11">
        <f>IF((Table2[[#This Row],[BX T]]/Table2[[#This Row],[Admission]]) = 0, "--", (Table2[[#This Row],[BX T]]/Table2[[#This Row],[Admission]]))</f>
        <v>9.2561983471074374E-2</v>
      </c>
      <c r="AR122" s="11">
        <f>IF(Table2[[#This Row],[BX T]]=0,"--", IF(Table2[[#This Row],[BX HS]]/Table2[[#This Row],[BX T]]=0, "--", Table2[[#This Row],[BX HS]]/Table2[[#This Row],[BX T]]))</f>
        <v>1.7857142857142856E-2</v>
      </c>
      <c r="AS122" s="18">
        <f>IF(Table2[[#This Row],[BX T]]=0,"--", IF(Table2[[#This Row],[BX FE]]/Table2[[#This Row],[BX T]]=0, "--", Table2[[#This Row],[BX FE]]/Table2[[#This Row],[BX T]]))</f>
        <v>1.7857142857142856E-2</v>
      </c>
      <c r="AT122" s="2">
        <v>7</v>
      </c>
      <c r="AU122" s="2">
        <v>12</v>
      </c>
      <c r="AV122" s="2">
        <v>1</v>
      </c>
      <c r="AW122" s="2">
        <v>0</v>
      </c>
      <c r="AX122" s="6">
        <f>SUM(Table2[[#This Row],[SW B]:[SW FE]])</f>
        <v>20</v>
      </c>
      <c r="AY122" s="11">
        <f>IF((Table2[[#This Row],[SW T]]/Table2[[#This Row],[Admission]]) = 0, "--", (Table2[[#This Row],[SW T]]/Table2[[#This Row],[Admission]]))</f>
        <v>3.3057851239669422E-2</v>
      </c>
      <c r="AZ122" s="11">
        <f>IF(Table2[[#This Row],[SW T]]=0,"--", IF(Table2[[#This Row],[SW HS]]/Table2[[#This Row],[SW T]]=0, "--", Table2[[#This Row],[SW HS]]/Table2[[#This Row],[SW T]]))</f>
        <v>0.05</v>
      </c>
      <c r="BA122" s="18" t="str">
        <f>IF(Table2[[#This Row],[SW T]]=0,"--", IF(Table2[[#This Row],[SW FE]]/Table2[[#This Row],[SW T]]=0, "--", Table2[[#This Row],[SW FE]]/Table2[[#This Row],[SW T]]))</f>
        <v>--</v>
      </c>
      <c r="BB122" s="2">
        <v>0</v>
      </c>
      <c r="BC122" s="2">
        <v>4</v>
      </c>
      <c r="BD122" s="2">
        <v>0</v>
      </c>
      <c r="BE122" s="2">
        <v>0</v>
      </c>
      <c r="BF122" s="6">
        <f>SUM(Table2[[#This Row],[CHE B]:[CHE FE]])</f>
        <v>4</v>
      </c>
      <c r="BG122" s="11">
        <f>IF((Table2[[#This Row],[CHE T]]/Table2[[#This Row],[Admission]]) = 0, "--", (Table2[[#This Row],[CHE T]]/Table2[[#This Row],[Admission]]))</f>
        <v>6.6115702479338841E-3</v>
      </c>
      <c r="BH122" s="11" t="str">
        <f>IF(Table2[[#This Row],[CHE T]]=0,"--", IF(Table2[[#This Row],[CHE HS]]/Table2[[#This Row],[CHE T]]=0, "--", Table2[[#This Row],[CHE HS]]/Table2[[#This Row],[CHE T]]))</f>
        <v>--</v>
      </c>
      <c r="BI122" s="22" t="str">
        <f>IF(Table2[[#This Row],[CHE T]]=0,"--", IF(Table2[[#This Row],[CHE FE]]/Table2[[#This Row],[CHE T]]=0, "--", Table2[[#This Row],[CHE FE]]/Table2[[#This Row],[CHE T]]))</f>
        <v>--</v>
      </c>
      <c r="BJ122" s="2">
        <v>31</v>
      </c>
      <c r="BK122" s="2">
        <v>0</v>
      </c>
      <c r="BL122" s="2">
        <v>4</v>
      </c>
      <c r="BM122" s="2">
        <v>0</v>
      </c>
      <c r="BN122" s="6">
        <f>SUM(Table2[[#This Row],[WR B]:[WR FE]])</f>
        <v>35</v>
      </c>
      <c r="BO122" s="11">
        <f>IF((Table2[[#This Row],[WR T]]/Table2[[#This Row],[Admission]]) = 0, "--", (Table2[[#This Row],[WR T]]/Table2[[#This Row],[Admission]]))</f>
        <v>5.7851239669421489E-2</v>
      </c>
      <c r="BP122" s="11">
        <f>IF(Table2[[#This Row],[WR T]]=0,"--", IF(Table2[[#This Row],[WR HS]]/Table2[[#This Row],[WR T]]=0, "--", Table2[[#This Row],[WR HS]]/Table2[[#This Row],[WR T]]))</f>
        <v>0.11428571428571428</v>
      </c>
      <c r="BQ122" s="18" t="str">
        <f>IF(Table2[[#This Row],[WR T]]=0,"--", IF(Table2[[#This Row],[WR FE]]/Table2[[#This Row],[WR T]]=0, "--", Table2[[#This Row],[WR FE]]/Table2[[#This Row],[WR T]]))</f>
        <v>--</v>
      </c>
      <c r="BR122" s="2">
        <v>0</v>
      </c>
      <c r="BS122" s="2">
        <v>0</v>
      </c>
      <c r="BT122" s="2">
        <v>0</v>
      </c>
      <c r="BU122" s="2">
        <v>0</v>
      </c>
      <c r="BV122" s="6">
        <f>SUM(Table2[[#This Row],[DNC B]:[DNC FE]])</f>
        <v>0</v>
      </c>
      <c r="BW122" s="11" t="str">
        <f>IF((Table2[[#This Row],[DNC T]]/Table2[[#This Row],[Admission]]) = 0, "--", (Table2[[#This Row],[DNC T]]/Table2[[#This Row],[Admission]]))</f>
        <v>--</v>
      </c>
      <c r="BX122" s="11" t="str">
        <f>IF(Table2[[#This Row],[DNC T]]=0,"--", IF(Table2[[#This Row],[DNC HS]]/Table2[[#This Row],[DNC T]]=0, "--", Table2[[#This Row],[DNC HS]]/Table2[[#This Row],[DNC T]]))</f>
        <v>--</v>
      </c>
      <c r="BY122" s="18" t="str">
        <f>IF(Table2[[#This Row],[DNC T]]=0,"--", IF(Table2[[#This Row],[DNC FE]]/Table2[[#This Row],[DNC T]]=0, "--", Table2[[#This Row],[DNC FE]]/Table2[[#This Row],[DNC T]]))</f>
        <v>--</v>
      </c>
      <c r="BZ122" s="24">
        <f>SUM(Table2[[#This Row],[BX T]],Table2[[#This Row],[SW T]],Table2[[#This Row],[CHE T]],Table2[[#This Row],[WR T]],Table2[[#This Row],[DNC T]])</f>
        <v>115</v>
      </c>
      <c r="CA122" s="2">
        <v>32</v>
      </c>
      <c r="CB122" s="2">
        <v>28</v>
      </c>
      <c r="CC122" s="2">
        <v>0</v>
      </c>
      <c r="CD122" s="2">
        <v>0</v>
      </c>
      <c r="CE122" s="6">
        <f>SUM(Table2[[#This Row],[TF B]:[TF FE]])</f>
        <v>60</v>
      </c>
      <c r="CF122" s="11">
        <f>IF((Table2[[#This Row],[TF T]]/Table2[[#This Row],[Admission]]) = 0, "--", (Table2[[#This Row],[TF T]]/Table2[[#This Row],[Admission]]))</f>
        <v>9.9173553719008267E-2</v>
      </c>
      <c r="CG122" s="11" t="str">
        <f>IF(Table2[[#This Row],[TF T]]=0,"--", IF(Table2[[#This Row],[TF HS]]/Table2[[#This Row],[TF T]]=0, "--", Table2[[#This Row],[TF HS]]/Table2[[#This Row],[TF T]]))</f>
        <v>--</v>
      </c>
      <c r="CH122" s="18" t="str">
        <f>IF(Table2[[#This Row],[TF T]]=0,"--", IF(Table2[[#This Row],[TF FE]]/Table2[[#This Row],[TF T]]=0, "--", Table2[[#This Row],[TF FE]]/Table2[[#This Row],[TF T]]))</f>
        <v>--</v>
      </c>
      <c r="CI122" s="2">
        <v>22</v>
      </c>
      <c r="CJ122" s="2">
        <v>0</v>
      </c>
      <c r="CK122" s="2">
        <v>0</v>
      </c>
      <c r="CL122" s="2">
        <v>0</v>
      </c>
      <c r="CM122" s="6">
        <f>SUM(Table2[[#This Row],[BB B]:[BB FE]])</f>
        <v>22</v>
      </c>
      <c r="CN122" s="11">
        <f>IF((Table2[[#This Row],[BB T]]/Table2[[#This Row],[Admission]]) = 0, "--", (Table2[[#This Row],[BB T]]/Table2[[#This Row],[Admission]]))</f>
        <v>3.6363636363636362E-2</v>
      </c>
      <c r="CO122" s="11" t="str">
        <f>IF(Table2[[#This Row],[BB T]]=0,"--", IF(Table2[[#This Row],[BB HS]]/Table2[[#This Row],[BB T]]=0, "--", Table2[[#This Row],[BB HS]]/Table2[[#This Row],[BB T]]))</f>
        <v>--</v>
      </c>
      <c r="CP122" s="18" t="str">
        <f>IF(Table2[[#This Row],[BB T]]=0,"--", IF(Table2[[#This Row],[BB FE]]/Table2[[#This Row],[BB T]]=0, "--", Table2[[#This Row],[BB FE]]/Table2[[#This Row],[BB T]]))</f>
        <v>--</v>
      </c>
      <c r="CQ122" s="2">
        <v>0</v>
      </c>
      <c r="CR122" s="2">
        <v>23</v>
      </c>
      <c r="CS122" s="2">
        <v>0</v>
      </c>
      <c r="CT122" s="2">
        <v>0</v>
      </c>
      <c r="CU122" s="6">
        <f>SUM(Table2[[#This Row],[SB B]:[SB FE]])</f>
        <v>23</v>
      </c>
      <c r="CV122" s="11">
        <f>IF((Table2[[#This Row],[SB T]]/Table2[[#This Row],[Admission]]) = 0, "--", (Table2[[#This Row],[SB T]]/Table2[[#This Row],[Admission]]))</f>
        <v>3.8016528925619832E-2</v>
      </c>
      <c r="CW122" s="11" t="str">
        <f>IF(Table2[[#This Row],[SB T]]=0,"--", IF(Table2[[#This Row],[SB HS]]/Table2[[#This Row],[SB T]]=0, "--", Table2[[#This Row],[SB HS]]/Table2[[#This Row],[SB T]]))</f>
        <v>--</v>
      </c>
      <c r="CX122" s="18" t="str">
        <f>IF(Table2[[#This Row],[SB T]]=0,"--", IF(Table2[[#This Row],[SB FE]]/Table2[[#This Row],[SB T]]=0, "--", Table2[[#This Row],[SB FE]]/Table2[[#This Row],[SB T]]))</f>
        <v>--</v>
      </c>
      <c r="CY122" s="2">
        <v>14</v>
      </c>
      <c r="CZ122" s="2">
        <v>5</v>
      </c>
      <c r="DA122" s="2">
        <v>2</v>
      </c>
      <c r="DB122" s="2">
        <v>0</v>
      </c>
      <c r="DC122" s="6">
        <f>SUM(Table2[[#This Row],[GF B]:[GF FE]])</f>
        <v>21</v>
      </c>
      <c r="DD122" s="11">
        <f>IF((Table2[[#This Row],[GF T]]/Table2[[#This Row],[Admission]]) = 0, "--", (Table2[[#This Row],[GF T]]/Table2[[#This Row],[Admission]]))</f>
        <v>3.4710743801652892E-2</v>
      </c>
      <c r="DE122" s="11">
        <f>IF(Table2[[#This Row],[GF T]]=0,"--", IF(Table2[[#This Row],[GF HS]]/Table2[[#This Row],[GF T]]=0, "--", Table2[[#This Row],[GF HS]]/Table2[[#This Row],[GF T]]))</f>
        <v>9.5238095238095233E-2</v>
      </c>
      <c r="DF122" s="18" t="str">
        <f>IF(Table2[[#This Row],[GF T]]=0,"--", IF(Table2[[#This Row],[GF FE]]/Table2[[#This Row],[GF T]]=0, "--", Table2[[#This Row],[GF FE]]/Table2[[#This Row],[GF T]]))</f>
        <v>--</v>
      </c>
      <c r="DG122" s="2">
        <v>4</v>
      </c>
      <c r="DH122" s="2">
        <v>21</v>
      </c>
      <c r="DI122" s="2">
        <v>0</v>
      </c>
      <c r="DJ122" s="2">
        <v>2</v>
      </c>
      <c r="DK122" s="6">
        <f>SUM(Table2[[#This Row],[TN B]:[TN FE]])</f>
        <v>27</v>
      </c>
      <c r="DL122" s="11">
        <f>IF((Table2[[#This Row],[TN T]]/Table2[[#This Row],[Admission]]) = 0, "--", (Table2[[#This Row],[TN T]]/Table2[[#This Row],[Admission]]))</f>
        <v>4.4628099173553717E-2</v>
      </c>
      <c r="DM122" s="11" t="str">
        <f>IF(Table2[[#This Row],[TN T]]=0,"--", IF(Table2[[#This Row],[TN HS]]/Table2[[#This Row],[TN T]]=0, "--", Table2[[#This Row],[TN HS]]/Table2[[#This Row],[TN T]]))</f>
        <v>--</v>
      </c>
      <c r="DN122" s="18">
        <f>IF(Table2[[#This Row],[TN T]]=0,"--", IF(Table2[[#This Row],[TN FE]]/Table2[[#This Row],[TN T]]=0, "--", Table2[[#This Row],[TN FE]]/Table2[[#This Row],[TN T]]))</f>
        <v>7.407407407407407E-2</v>
      </c>
      <c r="DO122" s="2">
        <v>32</v>
      </c>
      <c r="DP122" s="2">
        <v>28</v>
      </c>
      <c r="DQ122" s="2">
        <v>2</v>
      </c>
      <c r="DR122" s="2">
        <v>0</v>
      </c>
      <c r="DS122" s="6">
        <f>SUM(Table2[[#This Row],[BND B]:[BND FE]])</f>
        <v>62</v>
      </c>
      <c r="DT122" s="11">
        <f>IF((Table2[[#This Row],[BND T]]/Table2[[#This Row],[Admission]]) = 0, "--", (Table2[[#This Row],[BND T]]/Table2[[#This Row],[Admission]]))</f>
        <v>0.10247933884297521</v>
      </c>
      <c r="DU122" s="11">
        <f>IF(Table2[[#This Row],[BND T]]=0,"--", IF(Table2[[#This Row],[BND HS]]/Table2[[#This Row],[BND T]]=0, "--", Table2[[#This Row],[BND HS]]/Table2[[#This Row],[BND T]]))</f>
        <v>3.2258064516129031E-2</v>
      </c>
      <c r="DV122" s="18" t="str">
        <f>IF(Table2[[#This Row],[BND T]]=0,"--", IF(Table2[[#This Row],[BND FE]]/Table2[[#This Row],[BND T]]=0, "--", Table2[[#This Row],[BND FE]]/Table2[[#This Row],[BND T]]))</f>
        <v>--</v>
      </c>
      <c r="DW122" s="2">
        <v>0</v>
      </c>
      <c r="DX122" s="2">
        <v>0</v>
      </c>
      <c r="DY122" s="2">
        <v>0</v>
      </c>
      <c r="DZ122" s="2">
        <v>0</v>
      </c>
      <c r="EA122" s="6">
        <f>SUM(Table2[[#This Row],[SPE B]:[SPE FE]])</f>
        <v>0</v>
      </c>
      <c r="EB122" s="11" t="str">
        <f>IF((Table2[[#This Row],[SPE T]]/Table2[[#This Row],[Admission]]) = 0, "--", (Table2[[#This Row],[SPE T]]/Table2[[#This Row],[Admission]]))</f>
        <v>--</v>
      </c>
      <c r="EC122" s="11" t="str">
        <f>IF(Table2[[#This Row],[SPE T]]=0,"--", IF(Table2[[#This Row],[SPE HS]]/Table2[[#This Row],[SPE T]]=0, "--", Table2[[#This Row],[SPE HS]]/Table2[[#This Row],[SPE T]]))</f>
        <v>--</v>
      </c>
      <c r="ED122" s="18" t="str">
        <f>IF(Table2[[#This Row],[SPE T]]=0,"--", IF(Table2[[#This Row],[SPE FE]]/Table2[[#This Row],[SPE T]]=0, "--", Table2[[#This Row],[SPE FE]]/Table2[[#This Row],[SPE T]]))</f>
        <v>--</v>
      </c>
      <c r="EE122" s="2">
        <v>0</v>
      </c>
      <c r="EF122" s="2">
        <v>0</v>
      </c>
      <c r="EG122" s="2">
        <v>0</v>
      </c>
      <c r="EH122" s="2">
        <v>0</v>
      </c>
      <c r="EI122" s="6">
        <f>SUM(Table2[[#This Row],[ORC B]:[ORC FE]])</f>
        <v>0</v>
      </c>
      <c r="EJ122" s="11" t="str">
        <f>IF((Table2[[#This Row],[ORC T]]/Table2[[#This Row],[Admission]]) = 0, "--", (Table2[[#This Row],[ORC T]]/Table2[[#This Row],[Admission]]))</f>
        <v>--</v>
      </c>
      <c r="EK122" s="11" t="str">
        <f>IF(Table2[[#This Row],[ORC T]]=0,"--", IF(Table2[[#This Row],[ORC HS]]/Table2[[#This Row],[ORC T]]=0, "--", Table2[[#This Row],[ORC HS]]/Table2[[#This Row],[ORC T]]))</f>
        <v>--</v>
      </c>
      <c r="EL122" s="18" t="str">
        <f>IF(Table2[[#This Row],[ORC T]]=0,"--", IF(Table2[[#This Row],[ORC FE]]/Table2[[#This Row],[ORC T]]=0, "--", Table2[[#This Row],[ORC FE]]/Table2[[#This Row],[ORC T]]))</f>
        <v>--</v>
      </c>
      <c r="EM122" s="2">
        <v>0</v>
      </c>
      <c r="EN122" s="2">
        <v>0</v>
      </c>
      <c r="EO122" s="2">
        <v>0</v>
      </c>
      <c r="EP122" s="2">
        <v>0</v>
      </c>
      <c r="EQ122" s="6">
        <f>SUM(Table2[[#This Row],[SOL B]:[SOL FE]])</f>
        <v>0</v>
      </c>
      <c r="ER122" s="11" t="str">
        <f>IF((Table2[[#This Row],[SOL T]]/Table2[[#This Row],[Admission]]) = 0, "--", (Table2[[#This Row],[SOL T]]/Table2[[#This Row],[Admission]]))</f>
        <v>--</v>
      </c>
      <c r="ES122" s="11" t="str">
        <f>IF(Table2[[#This Row],[SOL T]]=0,"--", IF(Table2[[#This Row],[SOL HS]]/Table2[[#This Row],[SOL T]]=0, "--", Table2[[#This Row],[SOL HS]]/Table2[[#This Row],[SOL T]]))</f>
        <v>--</v>
      </c>
      <c r="ET122" s="18" t="str">
        <f>IF(Table2[[#This Row],[SOL T]]=0,"--", IF(Table2[[#This Row],[SOL FE]]/Table2[[#This Row],[SOL T]]=0, "--", Table2[[#This Row],[SOL FE]]/Table2[[#This Row],[SOL T]]))</f>
        <v>--</v>
      </c>
      <c r="EU122" s="2">
        <v>20</v>
      </c>
      <c r="EV122" s="2">
        <v>54</v>
      </c>
      <c r="EW122" s="2">
        <v>0</v>
      </c>
      <c r="EX122" s="2">
        <v>1</v>
      </c>
      <c r="EY122" s="6">
        <f>SUM(Table2[[#This Row],[CHO B]:[CHO FE]])</f>
        <v>75</v>
      </c>
      <c r="EZ122" s="11">
        <f>IF((Table2[[#This Row],[CHO T]]/Table2[[#This Row],[Admission]]) = 0, "--", (Table2[[#This Row],[CHO T]]/Table2[[#This Row],[Admission]]))</f>
        <v>0.12396694214876033</v>
      </c>
      <c r="FA122" s="11" t="str">
        <f>IF(Table2[[#This Row],[CHO T]]=0,"--", IF(Table2[[#This Row],[CHO HS]]/Table2[[#This Row],[CHO T]]=0, "--", Table2[[#This Row],[CHO HS]]/Table2[[#This Row],[CHO T]]))</f>
        <v>--</v>
      </c>
      <c r="FB122" s="18">
        <f>IF(Table2[[#This Row],[CHO T]]=0,"--", IF(Table2[[#This Row],[CHO FE]]/Table2[[#This Row],[CHO T]]=0, "--", Table2[[#This Row],[CHO FE]]/Table2[[#This Row],[CHO T]]))</f>
        <v>1.3333333333333334E-2</v>
      </c>
      <c r="FC12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290</v>
      </c>
      <c r="FD122">
        <v>0</v>
      </c>
      <c r="FE122">
        <v>0</v>
      </c>
      <c r="FF122">
        <v>0</v>
      </c>
      <c r="FG122">
        <v>0</v>
      </c>
      <c r="FH122">
        <v>0</v>
      </c>
      <c r="FI122">
        <v>0</v>
      </c>
      <c r="FJ122" s="1" t="s">
        <v>390</v>
      </c>
      <c r="FK122" s="1" t="s">
        <v>390</v>
      </c>
      <c r="FL122">
        <v>0</v>
      </c>
      <c r="FM122">
        <v>0</v>
      </c>
      <c r="FN122" s="1" t="s">
        <v>390</v>
      </c>
      <c r="FO122" s="1" t="s">
        <v>390</v>
      </c>
    </row>
    <row r="123" spans="1:171">
      <c r="A123">
        <v>988</v>
      </c>
      <c r="B123">
        <v>47</v>
      </c>
      <c r="C123" t="s">
        <v>102</v>
      </c>
      <c r="D123" t="s">
        <v>219</v>
      </c>
      <c r="E123" s="20">
        <v>529</v>
      </c>
      <c r="F123" s="2">
        <v>61</v>
      </c>
      <c r="G123" s="2">
        <v>0</v>
      </c>
      <c r="H123" s="2">
        <v>0</v>
      </c>
      <c r="I123" s="2">
        <v>0</v>
      </c>
      <c r="J123" s="6">
        <f>SUM(Table2[[#This Row],[FB B]:[FB FE]])</f>
        <v>61</v>
      </c>
      <c r="K123" s="11">
        <f>IF((Table2[[#This Row],[FB T]]/Table2[[#This Row],[Admission]]) = 0, "--", (Table2[[#This Row],[FB T]]/Table2[[#This Row],[Admission]]))</f>
        <v>0.11531190926275993</v>
      </c>
      <c r="L123" s="11" t="str">
        <f>IF(Table2[[#This Row],[FB T]]=0,"--", IF(Table2[[#This Row],[FB HS]]/Table2[[#This Row],[FB T]]=0, "--", Table2[[#This Row],[FB HS]]/Table2[[#This Row],[FB T]]))</f>
        <v>--</v>
      </c>
      <c r="M123" s="18" t="str">
        <f>IF(Table2[[#This Row],[FB T]]=0,"--", IF(Table2[[#This Row],[FB FE]]/Table2[[#This Row],[FB T]]=0, "--", Table2[[#This Row],[FB FE]]/Table2[[#This Row],[FB T]]))</f>
        <v>--</v>
      </c>
      <c r="N123" s="2">
        <v>13</v>
      </c>
      <c r="O123" s="2">
        <v>1</v>
      </c>
      <c r="P123" s="2">
        <v>0</v>
      </c>
      <c r="Q123" s="2">
        <v>0</v>
      </c>
      <c r="R123" s="6">
        <f>SUM(Table2[[#This Row],[XC B]:[XC FE]])</f>
        <v>14</v>
      </c>
      <c r="S123" s="11">
        <f>IF((Table2[[#This Row],[XC T]]/Table2[[#This Row],[Admission]]) = 0, "--", (Table2[[#This Row],[XC T]]/Table2[[#This Row],[Admission]]))</f>
        <v>2.6465028355387523E-2</v>
      </c>
      <c r="T123" s="11" t="str">
        <f>IF(Table2[[#This Row],[XC T]]=0,"--", IF(Table2[[#This Row],[XC HS]]/Table2[[#This Row],[XC T]]=0, "--", Table2[[#This Row],[XC HS]]/Table2[[#This Row],[XC T]]))</f>
        <v>--</v>
      </c>
      <c r="U123" s="18" t="str">
        <f>IF(Table2[[#This Row],[XC T]]=0,"--", IF(Table2[[#This Row],[XC FE]]/Table2[[#This Row],[XC T]]=0, "--", Table2[[#This Row],[XC FE]]/Table2[[#This Row],[XC T]]))</f>
        <v>--</v>
      </c>
      <c r="V123" s="2">
        <v>30</v>
      </c>
      <c r="W123" s="2">
        <v>0</v>
      </c>
      <c r="X123" s="2">
        <v>0</v>
      </c>
      <c r="Y123" s="6">
        <f>SUM(Table2[[#This Row],[VB G]:[VB FE]])</f>
        <v>30</v>
      </c>
      <c r="Z123" s="11">
        <f>IF((Table2[[#This Row],[VB T]]/Table2[[#This Row],[Admission]]) = 0, "--", (Table2[[#This Row],[VB T]]/Table2[[#This Row],[Admission]]))</f>
        <v>5.6710775047258979E-2</v>
      </c>
      <c r="AA123" s="11" t="str">
        <f>IF(Table2[[#This Row],[VB T]]=0,"--", IF(Table2[[#This Row],[VB HS]]/Table2[[#This Row],[VB T]]=0, "--", Table2[[#This Row],[VB HS]]/Table2[[#This Row],[VB T]]))</f>
        <v>--</v>
      </c>
      <c r="AB123" s="18" t="str">
        <f>IF(Table2[[#This Row],[VB T]]=0,"--", IF(Table2[[#This Row],[VB FE]]/Table2[[#This Row],[VB T]]=0, "--", Table2[[#This Row],[VB FE]]/Table2[[#This Row],[VB T]]))</f>
        <v>--</v>
      </c>
      <c r="AC123" s="2">
        <v>0</v>
      </c>
      <c r="AD123" s="2">
        <v>34</v>
      </c>
      <c r="AE123" s="2">
        <v>0</v>
      </c>
      <c r="AF123" s="2">
        <v>0</v>
      </c>
      <c r="AG123" s="6">
        <f>SUM(Table2[[#This Row],[SC B]:[SC FE]])</f>
        <v>34</v>
      </c>
      <c r="AH123" s="11">
        <f>IF((Table2[[#This Row],[SC T]]/Table2[[#This Row],[Admission]]) = 0, "--", (Table2[[#This Row],[SC T]]/Table2[[#This Row],[Admission]]))</f>
        <v>6.4272211720226846E-2</v>
      </c>
      <c r="AI123" s="11" t="str">
        <f>IF(Table2[[#This Row],[SC T]]=0,"--", IF(Table2[[#This Row],[SC HS]]/Table2[[#This Row],[SC T]]=0, "--", Table2[[#This Row],[SC HS]]/Table2[[#This Row],[SC T]]))</f>
        <v>--</v>
      </c>
      <c r="AJ123" s="18" t="str">
        <f>IF(Table2[[#This Row],[SC T]]=0,"--", IF(Table2[[#This Row],[SC FE]]/Table2[[#This Row],[SC T]]=0, "--", Table2[[#This Row],[SC FE]]/Table2[[#This Row],[SC T]]))</f>
        <v>--</v>
      </c>
      <c r="AK123" s="15">
        <f>SUM(Table2[[#This Row],[FB T]],Table2[[#This Row],[XC T]],Table2[[#This Row],[VB T]],Table2[[#This Row],[SC T]])</f>
        <v>139</v>
      </c>
      <c r="AL123" s="2">
        <v>35</v>
      </c>
      <c r="AM123" s="2">
        <v>29</v>
      </c>
      <c r="AN123" s="2">
        <v>1</v>
      </c>
      <c r="AO123" s="2">
        <v>0</v>
      </c>
      <c r="AP123" s="6">
        <f>SUM(Table2[[#This Row],[BX B]:[BX FE]])</f>
        <v>65</v>
      </c>
      <c r="AQ123" s="11">
        <f>IF((Table2[[#This Row],[BX T]]/Table2[[#This Row],[Admission]]) = 0, "--", (Table2[[#This Row],[BX T]]/Table2[[#This Row],[Admission]]))</f>
        <v>0.12287334593572778</v>
      </c>
      <c r="AR123" s="11">
        <f>IF(Table2[[#This Row],[BX T]]=0,"--", IF(Table2[[#This Row],[BX HS]]/Table2[[#This Row],[BX T]]=0, "--", Table2[[#This Row],[BX HS]]/Table2[[#This Row],[BX T]]))</f>
        <v>1.5384615384615385E-2</v>
      </c>
      <c r="AS123" s="18" t="str">
        <f>IF(Table2[[#This Row],[BX T]]=0,"--", IF(Table2[[#This Row],[BX FE]]/Table2[[#This Row],[BX T]]=0, "--", Table2[[#This Row],[BX FE]]/Table2[[#This Row],[BX T]]))</f>
        <v>--</v>
      </c>
      <c r="AT123" s="2">
        <v>0</v>
      </c>
      <c r="AU123" s="2">
        <v>0</v>
      </c>
      <c r="AV123" s="2">
        <v>0</v>
      </c>
      <c r="AW123" s="2">
        <v>0</v>
      </c>
      <c r="AX123" s="6">
        <f>SUM(Table2[[#This Row],[SW B]:[SW FE]])</f>
        <v>0</v>
      </c>
      <c r="AY123" s="11" t="str">
        <f>IF((Table2[[#This Row],[SW T]]/Table2[[#This Row],[Admission]]) = 0, "--", (Table2[[#This Row],[SW T]]/Table2[[#This Row],[Admission]]))</f>
        <v>--</v>
      </c>
      <c r="AZ123" s="11" t="str">
        <f>IF(Table2[[#This Row],[SW T]]=0,"--", IF(Table2[[#This Row],[SW HS]]/Table2[[#This Row],[SW T]]=0, "--", Table2[[#This Row],[SW HS]]/Table2[[#This Row],[SW T]]))</f>
        <v>--</v>
      </c>
      <c r="BA123" s="18" t="str">
        <f>IF(Table2[[#This Row],[SW T]]=0,"--", IF(Table2[[#This Row],[SW FE]]/Table2[[#This Row],[SW T]]=0, "--", Table2[[#This Row],[SW FE]]/Table2[[#This Row],[SW T]]))</f>
        <v>--</v>
      </c>
      <c r="BB123" s="2">
        <v>0</v>
      </c>
      <c r="BC123" s="2">
        <v>14</v>
      </c>
      <c r="BD123" s="2">
        <v>0</v>
      </c>
      <c r="BE123" s="2">
        <v>0</v>
      </c>
      <c r="BF123" s="6">
        <f>SUM(Table2[[#This Row],[CHE B]:[CHE FE]])</f>
        <v>14</v>
      </c>
      <c r="BG123" s="11">
        <f>IF((Table2[[#This Row],[CHE T]]/Table2[[#This Row],[Admission]]) = 0, "--", (Table2[[#This Row],[CHE T]]/Table2[[#This Row],[Admission]]))</f>
        <v>2.6465028355387523E-2</v>
      </c>
      <c r="BH123" s="11" t="str">
        <f>IF(Table2[[#This Row],[CHE T]]=0,"--", IF(Table2[[#This Row],[CHE HS]]/Table2[[#This Row],[CHE T]]=0, "--", Table2[[#This Row],[CHE HS]]/Table2[[#This Row],[CHE T]]))</f>
        <v>--</v>
      </c>
      <c r="BI123" s="22" t="str">
        <f>IF(Table2[[#This Row],[CHE T]]=0,"--", IF(Table2[[#This Row],[CHE FE]]/Table2[[#This Row],[CHE T]]=0, "--", Table2[[#This Row],[CHE FE]]/Table2[[#This Row],[CHE T]]))</f>
        <v>--</v>
      </c>
      <c r="BJ123" s="2">
        <v>30</v>
      </c>
      <c r="BK123" s="2">
        <v>1</v>
      </c>
      <c r="BL123" s="2">
        <v>0</v>
      </c>
      <c r="BM123" s="2">
        <v>0</v>
      </c>
      <c r="BN123" s="6">
        <f>SUM(Table2[[#This Row],[WR B]:[WR FE]])</f>
        <v>31</v>
      </c>
      <c r="BO123" s="11">
        <f>IF((Table2[[#This Row],[WR T]]/Table2[[#This Row],[Admission]]) = 0, "--", (Table2[[#This Row],[WR T]]/Table2[[#This Row],[Admission]]))</f>
        <v>5.8601134215500943E-2</v>
      </c>
      <c r="BP123" s="11" t="str">
        <f>IF(Table2[[#This Row],[WR T]]=0,"--", IF(Table2[[#This Row],[WR HS]]/Table2[[#This Row],[WR T]]=0, "--", Table2[[#This Row],[WR HS]]/Table2[[#This Row],[WR T]]))</f>
        <v>--</v>
      </c>
      <c r="BQ123" s="18" t="str">
        <f>IF(Table2[[#This Row],[WR T]]=0,"--", IF(Table2[[#This Row],[WR FE]]/Table2[[#This Row],[WR T]]=0, "--", Table2[[#This Row],[WR FE]]/Table2[[#This Row],[WR T]]))</f>
        <v>--</v>
      </c>
      <c r="BR123" s="2">
        <v>0</v>
      </c>
      <c r="BS123" s="2">
        <v>0</v>
      </c>
      <c r="BT123" s="2">
        <v>0</v>
      </c>
      <c r="BU123" s="2">
        <v>0</v>
      </c>
      <c r="BV123" s="6">
        <f>SUM(Table2[[#This Row],[DNC B]:[DNC FE]])</f>
        <v>0</v>
      </c>
      <c r="BW123" s="11" t="str">
        <f>IF((Table2[[#This Row],[DNC T]]/Table2[[#This Row],[Admission]]) = 0, "--", (Table2[[#This Row],[DNC T]]/Table2[[#This Row],[Admission]]))</f>
        <v>--</v>
      </c>
      <c r="BX123" s="11" t="str">
        <f>IF(Table2[[#This Row],[DNC T]]=0,"--", IF(Table2[[#This Row],[DNC HS]]/Table2[[#This Row],[DNC T]]=0, "--", Table2[[#This Row],[DNC HS]]/Table2[[#This Row],[DNC T]]))</f>
        <v>--</v>
      </c>
      <c r="BY123" s="18" t="str">
        <f>IF(Table2[[#This Row],[DNC T]]=0,"--", IF(Table2[[#This Row],[DNC FE]]/Table2[[#This Row],[DNC T]]=0, "--", Table2[[#This Row],[DNC FE]]/Table2[[#This Row],[DNC T]]))</f>
        <v>--</v>
      </c>
      <c r="BZ123" s="24">
        <f>SUM(Table2[[#This Row],[BX T]],Table2[[#This Row],[SW T]],Table2[[#This Row],[CHE T]],Table2[[#This Row],[WR T]],Table2[[#This Row],[DNC T]])</f>
        <v>110</v>
      </c>
      <c r="CA123" s="2">
        <v>41</v>
      </c>
      <c r="CB123" s="2">
        <v>28</v>
      </c>
      <c r="CC123" s="2">
        <v>0</v>
      </c>
      <c r="CD123" s="2">
        <v>0</v>
      </c>
      <c r="CE123" s="6">
        <f>SUM(Table2[[#This Row],[TF B]:[TF FE]])</f>
        <v>69</v>
      </c>
      <c r="CF123" s="11">
        <f>IF((Table2[[#This Row],[TF T]]/Table2[[#This Row],[Admission]]) = 0, "--", (Table2[[#This Row],[TF T]]/Table2[[#This Row],[Admission]]))</f>
        <v>0.13043478260869565</v>
      </c>
      <c r="CG123" s="11" t="str">
        <f>IF(Table2[[#This Row],[TF T]]=0,"--", IF(Table2[[#This Row],[TF HS]]/Table2[[#This Row],[TF T]]=0, "--", Table2[[#This Row],[TF HS]]/Table2[[#This Row],[TF T]]))</f>
        <v>--</v>
      </c>
      <c r="CH123" s="18" t="str">
        <f>IF(Table2[[#This Row],[TF T]]=0,"--", IF(Table2[[#This Row],[TF FE]]/Table2[[#This Row],[TF T]]=0, "--", Table2[[#This Row],[TF FE]]/Table2[[#This Row],[TF T]]))</f>
        <v>--</v>
      </c>
      <c r="CI123" s="2">
        <v>30</v>
      </c>
      <c r="CJ123" s="2">
        <v>0</v>
      </c>
      <c r="CK123" s="2">
        <v>0</v>
      </c>
      <c r="CL123" s="2">
        <v>0</v>
      </c>
      <c r="CM123" s="6">
        <f>SUM(Table2[[#This Row],[BB B]:[BB FE]])</f>
        <v>30</v>
      </c>
      <c r="CN123" s="11">
        <f>IF((Table2[[#This Row],[BB T]]/Table2[[#This Row],[Admission]]) = 0, "--", (Table2[[#This Row],[BB T]]/Table2[[#This Row],[Admission]]))</f>
        <v>5.6710775047258979E-2</v>
      </c>
      <c r="CO123" s="11" t="str">
        <f>IF(Table2[[#This Row],[BB T]]=0,"--", IF(Table2[[#This Row],[BB HS]]/Table2[[#This Row],[BB T]]=0, "--", Table2[[#This Row],[BB HS]]/Table2[[#This Row],[BB T]]))</f>
        <v>--</v>
      </c>
      <c r="CP123" s="18" t="str">
        <f>IF(Table2[[#This Row],[BB T]]=0,"--", IF(Table2[[#This Row],[BB FE]]/Table2[[#This Row],[BB T]]=0, "--", Table2[[#This Row],[BB FE]]/Table2[[#This Row],[BB T]]))</f>
        <v>--</v>
      </c>
      <c r="CQ123" s="2">
        <v>0</v>
      </c>
      <c r="CR123" s="2">
        <v>27</v>
      </c>
      <c r="CS123" s="2">
        <v>0</v>
      </c>
      <c r="CT123" s="2">
        <v>0</v>
      </c>
      <c r="CU123" s="6">
        <f>SUM(Table2[[#This Row],[SB B]:[SB FE]])</f>
        <v>27</v>
      </c>
      <c r="CV123" s="11">
        <f>IF((Table2[[#This Row],[SB T]]/Table2[[#This Row],[Admission]]) = 0, "--", (Table2[[#This Row],[SB T]]/Table2[[#This Row],[Admission]]))</f>
        <v>5.1039697542533083E-2</v>
      </c>
      <c r="CW123" s="11" t="str">
        <f>IF(Table2[[#This Row],[SB T]]=0,"--", IF(Table2[[#This Row],[SB HS]]/Table2[[#This Row],[SB T]]=0, "--", Table2[[#This Row],[SB HS]]/Table2[[#This Row],[SB T]]))</f>
        <v>--</v>
      </c>
      <c r="CX123" s="18" t="str">
        <f>IF(Table2[[#This Row],[SB T]]=0,"--", IF(Table2[[#This Row],[SB FE]]/Table2[[#This Row],[SB T]]=0, "--", Table2[[#This Row],[SB FE]]/Table2[[#This Row],[SB T]]))</f>
        <v>--</v>
      </c>
      <c r="CY123" s="2">
        <v>7</v>
      </c>
      <c r="CZ123" s="2">
        <v>6</v>
      </c>
      <c r="DA123" s="2">
        <v>1</v>
      </c>
      <c r="DB123" s="2">
        <v>0</v>
      </c>
      <c r="DC123" s="6">
        <f>SUM(Table2[[#This Row],[GF B]:[GF FE]])</f>
        <v>14</v>
      </c>
      <c r="DD123" s="11">
        <f>IF((Table2[[#This Row],[GF T]]/Table2[[#This Row],[Admission]]) = 0, "--", (Table2[[#This Row],[GF T]]/Table2[[#This Row],[Admission]]))</f>
        <v>2.6465028355387523E-2</v>
      </c>
      <c r="DE123" s="11">
        <f>IF(Table2[[#This Row],[GF T]]=0,"--", IF(Table2[[#This Row],[GF HS]]/Table2[[#This Row],[GF T]]=0, "--", Table2[[#This Row],[GF HS]]/Table2[[#This Row],[GF T]]))</f>
        <v>7.1428571428571425E-2</v>
      </c>
      <c r="DF123" s="18" t="str">
        <f>IF(Table2[[#This Row],[GF T]]=0,"--", IF(Table2[[#This Row],[GF FE]]/Table2[[#This Row],[GF T]]=0, "--", Table2[[#This Row],[GF FE]]/Table2[[#This Row],[GF T]]))</f>
        <v>--</v>
      </c>
      <c r="DG123" s="2">
        <v>0</v>
      </c>
      <c r="DH123" s="2">
        <v>0</v>
      </c>
      <c r="DI123" s="2">
        <v>0</v>
      </c>
      <c r="DJ123" s="2">
        <v>0</v>
      </c>
      <c r="DK123" s="6">
        <f>SUM(Table2[[#This Row],[TN B]:[TN FE]])</f>
        <v>0</v>
      </c>
      <c r="DL123" s="11" t="str">
        <f>IF((Table2[[#This Row],[TN T]]/Table2[[#This Row],[Admission]]) = 0, "--", (Table2[[#This Row],[TN T]]/Table2[[#This Row],[Admission]]))</f>
        <v>--</v>
      </c>
      <c r="DM123" s="11" t="str">
        <f>IF(Table2[[#This Row],[TN T]]=0,"--", IF(Table2[[#This Row],[TN HS]]/Table2[[#This Row],[TN T]]=0, "--", Table2[[#This Row],[TN HS]]/Table2[[#This Row],[TN T]]))</f>
        <v>--</v>
      </c>
      <c r="DN123" s="18" t="str">
        <f>IF(Table2[[#This Row],[TN T]]=0,"--", IF(Table2[[#This Row],[TN FE]]/Table2[[#This Row],[TN T]]=0, "--", Table2[[#This Row],[TN FE]]/Table2[[#This Row],[TN T]]))</f>
        <v>--</v>
      </c>
      <c r="DO123" s="2">
        <v>0</v>
      </c>
      <c r="DP123" s="2">
        <v>0</v>
      </c>
      <c r="DQ123" s="2">
        <v>0</v>
      </c>
      <c r="DR123" s="2">
        <v>0</v>
      </c>
      <c r="DS123" s="6">
        <f>SUM(Table2[[#This Row],[BND B]:[BND FE]])</f>
        <v>0</v>
      </c>
      <c r="DT123" s="11" t="str">
        <f>IF((Table2[[#This Row],[BND T]]/Table2[[#This Row],[Admission]]) = 0, "--", (Table2[[#This Row],[BND T]]/Table2[[#This Row],[Admission]]))</f>
        <v>--</v>
      </c>
      <c r="DU123" s="11" t="str">
        <f>IF(Table2[[#This Row],[BND T]]=0,"--", IF(Table2[[#This Row],[BND HS]]/Table2[[#This Row],[BND T]]=0, "--", Table2[[#This Row],[BND HS]]/Table2[[#This Row],[BND T]]))</f>
        <v>--</v>
      </c>
      <c r="DV123" s="18" t="str">
        <f>IF(Table2[[#This Row],[BND T]]=0,"--", IF(Table2[[#This Row],[BND FE]]/Table2[[#This Row],[BND T]]=0, "--", Table2[[#This Row],[BND FE]]/Table2[[#This Row],[BND T]]))</f>
        <v>--</v>
      </c>
      <c r="DW123" s="2">
        <v>0</v>
      </c>
      <c r="DX123" s="2">
        <v>0</v>
      </c>
      <c r="DY123" s="2">
        <v>0</v>
      </c>
      <c r="DZ123" s="2">
        <v>0</v>
      </c>
      <c r="EA123" s="6">
        <f>SUM(Table2[[#This Row],[SPE B]:[SPE FE]])</f>
        <v>0</v>
      </c>
      <c r="EB123" s="11" t="str">
        <f>IF((Table2[[#This Row],[SPE T]]/Table2[[#This Row],[Admission]]) = 0, "--", (Table2[[#This Row],[SPE T]]/Table2[[#This Row],[Admission]]))</f>
        <v>--</v>
      </c>
      <c r="EC123" s="11" t="str">
        <f>IF(Table2[[#This Row],[SPE T]]=0,"--", IF(Table2[[#This Row],[SPE HS]]/Table2[[#This Row],[SPE T]]=0, "--", Table2[[#This Row],[SPE HS]]/Table2[[#This Row],[SPE T]]))</f>
        <v>--</v>
      </c>
      <c r="ED123" s="18" t="str">
        <f>IF(Table2[[#This Row],[SPE T]]=0,"--", IF(Table2[[#This Row],[SPE FE]]/Table2[[#This Row],[SPE T]]=0, "--", Table2[[#This Row],[SPE FE]]/Table2[[#This Row],[SPE T]]))</f>
        <v>--</v>
      </c>
      <c r="EE123" s="2">
        <v>0</v>
      </c>
      <c r="EF123" s="2">
        <v>0</v>
      </c>
      <c r="EG123" s="2">
        <v>0</v>
      </c>
      <c r="EH123" s="2">
        <v>0</v>
      </c>
      <c r="EI123" s="6">
        <f>SUM(Table2[[#This Row],[ORC B]:[ORC FE]])</f>
        <v>0</v>
      </c>
      <c r="EJ123" s="11" t="str">
        <f>IF((Table2[[#This Row],[ORC T]]/Table2[[#This Row],[Admission]]) = 0, "--", (Table2[[#This Row],[ORC T]]/Table2[[#This Row],[Admission]]))</f>
        <v>--</v>
      </c>
      <c r="EK123" s="11" t="str">
        <f>IF(Table2[[#This Row],[ORC T]]=0,"--", IF(Table2[[#This Row],[ORC HS]]/Table2[[#This Row],[ORC T]]=0, "--", Table2[[#This Row],[ORC HS]]/Table2[[#This Row],[ORC T]]))</f>
        <v>--</v>
      </c>
      <c r="EL123" s="18" t="str">
        <f>IF(Table2[[#This Row],[ORC T]]=0,"--", IF(Table2[[#This Row],[ORC FE]]/Table2[[#This Row],[ORC T]]=0, "--", Table2[[#This Row],[ORC FE]]/Table2[[#This Row],[ORC T]]))</f>
        <v>--</v>
      </c>
      <c r="EM123" s="2">
        <v>0</v>
      </c>
      <c r="EN123" s="2">
        <v>0</v>
      </c>
      <c r="EO123" s="2">
        <v>0</v>
      </c>
      <c r="EP123" s="2">
        <v>0</v>
      </c>
      <c r="EQ123" s="6">
        <f>SUM(Table2[[#This Row],[SOL B]:[SOL FE]])</f>
        <v>0</v>
      </c>
      <c r="ER123" s="11" t="str">
        <f>IF((Table2[[#This Row],[SOL T]]/Table2[[#This Row],[Admission]]) = 0, "--", (Table2[[#This Row],[SOL T]]/Table2[[#This Row],[Admission]]))</f>
        <v>--</v>
      </c>
      <c r="ES123" s="11" t="str">
        <f>IF(Table2[[#This Row],[SOL T]]=0,"--", IF(Table2[[#This Row],[SOL HS]]/Table2[[#This Row],[SOL T]]=0, "--", Table2[[#This Row],[SOL HS]]/Table2[[#This Row],[SOL T]]))</f>
        <v>--</v>
      </c>
      <c r="ET123" s="18" t="str">
        <f>IF(Table2[[#This Row],[SOL T]]=0,"--", IF(Table2[[#This Row],[SOL FE]]/Table2[[#This Row],[SOL T]]=0, "--", Table2[[#This Row],[SOL FE]]/Table2[[#This Row],[SOL T]]))</f>
        <v>--</v>
      </c>
      <c r="EU123" s="2">
        <v>0</v>
      </c>
      <c r="EV123" s="2">
        <v>0</v>
      </c>
      <c r="EW123" s="2">
        <v>0</v>
      </c>
      <c r="EX123" s="2">
        <v>0</v>
      </c>
      <c r="EY123" s="6">
        <f>SUM(Table2[[#This Row],[CHO B]:[CHO FE]])</f>
        <v>0</v>
      </c>
      <c r="EZ123" s="11" t="str">
        <f>IF((Table2[[#This Row],[CHO T]]/Table2[[#This Row],[Admission]]) = 0, "--", (Table2[[#This Row],[CHO T]]/Table2[[#This Row],[Admission]]))</f>
        <v>--</v>
      </c>
      <c r="FA123" s="11" t="str">
        <f>IF(Table2[[#This Row],[CHO T]]=0,"--", IF(Table2[[#This Row],[CHO HS]]/Table2[[#This Row],[CHO T]]=0, "--", Table2[[#This Row],[CHO HS]]/Table2[[#This Row],[CHO T]]))</f>
        <v>--</v>
      </c>
      <c r="FB123" s="18" t="str">
        <f>IF(Table2[[#This Row],[CHO T]]=0,"--", IF(Table2[[#This Row],[CHO FE]]/Table2[[#This Row],[CHO T]]=0, "--", Table2[[#This Row],[CHO FE]]/Table2[[#This Row],[CHO T]]))</f>
        <v>--</v>
      </c>
      <c r="FC12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 s="1" t="s">
        <v>390</v>
      </c>
      <c r="FK123" s="1" t="s">
        <v>390</v>
      </c>
      <c r="FL123">
        <v>0</v>
      </c>
      <c r="FM123">
        <v>0</v>
      </c>
      <c r="FN123" s="1" t="s">
        <v>390</v>
      </c>
      <c r="FO123" s="1" t="s">
        <v>390</v>
      </c>
    </row>
    <row r="124" spans="1:171">
      <c r="A124">
        <v>1000</v>
      </c>
      <c r="B124">
        <v>249</v>
      </c>
      <c r="C124" t="s">
        <v>102</v>
      </c>
      <c r="D124" t="s">
        <v>220</v>
      </c>
      <c r="E124" s="20">
        <v>597</v>
      </c>
      <c r="F124" s="2">
        <v>71</v>
      </c>
      <c r="G124" s="2">
        <v>0</v>
      </c>
      <c r="H124" s="2">
        <v>0</v>
      </c>
      <c r="I124" s="2">
        <v>0</v>
      </c>
      <c r="J124" s="6">
        <f>SUM(Table2[[#This Row],[FB B]:[FB FE]])</f>
        <v>71</v>
      </c>
      <c r="K124" s="11">
        <f>IF((Table2[[#This Row],[FB T]]/Table2[[#This Row],[Admission]]) = 0, "--", (Table2[[#This Row],[FB T]]/Table2[[#This Row],[Admission]]))</f>
        <v>0.11892797319932999</v>
      </c>
      <c r="L124" s="11" t="str">
        <f>IF(Table2[[#This Row],[FB T]]=0,"--", IF(Table2[[#This Row],[FB HS]]/Table2[[#This Row],[FB T]]=0, "--", Table2[[#This Row],[FB HS]]/Table2[[#This Row],[FB T]]))</f>
        <v>--</v>
      </c>
      <c r="M124" s="18" t="str">
        <f>IF(Table2[[#This Row],[FB T]]=0,"--", IF(Table2[[#This Row],[FB FE]]/Table2[[#This Row],[FB T]]=0, "--", Table2[[#This Row],[FB FE]]/Table2[[#This Row],[FB T]]))</f>
        <v>--</v>
      </c>
      <c r="N124" s="2">
        <v>32</v>
      </c>
      <c r="O124" s="2">
        <v>26</v>
      </c>
      <c r="P124" s="2">
        <v>0</v>
      </c>
      <c r="Q124" s="2">
        <v>0</v>
      </c>
      <c r="R124" s="6">
        <f>SUM(Table2[[#This Row],[XC B]:[XC FE]])</f>
        <v>58</v>
      </c>
      <c r="S124" s="11">
        <f>IF((Table2[[#This Row],[XC T]]/Table2[[#This Row],[Admission]]) = 0, "--", (Table2[[#This Row],[XC T]]/Table2[[#This Row],[Admission]]))</f>
        <v>9.7152428810720268E-2</v>
      </c>
      <c r="T124" s="11" t="str">
        <f>IF(Table2[[#This Row],[XC T]]=0,"--", IF(Table2[[#This Row],[XC HS]]/Table2[[#This Row],[XC T]]=0, "--", Table2[[#This Row],[XC HS]]/Table2[[#This Row],[XC T]]))</f>
        <v>--</v>
      </c>
      <c r="U124" s="18" t="str">
        <f>IF(Table2[[#This Row],[XC T]]=0,"--", IF(Table2[[#This Row],[XC FE]]/Table2[[#This Row],[XC T]]=0, "--", Table2[[#This Row],[XC FE]]/Table2[[#This Row],[XC T]]))</f>
        <v>--</v>
      </c>
      <c r="V124" s="2">
        <v>38</v>
      </c>
      <c r="W124" s="2">
        <v>0</v>
      </c>
      <c r="X124" s="2">
        <v>0</v>
      </c>
      <c r="Y124" s="6">
        <f>SUM(Table2[[#This Row],[VB G]:[VB FE]])</f>
        <v>38</v>
      </c>
      <c r="Z124" s="11">
        <f>IF((Table2[[#This Row],[VB T]]/Table2[[#This Row],[Admission]]) = 0, "--", (Table2[[#This Row],[VB T]]/Table2[[#This Row],[Admission]]))</f>
        <v>6.3651591289782247E-2</v>
      </c>
      <c r="AA124" s="11" t="str">
        <f>IF(Table2[[#This Row],[VB T]]=0,"--", IF(Table2[[#This Row],[VB HS]]/Table2[[#This Row],[VB T]]=0, "--", Table2[[#This Row],[VB HS]]/Table2[[#This Row],[VB T]]))</f>
        <v>--</v>
      </c>
      <c r="AB124" s="18" t="str">
        <f>IF(Table2[[#This Row],[VB T]]=0,"--", IF(Table2[[#This Row],[VB FE]]/Table2[[#This Row],[VB T]]=0, "--", Table2[[#This Row],[VB FE]]/Table2[[#This Row],[VB T]]))</f>
        <v>--</v>
      </c>
      <c r="AC124" s="2">
        <v>57</v>
      </c>
      <c r="AD124" s="2">
        <v>37</v>
      </c>
      <c r="AE124" s="2">
        <v>0</v>
      </c>
      <c r="AF124" s="2">
        <v>0</v>
      </c>
      <c r="AG124" s="6">
        <f>SUM(Table2[[#This Row],[SC B]:[SC FE]])</f>
        <v>94</v>
      </c>
      <c r="AH124" s="11">
        <f>IF((Table2[[#This Row],[SC T]]/Table2[[#This Row],[Admission]]) = 0, "--", (Table2[[#This Row],[SC T]]/Table2[[#This Row],[Admission]]))</f>
        <v>0.15745393634840871</v>
      </c>
      <c r="AI124" s="11" t="str">
        <f>IF(Table2[[#This Row],[SC T]]=0,"--", IF(Table2[[#This Row],[SC HS]]/Table2[[#This Row],[SC T]]=0, "--", Table2[[#This Row],[SC HS]]/Table2[[#This Row],[SC T]]))</f>
        <v>--</v>
      </c>
      <c r="AJ124" s="18" t="str">
        <f>IF(Table2[[#This Row],[SC T]]=0,"--", IF(Table2[[#This Row],[SC FE]]/Table2[[#This Row],[SC T]]=0, "--", Table2[[#This Row],[SC FE]]/Table2[[#This Row],[SC T]]))</f>
        <v>--</v>
      </c>
      <c r="AK124" s="15">
        <f>SUM(Table2[[#This Row],[FB T]],Table2[[#This Row],[XC T]],Table2[[#This Row],[VB T]],Table2[[#This Row],[SC T]])</f>
        <v>261</v>
      </c>
      <c r="AL124" s="2">
        <v>38</v>
      </c>
      <c r="AM124" s="2">
        <v>34</v>
      </c>
      <c r="AN124" s="2">
        <v>0</v>
      </c>
      <c r="AO124" s="2">
        <v>0</v>
      </c>
      <c r="AP124" s="6">
        <f>SUM(Table2[[#This Row],[BX B]:[BX FE]])</f>
        <v>72</v>
      </c>
      <c r="AQ124" s="11">
        <f>IF((Table2[[#This Row],[BX T]]/Table2[[#This Row],[Admission]]) = 0, "--", (Table2[[#This Row],[BX T]]/Table2[[#This Row],[Admission]]))</f>
        <v>0.12060301507537688</v>
      </c>
      <c r="AR124" s="11" t="str">
        <f>IF(Table2[[#This Row],[BX T]]=0,"--", IF(Table2[[#This Row],[BX HS]]/Table2[[#This Row],[BX T]]=0, "--", Table2[[#This Row],[BX HS]]/Table2[[#This Row],[BX T]]))</f>
        <v>--</v>
      </c>
      <c r="AS124" s="18" t="str">
        <f>IF(Table2[[#This Row],[BX T]]=0,"--", IF(Table2[[#This Row],[BX FE]]/Table2[[#This Row],[BX T]]=0, "--", Table2[[#This Row],[BX FE]]/Table2[[#This Row],[BX T]]))</f>
        <v>--</v>
      </c>
      <c r="AT124" s="2">
        <v>16</v>
      </c>
      <c r="AU124" s="2">
        <v>16</v>
      </c>
      <c r="AV124" s="2">
        <v>0</v>
      </c>
      <c r="AW124" s="2">
        <v>0</v>
      </c>
      <c r="AX124" s="6">
        <f>SUM(Table2[[#This Row],[SW B]:[SW FE]])</f>
        <v>32</v>
      </c>
      <c r="AY124" s="11">
        <f>IF((Table2[[#This Row],[SW T]]/Table2[[#This Row],[Admission]]) = 0, "--", (Table2[[#This Row],[SW T]]/Table2[[#This Row],[Admission]]))</f>
        <v>5.3601340033500838E-2</v>
      </c>
      <c r="AZ124" s="11" t="str">
        <f>IF(Table2[[#This Row],[SW T]]=0,"--", IF(Table2[[#This Row],[SW HS]]/Table2[[#This Row],[SW T]]=0, "--", Table2[[#This Row],[SW HS]]/Table2[[#This Row],[SW T]]))</f>
        <v>--</v>
      </c>
      <c r="BA124" s="18" t="str">
        <f>IF(Table2[[#This Row],[SW T]]=0,"--", IF(Table2[[#This Row],[SW FE]]/Table2[[#This Row],[SW T]]=0, "--", Table2[[#This Row],[SW FE]]/Table2[[#This Row],[SW T]]))</f>
        <v>--</v>
      </c>
      <c r="BB124" s="2">
        <v>0</v>
      </c>
      <c r="BC124" s="2">
        <v>12</v>
      </c>
      <c r="BD124" s="2">
        <v>0</v>
      </c>
      <c r="BE124" s="2">
        <v>0</v>
      </c>
      <c r="BF124" s="6">
        <f>SUM(Table2[[#This Row],[CHE B]:[CHE FE]])</f>
        <v>12</v>
      </c>
      <c r="BG124" s="11">
        <f>IF((Table2[[#This Row],[CHE T]]/Table2[[#This Row],[Admission]]) = 0, "--", (Table2[[#This Row],[CHE T]]/Table2[[#This Row],[Admission]]))</f>
        <v>2.0100502512562814E-2</v>
      </c>
      <c r="BH124" s="11" t="str">
        <f>IF(Table2[[#This Row],[CHE T]]=0,"--", IF(Table2[[#This Row],[CHE HS]]/Table2[[#This Row],[CHE T]]=0, "--", Table2[[#This Row],[CHE HS]]/Table2[[#This Row],[CHE T]]))</f>
        <v>--</v>
      </c>
      <c r="BI124" s="22" t="str">
        <f>IF(Table2[[#This Row],[CHE T]]=0,"--", IF(Table2[[#This Row],[CHE FE]]/Table2[[#This Row],[CHE T]]=0, "--", Table2[[#This Row],[CHE FE]]/Table2[[#This Row],[CHE T]]))</f>
        <v>--</v>
      </c>
      <c r="BJ124" s="2">
        <v>0</v>
      </c>
      <c r="BK124" s="2">
        <v>0</v>
      </c>
      <c r="BL124" s="2">
        <v>0</v>
      </c>
      <c r="BM124" s="2">
        <v>0</v>
      </c>
      <c r="BN124" s="6">
        <f>SUM(Table2[[#This Row],[WR B]:[WR FE]])</f>
        <v>0</v>
      </c>
      <c r="BO124" s="11" t="str">
        <f>IF((Table2[[#This Row],[WR T]]/Table2[[#This Row],[Admission]]) = 0, "--", (Table2[[#This Row],[WR T]]/Table2[[#This Row],[Admission]]))</f>
        <v>--</v>
      </c>
      <c r="BP124" s="11" t="str">
        <f>IF(Table2[[#This Row],[WR T]]=0,"--", IF(Table2[[#This Row],[WR HS]]/Table2[[#This Row],[WR T]]=0, "--", Table2[[#This Row],[WR HS]]/Table2[[#This Row],[WR T]]))</f>
        <v>--</v>
      </c>
      <c r="BQ124" s="18" t="str">
        <f>IF(Table2[[#This Row],[WR T]]=0,"--", IF(Table2[[#This Row],[WR FE]]/Table2[[#This Row],[WR T]]=0, "--", Table2[[#This Row],[WR FE]]/Table2[[#This Row],[WR T]]))</f>
        <v>--</v>
      </c>
      <c r="BR124" s="2">
        <v>0</v>
      </c>
      <c r="BS124" s="2">
        <v>0</v>
      </c>
      <c r="BT124" s="2">
        <v>0</v>
      </c>
      <c r="BU124" s="2">
        <v>0</v>
      </c>
      <c r="BV124" s="6">
        <f>SUM(Table2[[#This Row],[DNC B]:[DNC FE]])</f>
        <v>0</v>
      </c>
      <c r="BW124" s="11" t="str">
        <f>IF((Table2[[#This Row],[DNC T]]/Table2[[#This Row],[Admission]]) = 0, "--", (Table2[[#This Row],[DNC T]]/Table2[[#This Row],[Admission]]))</f>
        <v>--</v>
      </c>
      <c r="BX124" s="11" t="str">
        <f>IF(Table2[[#This Row],[DNC T]]=0,"--", IF(Table2[[#This Row],[DNC HS]]/Table2[[#This Row],[DNC T]]=0, "--", Table2[[#This Row],[DNC HS]]/Table2[[#This Row],[DNC T]]))</f>
        <v>--</v>
      </c>
      <c r="BY124" s="18" t="str">
        <f>IF(Table2[[#This Row],[DNC T]]=0,"--", IF(Table2[[#This Row],[DNC FE]]/Table2[[#This Row],[DNC T]]=0, "--", Table2[[#This Row],[DNC FE]]/Table2[[#This Row],[DNC T]]))</f>
        <v>--</v>
      </c>
      <c r="BZ124" s="24">
        <f>SUM(Table2[[#This Row],[BX T]],Table2[[#This Row],[SW T]],Table2[[#This Row],[CHE T]],Table2[[#This Row],[WR T]],Table2[[#This Row],[DNC T]])</f>
        <v>116</v>
      </c>
      <c r="CA124" s="2">
        <v>38</v>
      </c>
      <c r="CB124" s="2">
        <v>31</v>
      </c>
      <c r="CC124" s="2">
        <v>0</v>
      </c>
      <c r="CD124" s="2">
        <v>0</v>
      </c>
      <c r="CE124" s="6">
        <f>SUM(Table2[[#This Row],[TF B]:[TF FE]])</f>
        <v>69</v>
      </c>
      <c r="CF124" s="11">
        <f>IF((Table2[[#This Row],[TF T]]/Table2[[#This Row],[Admission]]) = 0, "--", (Table2[[#This Row],[TF T]]/Table2[[#This Row],[Admission]]))</f>
        <v>0.11557788944723618</v>
      </c>
      <c r="CG124" s="11" t="str">
        <f>IF(Table2[[#This Row],[TF T]]=0,"--", IF(Table2[[#This Row],[TF HS]]/Table2[[#This Row],[TF T]]=0, "--", Table2[[#This Row],[TF HS]]/Table2[[#This Row],[TF T]]))</f>
        <v>--</v>
      </c>
      <c r="CH124" s="18" t="str">
        <f>IF(Table2[[#This Row],[TF T]]=0,"--", IF(Table2[[#This Row],[TF FE]]/Table2[[#This Row],[TF T]]=0, "--", Table2[[#This Row],[TF FE]]/Table2[[#This Row],[TF T]]))</f>
        <v>--</v>
      </c>
      <c r="CI124" s="2">
        <v>50</v>
      </c>
      <c r="CJ124" s="2">
        <v>0</v>
      </c>
      <c r="CK124" s="2">
        <v>0</v>
      </c>
      <c r="CL124" s="2">
        <v>0</v>
      </c>
      <c r="CM124" s="6">
        <f>SUM(Table2[[#This Row],[BB B]:[BB FE]])</f>
        <v>50</v>
      </c>
      <c r="CN124" s="11">
        <f>IF((Table2[[#This Row],[BB T]]/Table2[[#This Row],[Admission]]) = 0, "--", (Table2[[#This Row],[BB T]]/Table2[[#This Row],[Admission]]))</f>
        <v>8.3752093802345065E-2</v>
      </c>
      <c r="CO124" s="11" t="str">
        <f>IF(Table2[[#This Row],[BB T]]=0,"--", IF(Table2[[#This Row],[BB HS]]/Table2[[#This Row],[BB T]]=0, "--", Table2[[#This Row],[BB HS]]/Table2[[#This Row],[BB T]]))</f>
        <v>--</v>
      </c>
      <c r="CP124" s="18" t="str">
        <f>IF(Table2[[#This Row],[BB T]]=0,"--", IF(Table2[[#This Row],[BB FE]]/Table2[[#This Row],[BB T]]=0, "--", Table2[[#This Row],[BB FE]]/Table2[[#This Row],[BB T]]))</f>
        <v>--</v>
      </c>
      <c r="CQ124" s="2">
        <v>20</v>
      </c>
      <c r="CR124" s="2">
        <v>0</v>
      </c>
      <c r="CS124" s="2">
        <v>0</v>
      </c>
      <c r="CT124" s="2">
        <v>0</v>
      </c>
      <c r="CU124" s="6">
        <f>SUM(Table2[[#This Row],[SB B]:[SB FE]])</f>
        <v>20</v>
      </c>
      <c r="CV124" s="11">
        <f>IF((Table2[[#This Row],[SB T]]/Table2[[#This Row],[Admission]]) = 0, "--", (Table2[[#This Row],[SB T]]/Table2[[#This Row],[Admission]]))</f>
        <v>3.350083752093802E-2</v>
      </c>
      <c r="CW124" s="11" t="str">
        <f>IF(Table2[[#This Row],[SB T]]=0,"--", IF(Table2[[#This Row],[SB HS]]/Table2[[#This Row],[SB T]]=0, "--", Table2[[#This Row],[SB HS]]/Table2[[#This Row],[SB T]]))</f>
        <v>--</v>
      </c>
      <c r="CX124" s="18" t="str">
        <f>IF(Table2[[#This Row],[SB T]]=0,"--", IF(Table2[[#This Row],[SB FE]]/Table2[[#This Row],[SB T]]=0, "--", Table2[[#This Row],[SB FE]]/Table2[[#This Row],[SB T]]))</f>
        <v>--</v>
      </c>
      <c r="CY124" s="2">
        <v>12</v>
      </c>
      <c r="CZ124" s="2">
        <v>11</v>
      </c>
      <c r="DA124" s="2">
        <v>0</v>
      </c>
      <c r="DB124" s="2">
        <v>0</v>
      </c>
      <c r="DC124" s="6">
        <f>SUM(Table2[[#This Row],[GF B]:[GF FE]])</f>
        <v>23</v>
      </c>
      <c r="DD124" s="11">
        <f>IF((Table2[[#This Row],[GF T]]/Table2[[#This Row],[Admission]]) = 0, "--", (Table2[[#This Row],[GF T]]/Table2[[#This Row],[Admission]]))</f>
        <v>3.8525963149078725E-2</v>
      </c>
      <c r="DE124" s="11" t="str">
        <f>IF(Table2[[#This Row],[GF T]]=0,"--", IF(Table2[[#This Row],[GF HS]]/Table2[[#This Row],[GF T]]=0, "--", Table2[[#This Row],[GF HS]]/Table2[[#This Row],[GF T]]))</f>
        <v>--</v>
      </c>
      <c r="DF124" s="18" t="str">
        <f>IF(Table2[[#This Row],[GF T]]=0,"--", IF(Table2[[#This Row],[GF FE]]/Table2[[#This Row],[GF T]]=0, "--", Table2[[#This Row],[GF FE]]/Table2[[#This Row],[GF T]]))</f>
        <v>--</v>
      </c>
      <c r="DG124" s="2">
        <v>34</v>
      </c>
      <c r="DH124" s="2">
        <v>57</v>
      </c>
      <c r="DI124" s="2">
        <v>0</v>
      </c>
      <c r="DJ124" s="2">
        <v>0</v>
      </c>
      <c r="DK124" s="6">
        <f>SUM(Table2[[#This Row],[TN B]:[TN FE]])</f>
        <v>91</v>
      </c>
      <c r="DL124" s="11">
        <f>IF((Table2[[#This Row],[TN T]]/Table2[[#This Row],[Admission]]) = 0, "--", (Table2[[#This Row],[TN T]]/Table2[[#This Row],[Admission]]))</f>
        <v>0.15242881072026801</v>
      </c>
      <c r="DM124" s="11" t="str">
        <f>IF(Table2[[#This Row],[TN T]]=0,"--", IF(Table2[[#This Row],[TN HS]]/Table2[[#This Row],[TN T]]=0, "--", Table2[[#This Row],[TN HS]]/Table2[[#This Row],[TN T]]))</f>
        <v>--</v>
      </c>
      <c r="DN124" s="18" t="str">
        <f>IF(Table2[[#This Row],[TN T]]=0,"--", IF(Table2[[#This Row],[TN FE]]/Table2[[#This Row],[TN T]]=0, "--", Table2[[#This Row],[TN FE]]/Table2[[#This Row],[TN T]]))</f>
        <v>--</v>
      </c>
      <c r="DO124" s="2">
        <v>16</v>
      </c>
      <c r="DP124" s="2">
        <v>4</v>
      </c>
      <c r="DQ124" s="2">
        <v>0</v>
      </c>
      <c r="DR124" s="2">
        <v>0</v>
      </c>
      <c r="DS124" s="6">
        <f>SUM(Table2[[#This Row],[BND B]:[BND FE]])</f>
        <v>20</v>
      </c>
      <c r="DT124" s="11">
        <f>IF((Table2[[#This Row],[BND T]]/Table2[[#This Row],[Admission]]) = 0, "--", (Table2[[#This Row],[BND T]]/Table2[[#This Row],[Admission]]))</f>
        <v>3.350083752093802E-2</v>
      </c>
      <c r="DU124" s="11" t="str">
        <f>IF(Table2[[#This Row],[BND T]]=0,"--", IF(Table2[[#This Row],[BND HS]]/Table2[[#This Row],[BND T]]=0, "--", Table2[[#This Row],[BND HS]]/Table2[[#This Row],[BND T]]))</f>
        <v>--</v>
      </c>
      <c r="DV124" s="18" t="str">
        <f>IF(Table2[[#This Row],[BND T]]=0,"--", IF(Table2[[#This Row],[BND FE]]/Table2[[#This Row],[BND T]]=0, "--", Table2[[#This Row],[BND FE]]/Table2[[#This Row],[BND T]]))</f>
        <v>--</v>
      </c>
      <c r="DW124" s="2">
        <v>8</v>
      </c>
      <c r="DX124" s="2">
        <v>5</v>
      </c>
      <c r="DY124" s="2">
        <v>0</v>
      </c>
      <c r="DZ124" s="2">
        <v>0</v>
      </c>
      <c r="EA124" s="6">
        <f>SUM(Table2[[#This Row],[SPE B]:[SPE FE]])</f>
        <v>13</v>
      </c>
      <c r="EB124" s="11">
        <f>IF((Table2[[#This Row],[SPE T]]/Table2[[#This Row],[Admission]]) = 0, "--", (Table2[[#This Row],[SPE T]]/Table2[[#This Row],[Admission]]))</f>
        <v>2.1775544388609715E-2</v>
      </c>
      <c r="EC124" s="11" t="str">
        <f>IF(Table2[[#This Row],[SPE T]]=0,"--", IF(Table2[[#This Row],[SPE HS]]/Table2[[#This Row],[SPE T]]=0, "--", Table2[[#This Row],[SPE HS]]/Table2[[#This Row],[SPE T]]))</f>
        <v>--</v>
      </c>
      <c r="ED124" s="18" t="str">
        <f>IF(Table2[[#This Row],[SPE T]]=0,"--", IF(Table2[[#This Row],[SPE FE]]/Table2[[#This Row],[SPE T]]=0, "--", Table2[[#This Row],[SPE FE]]/Table2[[#This Row],[SPE T]]))</f>
        <v>--</v>
      </c>
      <c r="EE124" s="2">
        <v>0</v>
      </c>
      <c r="EF124" s="2">
        <v>0</v>
      </c>
      <c r="EG124" s="2">
        <v>0</v>
      </c>
      <c r="EH124" s="2">
        <v>0</v>
      </c>
      <c r="EI124" s="6">
        <f>SUM(Table2[[#This Row],[ORC B]:[ORC FE]])</f>
        <v>0</v>
      </c>
      <c r="EJ124" s="11" t="str">
        <f>IF((Table2[[#This Row],[ORC T]]/Table2[[#This Row],[Admission]]) = 0, "--", (Table2[[#This Row],[ORC T]]/Table2[[#This Row],[Admission]]))</f>
        <v>--</v>
      </c>
      <c r="EK124" s="11" t="str">
        <f>IF(Table2[[#This Row],[ORC T]]=0,"--", IF(Table2[[#This Row],[ORC HS]]/Table2[[#This Row],[ORC T]]=0, "--", Table2[[#This Row],[ORC HS]]/Table2[[#This Row],[ORC T]]))</f>
        <v>--</v>
      </c>
      <c r="EL124" s="18" t="str">
        <f>IF(Table2[[#This Row],[ORC T]]=0,"--", IF(Table2[[#This Row],[ORC FE]]/Table2[[#This Row],[ORC T]]=0, "--", Table2[[#This Row],[ORC FE]]/Table2[[#This Row],[ORC T]]))</f>
        <v>--</v>
      </c>
      <c r="EM124" s="2">
        <v>0</v>
      </c>
      <c r="EN124" s="2">
        <v>0</v>
      </c>
      <c r="EO124" s="2">
        <v>0</v>
      </c>
      <c r="EP124" s="2">
        <v>0</v>
      </c>
      <c r="EQ124" s="6">
        <f>SUM(Table2[[#This Row],[SOL B]:[SOL FE]])</f>
        <v>0</v>
      </c>
      <c r="ER124" s="11" t="str">
        <f>IF((Table2[[#This Row],[SOL T]]/Table2[[#This Row],[Admission]]) = 0, "--", (Table2[[#This Row],[SOL T]]/Table2[[#This Row],[Admission]]))</f>
        <v>--</v>
      </c>
      <c r="ES124" s="11" t="str">
        <f>IF(Table2[[#This Row],[SOL T]]=0,"--", IF(Table2[[#This Row],[SOL HS]]/Table2[[#This Row],[SOL T]]=0, "--", Table2[[#This Row],[SOL HS]]/Table2[[#This Row],[SOL T]]))</f>
        <v>--</v>
      </c>
      <c r="ET124" s="18" t="str">
        <f>IF(Table2[[#This Row],[SOL T]]=0,"--", IF(Table2[[#This Row],[SOL FE]]/Table2[[#This Row],[SOL T]]=0, "--", Table2[[#This Row],[SOL FE]]/Table2[[#This Row],[SOL T]]))</f>
        <v>--</v>
      </c>
      <c r="EU124" s="2">
        <v>10</v>
      </c>
      <c r="EV124" s="2">
        <v>14</v>
      </c>
      <c r="EW124" s="2">
        <v>0</v>
      </c>
      <c r="EX124" s="2">
        <v>0</v>
      </c>
      <c r="EY124" s="6">
        <f>SUM(Table2[[#This Row],[CHO B]:[CHO FE]])</f>
        <v>24</v>
      </c>
      <c r="EZ124" s="11">
        <f>IF((Table2[[#This Row],[CHO T]]/Table2[[#This Row],[Admission]]) = 0, "--", (Table2[[#This Row],[CHO T]]/Table2[[#This Row],[Admission]]))</f>
        <v>4.0201005025125629E-2</v>
      </c>
      <c r="FA124" s="11" t="str">
        <f>IF(Table2[[#This Row],[CHO T]]=0,"--", IF(Table2[[#This Row],[CHO HS]]/Table2[[#This Row],[CHO T]]=0, "--", Table2[[#This Row],[CHO HS]]/Table2[[#This Row],[CHO T]]))</f>
        <v>--</v>
      </c>
      <c r="FB124" s="18" t="str">
        <f>IF(Table2[[#This Row],[CHO T]]=0,"--", IF(Table2[[#This Row],[CHO FE]]/Table2[[#This Row],[CHO T]]=0, "--", Table2[[#This Row],[CHO FE]]/Table2[[#This Row],[CHO T]]))</f>
        <v>--</v>
      </c>
      <c r="FC12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310</v>
      </c>
      <c r="FD124">
        <v>0</v>
      </c>
      <c r="FE124">
        <v>0</v>
      </c>
      <c r="FF124" s="1" t="s">
        <v>390</v>
      </c>
      <c r="FG124" s="1" t="s">
        <v>390</v>
      </c>
      <c r="FH124">
        <v>0</v>
      </c>
      <c r="FI124">
        <v>0</v>
      </c>
      <c r="FJ124" s="1" t="s">
        <v>390</v>
      </c>
      <c r="FK124" s="1" t="s">
        <v>390</v>
      </c>
      <c r="FL124">
        <v>0</v>
      </c>
      <c r="FM124">
        <v>0</v>
      </c>
      <c r="FN124" s="1" t="s">
        <v>390</v>
      </c>
      <c r="FO124" s="1" t="s">
        <v>390</v>
      </c>
    </row>
    <row r="125" spans="1:171">
      <c r="A125">
        <v>1067</v>
      </c>
      <c r="B125">
        <v>37</v>
      </c>
      <c r="C125" t="s">
        <v>94</v>
      </c>
      <c r="D125" t="s">
        <v>221</v>
      </c>
      <c r="E125" s="20">
        <v>1212</v>
      </c>
      <c r="F125" s="2">
        <v>126</v>
      </c>
      <c r="G125" s="2">
        <v>0</v>
      </c>
      <c r="H125" s="2">
        <v>0</v>
      </c>
      <c r="I125" s="2">
        <v>0</v>
      </c>
      <c r="J125" s="6">
        <f>SUM(Table2[[#This Row],[FB B]:[FB FE]])</f>
        <v>126</v>
      </c>
      <c r="K125" s="11">
        <f>IF((Table2[[#This Row],[FB T]]/Table2[[#This Row],[Admission]]) = 0, "--", (Table2[[#This Row],[FB T]]/Table2[[#This Row],[Admission]]))</f>
        <v>0.10396039603960396</v>
      </c>
      <c r="L125" s="11" t="str">
        <f>IF(Table2[[#This Row],[FB T]]=0,"--", IF(Table2[[#This Row],[FB HS]]/Table2[[#This Row],[FB T]]=0, "--", Table2[[#This Row],[FB HS]]/Table2[[#This Row],[FB T]]))</f>
        <v>--</v>
      </c>
      <c r="M125" s="18" t="str">
        <f>IF(Table2[[#This Row],[FB T]]=0,"--", IF(Table2[[#This Row],[FB FE]]/Table2[[#This Row],[FB T]]=0, "--", Table2[[#This Row],[FB FE]]/Table2[[#This Row],[FB T]]))</f>
        <v>--</v>
      </c>
      <c r="N125" s="2">
        <v>65</v>
      </c>
      <c r="O125" s="2">
        <v>56</v>
      </c>
      <c r="P125" s="2">
        <v>0</v>
      </c>
      <c r="Q125" s="2">
        <v>1</v>
      </c>
      <c r="R125" s="6">
        <f>SUM(Table2[[#This Row],[XC B]:[XC FE]])</f>
        <v>122</v>
      </c>
      <c r="S125" s="11">
        <f>IF((Table2[[#This Row],[XC T]]/Table2[[#This Row],[Admission]]) = 0, "--", (Table2[[#This Row],[XC T]]/Table2[[#This Row],[Admission]]))</f>
        <v>0.10066006600660066</v>
      </c>
      <c r="T125" s="11" t="str">
        <f>IF(Table2[[#This Row],[XC T]]=0,"--", IF(Table2[[#This Row],[XC HS]]/Table2[[#This Row],[XC T]]=0, "--", Table2[[#This Row],[XC HS]]/Table2[[#This Row],[XC T]]))</f>
        <v>--</v>
      </c>
      <c r="U125" s="18">
        <f>IF(Table2[[#This Row],[XC T]]=0,"--", IF(Table2[[#This Row],[XC FE]]/Table2[[#This Row],[XC T]]=0, "--", Table2[[#This Row],[XC FE]]/Table2[[#This Row],[XC T]]))</f>
        <v>8.1967213114754103E-3</v>
      </c>
      <c r="V125" s="2">
        <v>37</v>
      </c>
      <c r="W125" s="2">
        <v>0</v>
      </c>
      <c r="X125" s="2">
        <v>0</v>
      </c>
      <c r="Y125" s="6">
        <f>SUM(Table2[[#This Row],[VB G]:[VB FE]])</f>
        <v>37</v>
      </c>
      <c r="Z125" s="11">
        <f>IF((Table2[[#This Row],[VB T]]/Table2[[#This Row],[Admission]]) = 0, "--", (Table2[[#This Row],[VB T]]/Table2[[#This Row],[Admission]]))</f>
        <v>3.052805280528053E-2</v>
      </c>
      <c r="AA125" s="11" t="str">
        <f>IF(Table2[[#This Row],[VB T]]=0,"--", IF(Table2[[#This Row],[VB HS]]/Table2[[#This Row],[VB T]]=0, "--", Table2[[#This Row],[VB HS]]/Table2[[#This Row],[VB T]]))</f>
        <v>--</v>
      </c>
      <c r="AB125" s="18" t="str">
        <f>IF(Table2[[#This Row],[VB T]]=0,"--", IF(Table2[[#This Row],[VB FE]]/Table2[[#This Row],[VB T]]=0, "--", Table2[[#This Row],[VB FE]]/Table2[[#This Row],[VB T]]))</f>
        <v>--</v>
      </c>
      <c r="AC125" s="2">
        <v>68</v>
      </c>
      <c r="AD125" s="2">
        <v>50</v>
      </c>
      <c r="AE125" s="2">
        <v>0</v>
      </c>
      <c r="AF125" s="2">
        <v>2</v>
      </c>
      <c r="AG125" s="6">
        <f>SUM(Table2[[#This Row],[SC B]:[SC FE]])</f>
        <v>120</v>
      </c>
      <c r="AH125" s="11">
        <f>IF((Table2[[#This Row],[SC T]]/Table2[[#This Row],[Admission]]) = 0, "--", (Table2[[#This Row],[SC T]]/Table2[[#This Row],[Admission]]))</f>
        <v>9.9009900990099015E-2</v>
      </c>
      <c r="AI125" s="11" t="str">
        <f>IF(Table2[[#This Row],[SC T]]=0,"--", IF(Table2[[#This Row],[SC HS]]/Table2[[#This Row],[SC T]]=0, "--", Table2[[#This Row],[SC HS]]/Table2[[#This Row],[SC T]]))</f>
        <v>--</v>
      </c>
      <c r="AJ125" s="18">
        <f>IF(Table2[[#This Row],[SC T]]=0,"--", IF(Table2[[#This Row],[SC FE]]/Table2[[#This Row],[SC T]]=0, "--", Table2[[#This Row],[SC FE]]/Table2[[#This Row],[SC T]]))</f>
        <v>1.6666666666666666E-2</v>
      </c>
      <c r="AK125" s="15">
        <f>SUM(Table2[[#This Row],[FB T]],Table2[[#This Row],[XC T]],Table2[[#This Row],[VB T]],Table2[[#This Row],[SC T]])</f>
        <v>405</v>
      </c>
      <c r="AL125" s="2">
        <v>42</v>
      </c>
      <c r="AM125" s="2">
        <v>22</v>
      </c>
      <c r="AN125" s="2">
        <v>0</v>
      </c>
      <c r="AO125" s="2">
        <v>0</v>
      </c>
      <c r="AP125" s="6">
        <f>SUM(Table2[[#This Row],[BX B]:[BX FE]])</f>
        <v>64</v>
      </c>
      <c r="AQ125" s="11">
        <f>IF((Table2[[#This Row],[BX T]]/Table2[[#This Row],[Admission]]) = 0, "--", (Table2[[#This Row],[BX T]]/Table2[[#This Row],[Admission]]))</f>
        <v>5.2805280528052806E-2</v>
      </c>
      <c r="AR125" s="11" t="str">
        <f>IF(Table2[[#This Row],[BX T]]=0,"--", IF(Table2[[#This Row],[BX HS]]/Table2[[#This Row],[BX T]]=0, "--", Table2[[#This Row],[BX HS]]/Table2[[#This Row],[BX T]]))</f>
        <v>--</v>
      </c>
      <c r="AS125" s="18" t="str">
        <f>IF(Table2[[#This Row],[BX T]]=0,"--", IF(Table2[[#This Row],[BX FE]]/Table2[[#This Row],[BX T]]=0, "--", Table2[[#This Row],[BX FE]]/Table2[[#This Row],[BX T]]))</f>
        <v>--</v>
      </c>
      <c r="AT125" s="2">
        <v>31</v>
      </c>
      <c r="AU125" s="2">
        <v>30</v>
      </c>
      <c r="AV125" s="2">
        <v>0</v>
      </c>
      <c r="AW125" s="2">
        <v>0</v>
      </c>
      <c r="AX125" s="6">
        <f>SUM(Table2[[#This Row],[SW B]:[SW FE]])</f>
        <v>61</v>
      </c>
      <c r="AY125" s="11">
        <f>IF((Table2[[#This Row],[SW T]]/Table2[[#This Row],[Admission]]) = 0, "--", (Table2[[#This Row],[SW T]]/Table2[[#This Row],[Admission]]))</f>
        <v>5.0330033003300328E-2</v>
      </c>
      <c r="AZ125" s="11" t="str">
        <f>IF(Table2[[#This Row],[SW T]]=0,"--", IF(Table2[[#This Row],[SW HS]]/Table2[[#This Row],[SW T]]=0, "--", Table2[[#This Row],[SW HS]]/Table2[[#This Row],[SW T]]))</f>
        <v>--</v>
      </c>
      <c r="BA125" s="18" t="str">
        <f>IF(Table2[[#This Row],[SW T]]=0,"--", IF(Table2[[#This Row],[SW FE]]/Table2[[#This Row],[SW T]]=0, "--", Table2[[#This Row],[SW FE]]/Table2[[#This Row],[SW T]]))</f>
        <v>--</v>
      </c>
      <c r="BB125" s="2">
        <v>0</v>
      </c>
      <c r="BC125" s="2">
        <v>24</v>
      </c>
      <c r="BD125" s="2">
        <v>0</v>
      </c>
      <c r="BE125" s="2">
        <v>0</v>
      </c>
      <c r="BF125" s="6">
        <f>SUM(Table2[[#This Row],[CHE B]:[CHE FE]])</f>
        <v>24</v>
      </c>
      <c r="BG125" s="11">
        <f>IF((Table2[[#This Row],[CHE T]]/Table2[[#This Row],[Admission]]) = 0, "--", (Table2[[#This Row],[CHE T]]/Table2[[#This Row],[Admission]]))</f>
        <v>1.9801980198019802E-2</v>
      </c>
      <c r="BH125" s="11" t="str">
        <f>IF(Table2[[#This Row],[CHE T]]=0,"--", IF(Table2[[#This Row],[CHE HS]]/Table2[[#This Row],[CHE T]]=0, "--", Table2[[#This Row],[CHE HS]]/Table2[[#This Row],[CHE T]]))</f>
        <v>--</v>
      </c>
      <c r="BI125" s="22" t="str">
        <f>IF(Table2[[#This Row],[CHE T]]=0,"--", IF(Table2[[#This Row],[CHE FE]]/Table2[[#This Row],[CHE T]]=0, "--", Table2[[#This Row],[CHE FE]]/Table2[[#This Row],[CHE T]]))</f>
        <v>--</v>
      </c>
      <c r="BJ125" s="2">
        <v>20</v>
      </c>
      <c r="BK125" s="2">
        <v>0</v>
      </c>
      <c r="BL125" s="2">
        <v>0</v>
      </c>
      <c r="BM125" s="2">
        <v>0</v>
      </c>
      <c r="BN125" s="6">
        <f>SUM(Table2[[#This Row],[WR B]:[WR FE]])</f>
        <v>20</v>
      </c>
      <c r="BO125" s="11">
        <f>IF((Table2[[#This Row],[WR T]]/Table2[[#This Row],[Admission]]) = 0, "--", (Table2[[#This Row],[WR T]]/Table2[[#This Row],[Admission]]))</f>
        <v>1.65016501650165E-2</v>
      </c>
      <c r="BP125" s="11" t="str">
        <f>IF(Table2[[#This Row],[WR T]]=0,"--", IF(Table2[[#This Row],[WR HS]]/Table2[[#This Row],[WR T]]=0, "--", Table2[[#This Row],[WR HS]]/Table2[[#This Row],[WR T]]))</f>
        <v>--</v>
      </c>
      <c r="BQ125" s="18" t="str">
        <f>IF(Table2[[#This Row],[WR T]]=0,"--", IF(Table2[[#This Row],[WR FE]]/Table2[[#This Row],[WR T]]=0, "--", Table2[[#This Row],[WR FE]]/Table2[[#This Row],[WR T]]))</f>
        <v>--</v>
      </c>
      <c r="BR125" s="2">
        <v>0</v>
      </c>
      <c r="BS125" s="2">
        <v>23</v>
      </c>
      <c r="BT125" s="2">
        <v>0</v>
      </c>
      <c r="BU125" s="2">
        <v>0</v>
      </c>
      <c r="BV125" s="6">
        <f>SUM(Table2[[#This Row],[DNC B]:[DNC FE]])</f>
        <v>23</v>
      </c>
      <c r="BW125" s="11">
        <f>IF((Table2[[#This Row],[DNC T]]/Table2[[#This Row],[Admission]]) = 0, "--", (Table2[[#This Row],[DNC T]]/Table2[[#This Row],[Admission]]))</f>
        <v>1.8976897689768978E-2</v>
      </c>
      <c r="BX125" s="11" t="str">
        <f>IF(Table2[[#This Row],[DNC T]]=0,"--", IF(Table2[[#This Row],[DNC HS]]/Table2[[#This Row],[DNC T]]=0, "--", Table2[[#This Row],[DNC HS]]/Table2[[#This Row],[DNC T]]))</f>
        <v>--</v>
      </c>
      <c r="BY125" s="18" t="str">
        <f>IF(Table2[[#This Row],[DNC T]]=0,"--", IF(Table2[[#This Row],[DNC FE]]/Table2[[#This Row],[DNC T]]=0, "--", Table2[[#This Row],[DNC FE]]/Table2[[#This Row],[DNC T]]))</f>
        <v>--</v>
      </c>
      <c r="BZ125" s="24">
        <f>SUM(Table2[[#This Row],[BX T]],Table2[[#This Row],[SW T]],Table2[[#This Row],[CHE T]],Table2[[#This Row],[WR T]],Table2[[#This Row],[DNC T]])</f>
        <v>192</v>
      </c>
      <c r="CA125" s="2">
        <v>72</v>
      </c>
      <c r="CB125" s="2">
        <v>62</v>
      </c>
      <c r="CC125" s="2">
        <v>1</v>
      </c>
      <c r="CD125" s="2">
        <v>0</v>
      </c>
      <c r="CE125" s="6">
        <f>SUM(Table2[[#This Row],[TF B]:[TF FE]])</f>
        <v>135</v>
      </c>
      <c r="CF125" s="11">
        <f>IF((Table2[[#This Row],[TF T]]/Table2[[#This Row],[Admission]]) = 0, "--", (Table2[[#This Row],[TF T]]/Table2[[#This Row],[Admission]]))</f>
        <v>0.11138613861386139</v>
      </c>
      <c r="CG125" s="11">
        <f>IF(Table2[[#This Row],[TF T]]=0,"--", IF(Table2[[#This Row],[TF HS]]/Table2[[#This Row],[TF T]]=0, "--", Table2[[#This Row],[TF HS]]/Table2[[#This Row],[TF T]]))</f>
        <v>7.4074074074074077E-3</v>
      </c>
      <c r="CH125" s="18" t="str">
        <f>IF(Table2[[#This Row],[TF T]]=0,"--", IF(Table2[[#This Row],[TF FE]]/Table2[[#This Row],[TF T]]=0, "--", Table2[[#This Row],[TF FE]]/Table2[[#This Row],[TF T]]))</f>
        <v>--</v>
      </c>
      <c r="CI125" s="2">
        <v>44</v>
      </c>
      <c r="CJ125" s="2">
        <v>0</v>
      </c>
      <c r="CK125" s="2">
        <v>0</v>
      </c>
      <c r="CL125" s="2">
        <v>0</v>
      </c>
      <c r="CM125" s="6">
        <f>SUM(Table2[[#This Row],[BB B]:[BB FE]])</f>
        <v>44</v>
      </c>
      <c r="CN125" s="11">
        <f>IF((Table2[[#This Row],[BB T]]/Table2[[#This Row],[Admission]]) = 0, "--", (Table2[[#This Row],[BB T]]/Table2[[#This Row],[Admission]]))</f>
        <v>3.6303630363036306E-2</v>
      </c>
      <c r="CO125" s="11" t="str">
        <f>IF(Table2[[#This Row],[BB T]]=0,"--", IF(Table2[[#This Row],[BB HS]]/Table2[[#This Row],[BB T]]=0, "--", Table2[[#This Row],[BB HS]]/Table2[[#This Row],[BB T]]))</f>
        <v>--</v>
      </c>
      <c r="CP125" s="18" t="str">
        <f>IF(Table2[[#This Row],[BB T]]=0,"--", IF(Table2[[#This Row],[BB FE]]/Table2[[#This Row],[BB T]]=0, "--", Table2[[#This Row],[BB FE]]/Table2[[#This Row],[BB T]]))</f>
        <v>--</v>
      </c>
      <c r="CQ125" s="2">
        <v>0</v>
      </c>
      <c r="CR125" s="2">
        <v>13</v>
      </c>
      <c r="CS125" s="2">
        <v>0</v>
      </c>
      <c r="CT125" s="2">
        <v>0</v>
      </c>
      <c r="CU125" s="6">
        <f>SUM(Table2[[#This Row],[SB B]:[SB FE]])</f>
        <v>13</v>
      </c>
      <c r="CV125" s="11">
        <f>IF((Table2[[#This Row],[SB T]]/Table2[[#This Row],[Admission]]) = 0, "--", (Table2[[#This Row],[SB T]]/Table2[[#This Row],[Admission]]))</f>
        <v>1.0726072607260726E-2</v>
      </c>
      <c r="CW125" s="11" t="str">
        <f>IF(Table2[[#This Row],[SB T]]=0,"--", IF(Table2[[#This Row],[SB HS]]/Table2[[#This Row],[SB T]]=0, "--", Table2[[#This Row],[SB HS]]/Table2[[#This Row],[SB T]]))</f>
        <v>--</v>
      </c>
      <c r="CX125" s="18" t="str">
        <f>IF(Table2[[#This Row],[SB T]]=0,"--", IF(Table2[[#This Row],[SB FE]]/Table2[[#This Row],[SB T]]=0, "--", Table2[[#This Row],[SB FE]]/Table2[[#This Row],[SB T]]))</f>
        <v>--</v>
      </c>
      <c r="CY125" s="2">
        <v>14</v>
      </c>
      <c r="CZ125" s="2">
        <v>11</v>
      </c>
      <c r="DA125" s="2">
        <v>0</v>
      </c>
      <c r="DB125" s="2">
        <v>0</v>
      </c>
      <c r="DC125" s="6">
        <f>SUM(Table2[[#This Row],[GF B]:[GF FE]])</f>
        <v>25</v>
      </c>
      <c r="DD125" s="11">
        <f>IF((Table2[[#This Row],[GF T]]/Table2[[#This Row],[Admission]]) = 0, "--", (Table2[[#This Row],[GF T]]/Table2[[#This Row],[Admission]]))</f>
        <v>2.0627062706270627E-2</v>
      </c>
      <c r="DE125" s="11" t="str">
        <f>IF(Table2[[#This Row],[GF T]]=0,"--", IF(Table2[[#This Row],[GF HS]]/Table2[[#This Row],[GF T]]=0, "--", Table2[[#This Row],[GF HS]]/Table2[[#This Row],[GF T]]))</f>
        <v>--</v>
      </c>
      <c r="DF125" s="18" t="str">
        <f>IF(Table2[[#This Row],[GF T]]=0,"--", IF(Table2[[#This Row],[GF FE]]/Table2[[#This Row],[GF T]]=0, "--", Table2[[#This Row],[GF FE]]/Table2[[#This Row],[GF T]]))</f>
        <v>--</v>
      </c>
      <c r="DG125" s="2">
        <v>51</v>
      </c>
      <c r="DH125" s="2">
        <v>59</v>
      </c>
      <c r="DI125" s="2">
        <v>0</v>
      </c>
      <c r="DJ125" s="2">
        <v>1</v>
      </c>
      <c r="DK125" s="6">
        <f>SUM(Table2[[#This Row],[TN B]:[TN FE]])</f>
        <v>111</v>
      </c>
      <c r="DL125" s="11">
        <f>IF((Table2[[#This Row],[TN T]]/Table2[[#This Row],[Admission]]) = 0, "--", (Table2[[#This Row],[TN T]]/Table2[[#This Row],[Admission]]))</f>
        <v>9.1584158415841582E-2</v>
      </c>
      <c r="DM125" s="11" t="str">
        <f>IF(Table2[[#This Row],[TN T]]=0,"--", IF(Table2[[#This Row],[TN HS]]/Table2[[#This Row],[TN T]]=0, "--", Table2[[#This Row],[TN HS]]/Table2[[#This Row],[TN T]]))</f>
        <v>--</v>
      </c>
      <c r="DN125" s="18">
        <f>IF(Table2[[#This Row],[TN T]]=0,"--", IF(Table2[[#This Row],[TN FE]]/Table2[[#This Row],[TN T]]=0, "--", Table2[[#This Row],[TN FE]]/Table2[[#This Row],[TN T]]))</f>
        <v>9.0090090090090089E-3</v>
      </c>
      <c r="DO125" s="2">
        <v>34</v>
      </c>
      <c r="DP125" s="2">
        <v>19</v>
      </c>
      <c r="DQ125" s="2">
        <v>0</v>
      </c>
      <c r="DR125" s="2">
        <v>0</v>
      </c>
      <c r="DS125" s="6">
        <f>SUM(Table2[[#This Row],[BND B]:[BND FE]])</f>
        <v>53</v>
      </c>
      <c r="DT125" s="11">
        <f>IF((Table2[[#This Row],[BND T]]/Table2[[#This Row],[Admission]]) = 0, "--", (Table2[[#This Row],[BND T]]/Table2[[#This Row],[Admission]]))</f>
        <v>4.3729372937293731E-2</v>
      </c>
      <c r="DU125" s="11" t="str">
        <f>IF(Table2[[#This Row],[BND T]]=0,"--", IF(Table2[[#This Row],[BND HS]]/Table2[[#This Row],[BND T]]=0, "--", Table2[[#This Row],[BND HS]]/Table2[[#This Row],[BND T]]))</f>
        <v>--</v>
      </c>
      <c r="DV125" s="18" t="str">
        <f>IF(Table2[[#This Row],[BND T]]=0,"--", IF(Table2[[#This Row],[BND FE]]/Table2[[#This Row],[BND T]]=0, "--", Table2[[#This Row],[BND FE]]/Table2[[#This Row],[BND T]]))</f>
        <v>--</v>
      </c>
      <c r="DW125" s="2">
        <v>14</v>
      </c>
      <c r="DX125" s="2">
        <v>12</v>
      </c>
      <c r="DY125" s="2">
        <v>0</v>
      </c>
      <c r="DZ125" s="2">
        <v>0</v>
      </c>
      <c r="EA125" s="6">
        <f>SUM(Table2[[#This Row],[SPE B]:[SPE FE]])</f>
        <v>26</v>
      </c>
      <c r="EB125" s="11">
        <f>IF((Table2[[#This Row],[SPE T]]/Table2[[#This Row],[Admission]]) = 0, "--", (Table2[[#This Row],[SPE T]]/Table2[[#This Row],[Admission]]))</f>
        <v>2.1452145214521452E-2</v>
      </c>
      <c r="EC125" s="11" t="str">
        <f>IF(Table2[[#This Row],[SPE T]]=0,"--", IF(Table2[[#This Row],[SPE HS]]/Table2[[#This Row],[SPE T]]=0, "--", Table2[[#This Row],[SPE HS]]/Table2[[#This Row],[SPE T]]))</f>
        <v>--</v>
      </c>
      <c r="ED125" s="18" t="str">
        <f>IF(Table2[[#This Row],[SPE T]]=0,"--", IF(Table2[[#This Row],[SPE FE]]/Table2[[#This Row],[SPE T]]=0, "--", Table2[[#This Row],[SPE FE]]/Table2[[#This Row],[SPE T]]))</f>
        <v>--</v>
      </c>
      <c r="EE125" s="2">
        <v>32</v>
      </c>
      <c r="EF125" s="2">
        <v>39</v>
      </c>
      <c r="EG125" s="2">
        <v>0</v>
      </c>
      <c r="EH125" s="2">
        <v>0</v>
      </c>
      <c r="EI125" s="6">
        <f>SUM(Table2[[#This Row],[ORC B]:[ORC FE]])</f>
        <v>71</v>
      </c>
      <c r="EJ125" s="11">
        <f>IF((Table2[[#This Row],[ORC T]]/Table2[[#This Row],[Admission]]) = 0, "--", (Table2[[#This Row],[ORC T]]/Table2[[#This Row],[Admission]]))</f>
        <v>5.8580858085808582E-2</v>
      </c>
      <c r="EK125" s="11" t="str">
        <f>IF(Table2[[#This Row],[ORC T]]=0,"--", IF(Table2[[#This Row],[ORC HS]]/Table2[[#This Row],[ORC T]]=0, "--", Table2[[#This Row],[ORC HS]]/Table2[[#This Row],[ORC T]]))</f>
        <v>--</v>
      </c>
      <c r="EL125" s="18" t="str">
        <f>IF(Table2[[#This Row],[ORC T]]=0,"--", IF(Table2[[#This Row],[ORC FE]]/Table2[[#This Row],[ORC T]]=0, "--", Table2[[#This Row],[ORC FE]]/Table2[[#This Row],[ORC T]]))</f>
        <v>--</v>
      </c>
      <c r="EM125" s="2">
        <v>9</v>
      </c>
      <c r="EN125" s="2">
        <v>5</v>
      </c>
      <c r="EO125" s="2">
        <v>0</v>
      </c>
      <c r="EP125" s="2">
        <v>0</v>
      </c>
      <c r="EQ125" s="6">
        <f>SUM(Table2[[#This Row],[SOL B]:[SOL FE]])</f>
        <v>14</v>
      </c>
      <c r="ER125" s="11">
        <f>IF((Table2[[#This Row],[SOL T]]/Table2[[#This Row],[Admission]]) = 0, "--", (Table2[[#This Row],[SOL T]]/Table2[[#This Row],[Admission]]))</f>
        <v>1.155115511551155E-2</v>
      </c>
      <c r="ES125" s="11" t="str">
        <f>IF(Table2[[#This Row],[SOL T]]=0,"--", IF(Table2[[#This Row],[SOL HS]]/Table2[[#This Row],[SOL T]]=0, "--", Table2[[#This Row],[SOL HS]]/Table2[[#This Row],[SOL T]]))</f>
        <v>--</v>
      </c>
      <c r="ET125" s="18" t="str">
        <f>IF(Table2[[#This Row],[SOL T]]=0,"--", IF(Table2[[#This Row],[SOL FE]]/Table2[[#This Row],[SOL T]]=0, "--", Table2[[#This Row],[SOL FE]]/Table2[[#This Row],[SOL T]]))</f>
        <v>--</v>
      </c>
      <c r="EU125" s="2">
        <v>29</v>
      </c>
      <c r="EV125" s="2">
        <v>31</v>
      </c>
      <c r="EW125" s="2">
        <v>0</v>
      </c>
      <c r="EX125" s="2">
        <v>0</v>
      </c>
      <c r="EY125" s="6">
        <f>SUM(Table2[[#This Row],[CHO B]:[CHO FE]])</f>
        <v>60</v>
      </c>
      <c r="EZ125" s="11">
        <f>IF((Table2[[#This Row],[CHO T]]/Table2[[#This Row],[Admission]]) = 0, "--", (Table2[[#This Row],[CHO T]]/Table2[[#This Row],[Admission]]))</f>
        <v>4.9504950495049507E-2</v>
      </c>
      <c r="FA125" s="11" t="str">
        <f>IF(Table2[[#This Row],[CHO T]]=0,"--", IF(Table2[[#This Row],[CHO HS]]/Table2[[#This Row],[CHO T]]=0, "--", Table2[[#This Row],[CHO HS]]/Table2[[#This Row],[CHO T]]))</f>
        <v>--</v>
      </c>
      <c r="FB125" s="18" t="str">
        <f>IF(Table2[[#This Row],[CHO T]]=0,"--", IF(Table2[[#This Row],[CHO FE]]/Table2[[#This Row],[CHO T]]=0, "--", Table2[[#This Row],[CHO FE]]/Table2[[#This Row],[CHO T]]))</f>
        <v>--</v>
      </c>
      <c r="FC12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552</v>
      </c>
      <c r="FD125">
        <v>0</v>
      </c>
      <c r="FE125">
        <v>0</v>
      </c>
      <c r="FF125" s="1" t="s">
        <v>390</v>
      </c>
      <c r="FG125" s="1" t="s">
        <v>390</v>
      </c>
      <c r="FH125">
        <v>0</v>
      </c>
      <c r="FI125">
        <v>0</v>
      </c>
      <c r="FJ125" s="1" t="s">
        <v>390</v>
      </c>
      <c r="FK125" s="1" t="s">
        <v>390</v>
      </c>
      <c r="FL125">
        <v>0</v>
      </c>
      <c r="FM125">
        <v>1</v>
      </c>
      <c r="FN125" s="1" t="s">
        <v>390</v>
      </c>
      <c r="FO125" s="1" t="s">
        <v>390</v>
      </c>
    </row>
    <row r="126" spans="1:171">
      <c r="A126">
        <v>1077</v>
      </c>
      <c r="B126">
        <v>38</v>
      </c>
      <c r="C126" t="s">
        <v>94</v>
      </c>
      <c r="D126" t="s">
        <v>222</v>
      </c>
      <c r="E126" s="20">
        <v>1058</v>
      </c>
      <c r="F126" s="2">
        <v>94</v>
      </c>
      <c r="G126" s="2">
        <v>0</v>
      </c>
      <c r="H126" s="2">
        <v>0</v>
      </c>
      <c r="I126" s="2">
        <v>0</v>
      </c>
      <c r="J126" s="6">
        <f>SUM(Table2[[#This Row],[FB B]:[FB FE]])</f>
        <v>94</v>
      </c>
      <c r="K126" s="11">
        <f>IF((Table2[[#This Row],[FB T]]/Table2[[#This Row],[Admission]]) = 0, "--", (Table2[[#This Row],[FB T]]/Table2[[#This Row],[Admission]]))</f>
        <v>8.8846880907372403E-2</v>
      </c>
      <c r="L126" s="11" t="str">
        <f>IF(Table2[[#This Row],[FB T]]=0,"--", IF(Table2[[#This Row],[FB HS]]/Table2[[#This Row],[FB T]]=0, "--", Table2[[#This Row],[FB HS]]/Table2[[#This Row],[FB T]]))</f>
        <v>--</v>
      </c>
      <c r="M126" s="18" t="str">
        <f>IF(Table2[[#This Row],[FB T]]=0,"--", IF(Table2[[#This Row],[FB FE]]/Table2[[#This Row],[FB T]]=0, "--", Table2[[#This Row],[FB FE]]/Table2[[#This Row],[FB T]]))</f>
        <v>--</v>
      </c>
      <c r="N126" s="2">
        <v>30</v>
      </c>
      <c r="O126" s="2">
        <v>28</v>
      </c>
      <c r="P126" s="2">
        <v>0</v>
      </c>
      <c r="Q126" s="2">
        <v>0</v>
      </c>
      <c r="R126" s="6">
        <f>SUM(Table2[[#This Row],[XC B]:[XC FE]])</f>
        <v>58</v>
      </c>
      <c r="S126" s="11">
        <f>IF((Table2[[#This Row],[XC T]]/Table2[[#This Row],[Admission]]) = 0, "--", (Table2[[#This Row],[XC T]]/Table2[[#This Row],[Admission]]))</f>
        <v>5.4820415879017016E-2</v>
      </c>
      <c r="T126" s="11" t="str">
        <f>IF(Table2[[#This Row],[XC T]]=0,"--", IF(Table2[[#This Row],[XC HS]]/Table2[[#This Row],[XC T]]=0, "--", Table2[[#This Row],[XC HS]]/Table2[[#This Row],[XC T]]))</f>
        <v>--</v>
      </c>
      <c r="U126" s="18" t="str">
        <f>IF(Table2[[#This Row],[XC T]]=0,"--", IF(Table2[[#This Row],[XC FE]]/Table2[[#This Row],[XC T]]=0, "--", Table2[[#This Row],[XC FE]]/Table2[[#This Row],[XC T]]))</f>
        <v>--</v>
      </c>
      <c r="V126" s="2">
        <v>34</v>
      </c>
      <c r="W126" s="2">
        <v>0</v>
      </c>
      <c r="X126" s="2">
        <v>0</v>
      </c>
      <c r="Y126" s="6">
        <f>SUM(Table2[[#This Row],[VB G]:[VB FE]])</f>
        <v>34</v>
      </c>
      <c r="Z126" s="11">
        <f>IF((Table2[[#This Row],[VB T]]/Table2[[#This Row],[Admission]]) = 0, "--", (Table2[[#This Row],[VB T]]/Table2[[#This Row],[Admission]]))</f>
        <v>3.2136105860113423E-2</v>
      </c>
      <c r="AA126" s="11" t="str">
        <f>IF(Table2[[#This Row],[VB T]]=0,"--", IF(Table2[[#This Row],[VB HS]]/Table2[[#This Row],[VB T]]=0, "--", Table2[[#This Row],[VB HS]]/Table2[[#This Row],[VB T]]))</f>
        <v>--</v>
      </c>
      <c r="AB126" s="18" t="str">
        <f>IF(Table2[[#This Row],[VB T]]=0,"--", IF(Table2[[#This Row],[VB FE]]/Table2[[#This Row],[VB T]]=0, "--", Table2[[#This Row],[VB FE]]/Table2[[#This Row],[VB T]]))</f>
        <v>--</v>
      </c>
      <c r="AC126" s="2">
        <v>55</v>
      </c>
      <c r="AD126" s="2">
        <v>45</v>
      </c>
      <c r="AE126" s="2">
        <v>0</v>
      </c>
      <c r="AF126" s="2">
        <v>0</v>
      </c>
      <c r="AG126" s="6">
        <f>SUM(Table2[[#This Row],[SC B]:[SC FE]])</f>
        <v>100</v>
      </c>
      <c r="AH126" s="11">
        <f>IF((Table2[[#This Row],[SC T]]/Table2[[#This Row],[Admission]]) = 0, "--", (Table2[[#This Row],[SC T]]/Table2[[#This Row],[Admission]]))</f>
        <v>9.4517958412098299E-2</v>
      </c>
      <c r="AI126" s="11" t="str">
        <f>IF(Table2[[#This Row],[SC T]]=0,"--", IF(Table2[[#This Row],[SC HS]]/Table2[[#This Row],[SC T]]=0, "--", Table2[[#This Row],[SC HS]]/Table2[[#This Row],[SC T]]))</f>
        <v>--</v>
      </c>
      <c r="AJ126" s="18" t="str">
        <f>IF(Table2[[#This Row],[SC T]]=0,"--", IF(Table2[[#This Row],[SC FE]]/Table2[[#This Row],[SC T]]=0, "--", Table2[[#This Row],[SC FE]]/Table2[[#This Row],[SC T]]))</f>
        <v>--</v>
      </c>
      <c r="AK126" s="15">
        <f>SUM(Table2[[#This Row],[FB T]],Table2[[#This Row],[XC T]],Table2[[#This Row],[VB T]],Table2[[#This Row],[SC T]])</f>
        <v>286</v>
      </c>
      <c r="AL126" s="2">
        <v>48</v>
      </c>
      <c r="AM126" s="2">
        <v>24</v>
      </c>
      <c r="AN126" s="2">
        <v>0</v>
      </c>
      <c r="AO126" s="2">
        <v>0</v>
      </c>
      <c r="AP126" s="6">
        <f>SUM(Table2[[#This Row],[BX B]:[BX FE]])</f>
        <v>72</v>
      </c>
      <c r="AQ126" s="11">
        <f>IF((Table2[[#This Row],[BX T]]/Table2[[#This Row],[Admission]]) = 0, "--", (Table2[[#This Row],[BX T]]/Table2[[#This Row],[Admission]]))</f>
        <v>6.8052930056710773E-2</v>
      </c>
      <c r="AR126" s="11" t="str">
        <f>IF(Table2[[#This Row],[BX T]]=0,"--", IF(Table2[[#This Row],[BX HS]]/Table2[[#This Row],[BX T]]=0, "--", Table2[[#This Row],[BX HS]]/Table2[[#This Row],[BX T]]))</f>
        <v>--</v>
      </c>
      <c r="AS126" s="18" t="str">
        <f>IF(Table2[[#This Row],[BX T]]=0,"--", IF(Table2[[#This Row],[BX FE]]/Table2[[#This Row],[BX T]]=0, "--", Table2[[#This Row],[BX FE]]/Table2[[#This Row],[BX T]]))</f>
        <v>--</v>
      </c>
      <c r="AT126" s="2">
        <v>17</v>
      </c>
      <c r="AU126" s="2">
        <v>16</v>
      </c>
      <c r="AV126" s="2">
        <v>0</v>
      </c>
      <c r="AW126" s="2">
        <v>0</v>
      </c>
      <c r="AX126" s="6">
        <f>SUM(Table2[[#This Row],[SW B]:[SW FE]])</f>
        <v>33</v>
      </c>
      <c r="AY126" s="11">
        <f>IF((Table2[[#This Row],[SW T]]/Table2[[#This Row],[Admission]]) = 0, "--", (Table2[[#This Row],[SW T]]/Table2[[#This Row],[Admission]]))</f>
        <v>3.1190926275992438E-2</v>
      </c>
      <c r="AZ126" s="11" t="str">
        <f>IF(Table2[[#This Row],[SW T]]=0,"--", IF(Table2[[#This Row],[SW HS]]/Table2[[#This Row],[SW T]]=0, "--", Table2[[#This Row],[SW HS]]/Table2[[#This Row],[SW T]]))</f>
        <v>--</v>
      </c>
      <c r="BA126" s="18" t="str">
        <f>IF(Table2[[#This Row],[SW T]]=0,"--", IF(Table2[[#This Row],[SW FE]]/Table2[[#This Row],[SW T]]=0, "--", Table2[[#This Row],[SW FE]]/Table2[[#This Row],[SW T]]))</f>
        <v>--</v>
      </c>
      <c r="BB126" s="2">
        <v>0</v>
      </c>
      <c r="BC126" s="2">
        <v>20</v>
      </c>
      <c r="BD126" s="2">
        <v>0</v>
      </c>
      <c r="BE126" s="2">
        <v>0</v>
      </c>
      <c r="BF126" s="6">
        <f>SUM(Table2[[#This Row],[CHE B]:[CHE FE]])</f>
        <v>20</v>
      </c>
      <c r="BG126" s="11">
        <f>IF((Table2[[#This Row],[CHE T]]/Table2[[#This Row],[Admission]]) = 0, "--", (Table2[[#This Row],[CHE T]]/Table2[[#This Row],[Admission]]))</f>
        <v>1.890359168241966E-2</v>
      </c>
      <c r="BH126" s="11" t="str">
        <f>IF(Table2[[#This Row],[CHE T]]=0,"--", IF(Table2[[#This Row],[CHE HS]]/Table2[[#This Row],[CHE T]]=0, "--", Table2[[#This Row],[CHE HS]]/Table2[[#This Row],[CHE T]]))</f>
        <v>--</v>
      </c>
      <c r="BI126" s="22" t="str">
        <f>IF(Table2[[#This Row],[CHE T]]=0,"--", IF(Table2[[#This Row],[CHE FE]]/Table2[[#This Row],[CHE T]]=0, "--", Table2[[#This Row],[CHE FE]]/Table2[[#This Row],[CHE T]]))</f>
        <v>--</v>
      </c>
      <c r="BJ126" s="2">
        <v>4</v>
      </c>
      <c r="BK126" s="2">
        <v>0</v>
      </c>
      <c r="BL126" s="2">
        <v>0</v>
      </c>
      <c r="BM126" s="2">
        <v>0</v>
      </c>
      <c r="BN126" s="6">
        <f>SUM(Table2[[#This Row],[WR B]:[WR FE]])</f>
        <v>4</v>
      </c>
      <c r="BO126" s="11">
        <f>IF((Table2[[#This Row],[WR T]]/Table2[[#This Row],[Admission]]) = 0, "--", (Table2[[#This Row],[WR T]]/Table2[[#This Row],[Admission]]))</f>
        <v>3.780718336483932E-3</v>
      </c>
      <c r="BP126" s="11" t="str">
        <f>IF(Table2[[#This Row],[WR T]]=0,"--", IF(Table2[[#This Row],[WR HS]]/Table2[[#This Row],[WR T]]=0, "--", Table2[[#This Row],[WR HS]]/Table2[[#This Row],[WR T]]))</f>
        <v>--</v>
      </c>
      <c r="BQ126" s="18" t="str">
        <f>IF(Table2[[#This Row],[WR T]]=0,"--", IF(Table2[[#This Row],[WR FE]]/Table2[[#This Row],[WR T]]=0, "--", Table2[[#This Row],[WR FE]]/Table2[[#This Row],[WR T]]))</f>
        <v>--</v>
      </c>
      <c r="BR126" s="2">
        <v>0</v>
      </c>
      <c r="BS126" s="2">
        <v>21</v>
      </c>
      <c r="BT126" s="2">
        <v>0</v>
      </c>
      <c r="BU126" s="2">
        <v>0</v>
      </c>
      <c r="BV126" s="6">
        <f>SUM(Table2[[#This Row],[DNC B]:[DNC FE]])</f>
        <v>21</v>
      </c>
      <c r="BW126" s="11">
        <f>IF((Table2[[#This Row],[DNC T]]/Table2[[#This Row],[Admission]]) = 0, "--", (Table2[[#This Row],[DNC T]]/Table2[[#This Row],[Admission]]))</f>
        <v>1.9848771266540641E-2</v>
      </c>
      <c r="BX126" s="11" t="str">
        <f>IF(Table2[[#This Row],[DNC T]]=0,"--", IF(Table2[[#This Row],[DNC HS]]/Table2[[#This Row],[DNC T]]=0, "--", Table2[[#This Row],[DNC HS]]/Table2[[#This Row],[DNC T]]))</f>
        <v>--</v>
      </c>
      <c r="BY126" s="18" t="str">
        <f>IF(Table2[[#This Row],[DNC T]]=0,"--", IF(Table2[[#This Row],[DNC FE]]/Table2[[#This Row],[DNC T]]=0, "--", Table2[[#This Row],[DNC FE]]/Table2[[#This Row],[DNC T]]))</f>
        <v>--</v>
      </c>
      <c r="BZ126" s="24">
        <f>SUM(Table2[[#This Row],[BX T]],Table2[[#This Row],[SW T]],Table2[[#This Row],[CHE T]],Table2[[#This Row],[WR T]],Table2[[#This Row],[DNC T]])</f>
        <v>150</v>
      </c>
      <c r="CA126" s="2">
        <v>54</v>
      </c>
      <c r="CB126" s="2">
        <v>44</v>
      </c>
      <c r="CC126" s="2">
        <v>0</v>
      </c>
      <c r="CD126" s="2">
        <v>0</v>
      </c>
      <c r="CE126" s="6">
        <f>SUM(Table2[[#This Row],[TF B]:[TF FE]])</f>
        <v>98</v>
      </c>
      <c r="CF126" s="11">
        <f>IF((Table2[[#This Row],[TF T]]/Table2[[#This Row],[Admission]]) = 0, "--", (Table2[[#This Row],[TF T]]/Table2[[#This Row],[Admission]]))</f>
        <v>9.2627599243856329E-2</v>
      </c>
      <c r="CG126" s="11" t="str">
        <f>IF(Table2[[#This Row],[TF T]]=0,"--", IF(Table2[[#This Row],[TF HS]]/Table2[[#This Row],[TF T]]=0, "--", Table2[[#This Row],[TF HS]]/Table2[[#This Row],[TF T]]))</f>
        <v>--</v>
      </c>
      <c r="CH126" s="18" t="str">
        <f>IF(Table2[[#This Row],[TF T]]=0,"--", IF(Table2[[#This Row],[TF FE]]/Table2[[#This Row],[TF T]]=0, "--", Table2[[#This Row],[TF FE]]/Table2[[#This Row],[TF T]]))</f>
        <v>--</v>
      </c>
      <c r="CI126" s="2">
        <v>42</v>
      </c>
      <c r="CJ126" s="2">
        <v>0</v>
      </c>
      <c r="CK126" s="2">
        <v>0</v>
      </c>
      <c r="CL126" s="2">
        <v>0</v>
      </c>
      <c r="CM126" s="6">
        <f>SUM(Table2[[#This Row],[BB B]:[BB FE]])</f>
        <v>42</v>
      </c>
      <c r="CN126" s="11">
        <f>IF((Table2[[#This Row],[BB T]]/Table2[[#This Row],[Admission]]) = 0, "--", (Table2[[#This Row],[BB T]]/Table2[[#This Row],[Admission]]))</f>
        <v>3.9697542533081283E-2</v>
      </c>
      <c r="CO126" s="11" t="str">
        <f>IF(Table2[[#This Row],[BB T]]=0,"--", IF(Table2[[#This Row],[BB HS]]/Table2[[#This Row],[BB T]]=0, "--", Table2[[#This Row],[BB HS]]/Table2[[#This Row],[BB T]]))</f>
        <v>--</v>
      </c>
      <c r="CP126" s="18" t="str">
        <f>IF(Table2[[#This Row],[BB T]]=0,"--", IF(Table2[[#This Row],[BB FE]]/Table2[[#This Row],[BB T]]=0, "--", Table2[[#This Row],[BB FE]]/Table2[[#This Row],[BB T]]))</f>
        <v>--</v>
      </c>
      <c r="CQ126" s="2">
        <v>0</v>
      </c>
      <c r="CR126" s="2">
        <v>16</v>
      </c>
      <c r="CS126" s="2">
        <v>0</v>
      </c>
      <c r="CT126" s="2">
        <v>0</v>
      </c>
      <c r="CU126" s="6">
        <f>SUM(Table2[[#This Row],[SB B]:[SB FE]])</f>
        <v>16</v>
      </c>
      <c r="CV126" s="11">
        <f>IF((Table2[[#This Row],[SB T]]/Table2[[#This Row],[Admission]]) = 0, "--", (Table2[[#This Row],[SB T]]/Table2[[#This Row],[Admission]]))</f>
        <v>1.5122873345935728E-2</v>
      </c>
      <c r="CW126" s="11" t="str">
        <f>IF(Table2[[#This Row],[SB T]]=0,"--", IF(Table2[[#This Row],[SB HS]]/Table2[[#This Row],[SB T]]=0, "--", Table2[[#This Row],[SB HS]]/Table2[[#This Row],[SB T]]))</f>
        <v>--</v>
      </c>
      <c r="CX126" s="18" t="str">
        <f>IF(Table2[[#This Row],[SB T]]=0,"--", IF(Table2[[#This Row],[SB FE]]/Table2[[#This Row],[SB T]]=0, "--", Table2[[#This Row],[SB FE]]/Table2[[#This Row],[SB T]]))</f>
        <v>--</v>
      </c>
      <c r="CY126" s="2">
        <v>28</v>
      </c>
      <c r="CZ126" s="2">
        <v>5</v>
      </c>
      <c r="DA126" s="2">
        <v>0</v>
      </c>
      <c r="DB126" s="2">
        <v>0</v>
      </c>
      <c r="DC126" s="6">
        <f>SUM(Table2[[#This Row],[GF B]:[GF FE]])</f>
        <v>33</v>
      </c>
      <c r="DD126" s="11">
        <f>IF((Table2[[#This Row],[GF T]]/Table2[[#This Row],[Admission]]) = 0, "--", (Table2[[#This Row],[GF T]]/Table2[[#This Row],[Admission]]))</f>
        <v>3.1190926275992438E-2</v>
      </c>
      <c r="DE126" s="11" t="str">
        <f>IF(Table2[[#This Row],[GF T]]=0,"--", IF(Table2[[#This Row],[GF HS]]/Table2[[#This Row],[GF T]]=0, "--", Table2[[#This Row],[GF HS]]/Table2[[#This Row],[GF T]]))</f>
        <v>--</v>
      </c>
      <c r="DF126" s="18" t="str">
        <f>IF(Table2[[#This Row],[GF T]]=0,"--", IF(Table2[[#This Row],[GF FE]]/Table2[[#This Row],[GF T]]=0, "--", Table2[[#This Row],[GF FE]]/Table2[[#This Row],[GF T]]))</f>
        <v>--</v>
      </c>
      <c r="DG126" s="2">
        <v>26</v>
      </c>
      <c r="DH126" s="2">
        <v>53</v>
      </c>
      <c r="DI126" s="2">
        <v>0</v>
      </c>
      <c r="DJ126" s="2">
        <v>0</v>
      </c>
      <c r="DK126" s="6">
        <f>SUM(Table2[[#This Row],[TN B]:[TN FE]])</f>
        <v>79</v>
      </c>
      <c r="DL126" s="11">
        <f>IF((Table2[[#This Row],[TN T]]/Table2[[#This Row],[Admission]]) = 0, "--", (Table2[[#This Row],[TN T]]/Table2[[#This Row],[Admission]]))</f>
        <v>7.4669187145557661E-2</v>
      </c>
      <c r="DM126" s="11" t="str">
        <f>IF(Table2[[#This Row],[TN T]]=0,"--", IF(Table2[[#This Row],[TN HS]]/Table2[[#This Row],[TN T]]=0, "--", Table2[[#This Row],[TN HS]]/Table2[[#This Row],[TN T]]))</f>
        <v>--</v>
      </c>
      <c r="DN126" s="18" t="str">
        <f>IF(Table2[[#This Row],[TN T]]=0,"--", IF(Table2[[#This Row],[TN FE]]/Table2[[#This Row],[TN T]]=0, "--", Table2[[#This Row],[TN FE]]/Table2[[#This Row],[TN T]]))</f>
        <v>--</v>
      </c>
      <c r="DO126" s="2">
        <v>14</v>
      </c>
      <c r="DP126" s="2">
        <v>12</v>
      </c>
      <c r="DQ126" s="2">
        <v>0</v>
      </c>
      <c r="DR126" s="2">
        <v>0</v>
      </c>
      <c r="DS126" s="6">
        <f>SUM(Table2[[#This Row],[BND B]:[BND FE]])</f>
        <v>26</v>
      </c>
      <c r="DT126" s="11">
        <f>IF((Table2[[#This Row],[BND T]]/Table2[[#This Row],[Admission]]) = 0, "--", (Table2[[#This Row],[BND T]]/Table2[[#This Row],[Admission]]))</f>
        <v>2.4574669187145556E-2</v>
      </c>
      <c r="DU126" s="11" t="str">
        <f>IF(Table2[[#This Row],[BND T]]=0,"--", IF(Table2[[#This Row],[BND HS]]/Table2[[#This Row],[BND T]]=0, "--", Table2[[#This Row],[BND HS]]/Table2[[#This Row],[BND T]]))</f>
        <v>--</v>
      </c>
      <c r="DV126" s="18" t="str">
        <f>IF(Table2[[#This Row],[BND T]]=0,"--", IF(Table2[[#This Row],[BND FE]]/Table2[[#This Row],[BND T]]=0, "--", Table2[[#This Row],[BND FE]]/Table2[[#This Row],[BND T]]))</f>
        <v>--</v>
      </c>
      <c r="DW126" s="2">
        <v>4</v>
      </c>
      <c r="DX126" s="2">
        <v>1</v>
      </c>
      <c r="DY126" s="2">
        <v>0</v>
      </c>
      <c r="DZ126" s="2">
        <v>0</v>
      </c>
      <c r="EA126" s="6">
        <f>SUM(Table2[[#This Row],[SPE B]:[SPE FE]])</f>
        <v>5</v>
      </c>
      <c r="EB126" s="11">
        <f>IF((Table2[[#This Row],[SPE T]]/Table2[[#This Row],[Admission]]) = 0, "--", (Table2[[#This Row],[SPE T]]/Table2[[#This Row],[Admission]]))</f>
        <v>4.725897920604915E-3</v>
      </c>
      <c r="EC126" s="11" t="str">
        <f>IF(Table2[[#This Row],[SPE T]]=0,"--", IF(Table2[[#This Row],[SPE HS]]/Table2[[#This Row],[SPE T]]=0, "--", Table2[[#This Row],[SPE HS]]/Table2[[#This Row],[SPE T]]))</f>
        <v>--</v>
      </c>
      <c r="ED126" s="18" t="str">
        <f>IF(Table2[[#This Row],[SPE T]]=0,"--", IF(Table2[[#This Row],[SPE FE]]/Table2[[#This Row],[SPE T]]=0, "--", Table2[[#This Row],[SPE FE]]/Table2[[#This Row],[SPE T]]))</f>
        <v>--</v>
      </c>
      <c r="EE126" s="2">
        <v>13</v>
      </c>
      <c r="EF126" s="2">
        <v>22</v>
      </c>
      <c r="EG126" s="2">
        <v>0</v>
      </c>
      <c r="EH126" s="2">
        <v>0</v>
      </c>
      <c r="EI126" s="6">
        <f>SUM(Table2[[#This Row],[ORC B]:[ORC FE]])</f>
        <v>35</v>
      </c>
      <c r="EJ126" s="11">
        <f>IF((Table2[[#This Row],[ORC T]]/Table2[[#This Row],[Admission]]) = 0, "--", (Table2[[#This Row],[ORC T]]/Table2[[#This Row],[Admission]]))</f>
        <v>3.3081285444234401E-2</v>
      </c>
      <c r="EK126" s="11" t="str">
        <f>IF(Table2[[#This Row],[ORC T]]=0,"--", IF(Table2[[#This Row],[ORC HS]]/Table2[[#This Row],[ORC T]]=0, "--", Table2[[#This Row],[ORC HS]]/Table2[[#This Row],[ORC T]]))</f>
        <v>--</v>
      </c>
      <c r="EL126" s="18" t="str">
        <f>IF(Table2[[#This Row],[ORC T]]=0,"--", IF(Table2[[#This Row],[ORC FE]]/Table2[[#This Row],[ORC T]]=0, "--", Table2[[#This Row],[ORC FE]]/Table2[[#This Row],[ORC T]]))</f>
        <v>--</v>
      </c>
      <c r="EM126" s="2">
        <v>3</v>
      </c>
      <c r="EN126" s="2">
        <v>0</v>
      </c>
      <c r="EO126" s="2">
        <v>0</v>
      </c>
      <c r="EP126" s="2">
        <v>0</v>
      </c>
      <c r="EQ126" s="6">
        <f>SUM(Table2[[#This Row],[SOL B]:[SOL FE]])</f>
        <v>3</v>
      </c>
      <c r="ER126" s="11">
        <f>IF((Table2[[#This Row],[SOL T]]/Table2[[#This Row],[Admission]]) = 0, "--", (Table2[[#This Row],[SOL T]]/Table2[[#This Row],[Admission]]))</f>
        <v>2.8355387523629491E-3</v>
      </c>
      <c r="ES126" s="11" t="str">
        <f>IF(Table2[[#This Row],[SOL T]]=0,"--", IF(Table2[[#This Row],[SOL HS]]/Table2[[#This Row],[SOL T]]=0, "--", Table2[[#This Row],[SOL HS]]/Table2[[#This Row],[SOL T]]))</f>
        <v>--</v>
      </c>
      <c r="ET126" s="18" t="str">
        <f>IF(Table2[[#This Row],[SOL T]]=0,"--", IF(Table2[[#This Row],[SOL FE]]/Table2[[#This Row],[SOL T]]=0, "--", Table2[[#This Row],[SOL FE]]/Table2[[#This Row],[SOL T]]))</f>
        <v>--</v>
      </c>
      <c r="EU126" s="2">
        <v>37</v>
      </c>
      <c r="EV126" s="2">
        <v>47</v>
      </c>
      <c r="EW126" s="2">
        <v>0</v>
      </c>
      <c r="EX126" s="2">
        <v>0</v>
      </c>
      <c r="EY126" s="6">
        <f>SUM(Table2[[#This Row],[CHO B]:[CHO FE]])</f>
        <v>84</v>
      </c>
      <c r="EZ126" s="11">
        <f>IF((Table2[[#This Row],[CHO T]]/Table2[[#This Row],[Admission]]) = 0, "--", (Table2[[#This Row],[CHO T]]/Table2[[#This Row],[Admission]]))</f>
        <v>7.9395085066162566E-2</v>
      </c>
      <c r="FA126" s="11" t="str">
        <f>IF(Table2[[#This Row],[CHO T]]=0,"--", IF(Table2[[#This Row],[CHO HS]]/Table2[[#This Row],[CHO T]]=0, "--", Table2[[#This Row],[CHO HS]]/Table2[[#This Row],[CHO T]]))</f>
        <v>--</v>
      </c>
      <c r="FB126" s="18" t="str">
        <f>IF(Table2[[#This Row],[CHO T]]=0,"--", IF(Table2[[#This Row],[CHO FE]]/Table2[[#This Row],[CHO T]]=0, "--", Table2[[#This Row],[CHO FE]]/Table2[[#This Row],[CHO T]]))</f>
        <v>--</v>
      </c>
      <c r="FC12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421</v>
      </c>
      <c r="FD126">
        <v>2</v>
      </c>
      <c r="FE126">
        <v>1</v>
      </c>
      <c r="FF126" s="1" t="s">
        <v>390</v>
      </c>
      <c r="FG126" s="1" t="s">
        <v>390</v>
      </c>
      <c r="FH126">
        <v>0</v>
      </c>
      <c r="FI126">
        <v>0</v>
      </c>
      <c r="FJ126" s="1" t="s">
        <v>390</v>
      </c>
      <c r="FK126" s="1" t="s">
        <v>390</v>
      </c>
      <c r="FL126">
        <v>1</v>
      </c>
      <c r="FM126">
        <v>0</v>
      </c>
      <c r="FN126" s="1" t="s">
        <v>390</v>
      </c>
      <c r="FO126" s="1" t="s">
        <v>390</v>
      </c>
    </row>
    <row r="127" spans="1:171">
      <c r="A127">
        <v>1128</v>
      </c>
      <c r="B127">
        <v>181</v>
      </c>
      <c r="C127" t="s">
        <v>97</v>
      </c>
      <c r="D127" t="s">
        <v>223</v>
      </c>
      <c r="E127" s="20">
        <v>221</v>
      </c>
      <c r="F127" s="2">
        <v>55</v>
      </c>
      <c r="G127" s="2">
        <v>0</v>
      </c>
      <c r="H127" s="2">
        <v>0</v>
      </c>
      <c r="I127" s="2">
        <v>2</v>
      </c>
      <c r="J127" s="6">
        <f>SUM(Table2[[#This Row],[FB B]:[FB FE]])</f>
        <v>57</v>
      </c>
      <c r="K127" s="11">
        <f>IF((Table2[[#This Row],[FB T]]/Table2[[#This Row],[Admission]]) = 0, "--", (Table2[[#This Row],[FB T]]/Table2[[#This Row],[Admission]]))</f>
        <v>0.25791855203619912</v>
      </c>
      <c r="L127" s="11" t="str">
        <f>IF(Table2[[#This Row],[FB T]]=0,"--", IF(Table2[[#This Row],[FB HS]]/Table2[[#This Row],[FB T]]=0, "--", Table2[[#This Row],[FB HS]]/Table2[[#This Row],[FB T]]))</f>
        <v>--</v>
      </c>
      <c r="M127" s="18">
        <f>IF(Table2[[#This Row],[FB T]]=0,"--", IF(Table2[[#This Row],[FB FE]]/Table2[[#This Row],[FB T]]=0, "--", Table2[[#This Row],[FB FE]]/Table2[[#This Row],[FB T]]))</f>
        <v>3.5087719298245612E-2</v>
      </c>
      <c r="N127" s="2">
        <v>5</v>
      </c>
      <c r="O127" s="2">
        <v>4</v>
      </c>
      <c r="P127" s="2">
        <v>0</v>
      </c>
      <c r="Q127" s="2">
        <v>0</v>
      </c>
      <c r="R127" s="6">
        <f>SUM(Table2[[#This Row],[XC B]:[XC FE]])</f>
        <v>9</v>
      </c>
      <c r="S127" s="11">
        <f>IF((Table2[[#This Row],[XC T]]/Table2[[#This Row],[Admission]]) = 0, "--", (Table2[[#This Row],[XC T]]/Table2[[#This Row],[Admission]]))</f>
        <v>4.072398190045249E-2</v>
      </c>
      <c r="T127" s="11" t="str">
        <f>IF(Table2[[#This Row],[XC T]]=0,"--", IF(Table2[[#This Row],[XC HS]]/Table2[[#This Row],[XC T]]=0, "--", Table2[[#This Row],[XC HS]]/Table2[[#This Row],[XC T]]))</f>
        <v>--</v>
      </c>
      <c r="U127" s="18" t="str">
        <f>IF(Table2[[#This Row],[XC T]]=0,"--", IF(Table2[[#This Row],[XC FE]]/Table2[[#This Row],[XC T]]=0, "--", Table2[[#This Row],[XC FE]]/Table2[[#This Row],[XC T]]))</f>
        <v>--</v>
      </c>
      <c r="V127" s="2">
        <v>26</v>
      </c>
      <c r="W127" s="2">
        <v>0</v>
      </c>
      <c r="X127" s="2">
        <v>0</v>
      </c>
      <c r="Y127" s="6">
        <f>SUM(Table2[[#This Row],[VB G]:[VB FE]])</f>
        <v>26</v>
      </c>
      <c r="Z127" s="11">
        <f>IF((Table2[[#This Row],[VB T]]/Table2[[#This Row],[Admission]]) = 0, "--", (Table2[[#This Row],[VB T]]/Table2[[#This Row],[Admission]]))</f>
        <v>0.11764705882352941</v>
      </c>
      <c r="AA127" s="11" t="str">
        <f>IF(Table2[[#This Row],[VB T]]=0,"--", IF(Table2[[#This Row],[VB HS]]/Table2[[#This Row],[VB T]]=0, "--", Table2[[#This Row],[VB HS]]/Table2[[#This Row],[VB T]]))</f>
        <v>--</v>
      </c>
      <c r="AB127" s="18" t="str">
        <f>IF(Table2[[#This Row],[VB T]]=0,"--", IF(Table2[[#This Row],[VB FE]]/Table2[[#This Row],[VB T]]=0, "--", Table2[[#This Row],[VB FE]]/Table2[[#This Row],[VB T]]))</f>
        <v>--</v>
      </c>
      <c r="AC127" s="2">
        <v>15</v>
      </c>
      <c r="AD127" s="2">
        <v>4</v>
      </c>
      <c r="AE127" s="2">
        <v>0</v>
      </c>
      <c r="AF127" s="2">
        <v>0</v>
      </c>
      <c r="AG127" s="6">
        <f>SUM(Table2[[#This Row],[SC B]:[SC FE]])</f>
        <v>19</v>
      </c>
      <c r="AH127" s="11">
        <f>IF((Table2[[#This Row],[SC T]]/Table2[[#This Row],[Admission]]) = 0, "--", (Table2[[#This Row],[SC T]]/Table2[[#This Row],[Admission]]))</f>
        <v>8.5972850678733032E-2</v>
      </c>
      <c r="AI127" s="11" t="str">
        <f>IF(Table2[[#This Row],[SC T]]=0,"--", IF(Table2[[#This Row],[SC HS]]/Table2[[#This Row],[SC T]]=0, "--", Table2[[#This Row],[SC HS]]/Table2[[#This Row],[SC T]]))</f>
        <v>--</v>
      </c>
      <c r="AJ127" s="18" t="str">
        <f>IF(Table2[[#This Row],[SC T]]=0,"--", IF(Table2[[#This Row],[SC FE]]/Table2[[#This Row],[SC T]]=0, "--", Table2[[#This Row],[SC FE]]/Table2[[#This Row],[SC T]]))</f>
        <v>--</v>
      </c>
      <c r="AK127" s="15">
        <f>SUM(Table2[[#This Row],[FB T]],Table2[[#This Row],[XC T]],Table2[[#This Row],[VB T]],Table2[[#This Row],[SC T]])</f>
        <v>111</v>
      </c>
      <c r="AL127" s="2">
        <v>22</v>
      </c>
      <c r="AM127" s="2">
        <v>19</v>
      </c>
      <c r="AN127" s="2">
        <v>0</v>
      </c>
      <c r="AO127" s="2">
        <v>0</v>
      </c>
      <c r="AP127" s="6">
        <f>SUM(Table2[[#This Row],[BX B]:[BX FE]])</f>
        <v>41</v>
      </c>
      <c r="AQ127" s="11">
        <f>IF((Table2[[#This Row],[BX T]]/Table2[[#This Row],[Admission]]) = 0, "--", (Table2[[#This Row],[BX T]]/Table2[[#This Row],[Admission]]))</f>
        <v>0.18552036199095023</v>
      </c>
      <c r="AR127" s="11" t="str">
        <f>IF(Table2[[#This Row],[BX T]]=0,"--", IF(Table2[[#This Row],[BX HS]]/Table2[[#This Row],[BX T]]=0, "--", Table2[[#This Row],[BX HS]]/Table2[[#This Row],[BX T]]))</f>
        <v>--</v>
      </c>
      <c r="AS127" s="18" t="str">
        <f>IF(Table2[[#This Row],[BX T]]=0,"--", IF(Table2[[#This Row],[BX FE]]/Table2[[#This Row],[BX T]]=0, "--", Table2[[#This Row],[BX FE]]/Table2[[#This Row],[BX T]]))</f>
        <v>--</v>
      </c>
      <c r="AT127" s="2">
        <v>0</v>
      </c>
      <c r="AU127" s="2">
        <v>0</v>
      </c>
      <c r="AV127" s="2">
        <v>0</v>
      </c>
      <c r="AW127" s="2">
        <v>0</v>
      </c>
      <c r="AX127" s="6">
        <f>SUM(Table2[[#This Row],[SW B]:[SW FE]])</f>
        <v>0</v>
      </c>
      <c r="AY127" s="11" t="str">
        <f>IF((Table2[[#This Row],[SW T]]/Table2[[#This Row],[Admission]]) = 0, "--", (Table2[[#This Row],[SW T]]/Table2[[#This Row],[Admission]]))</f>
        <v>--</v>
      </c>
      <c r="AZ127" s="11" t="str">
        <f>IF(Table2[[#This Row],[SW T]]=0,"--", IF(Table2[[#This Row],[SW HS]]/Table2[[#This Row],[SW T]]=0, "--", Table2[[#This Row],[SW HS]]/Table2[[#This Row],[SW T]]))</f>
        <v>--</v>
      </c>
      <c r="BA127" s="18" t="str">
        <f>IF(Table2[[#This Row],[SW T]]=0,"--", IF(Table2[[#This Row],[SW FE]]/Table2[[#This Row],[SW T]]=0, "--", Table2[[#This Row],[SW FE]]/Table2[[#This Row],[SW T]]))</f>
        <v>--</v>
      </c>
      <c r="BB127" s="2">
        <v>0</v>
      </c>
      <c r="BC127" s="2">
        <v>0</v>
      </c>
      <c r="BD127" s="2">
        <v>0</v>
      </c>
      <c r="BE127" s="2">
        <v>0</v>
      </c>
      <c r="BF127" s="6">
        <f>SUM(Table2[[#This Row],[CHE B]:[CHE FE]])</f>
        <v>0</v>
      </c>
      <c r="BG127" s="11" t="str">
        <f>IF((Table2[[#This Row],[CHE T]]/Table2[[#This Row],[Admission]]) = 0, "--", (Table2[[#This Row],[CHE T]]/Table2[[#This Row],[Admission]]))</f>
        <v>--</v>
      </c>
      <c r="BH127" s="11" t="str">
        <f>IF(Table2[[#This Row],[CHE T]]=0,"--", IF(Table2[[#This Row],[CHE HS]]/Table2[[#This Row],[CHE T]]=0, "--", Table2[[#This Row],[CHE HS]]/Table2[[#This Row],[CHE T]]))</f>
        <v>--</v>
      </c>
      <c r="BI127" s="22" t="str">
        <f>IF(Table2[[#This Row],[CHE T]]=0,"--", IF(Table2[[#This Row],[CHE FE]]/Table2[[#This Row],[CHE T]]=0, "--", Table2[[#This Row],[CHE FE]]/Table2[[#This Row],[CHE T]]))</f>
        <v>--</v>
      </c>
      <c r="BJ127" s="2">
        <v>22</v>
      </c>
      <c r="BK127" s="2">
        <v>0</v>
      </c>
      <c r="BL127" s="2">
        <v>0</v>
      </c>
      <c r="BM127" s="2">
        <v>0</v>
      </c>
      <c r="BN127" s="6">
        <f>SUM(Table2[[#This Row],[WR B]:[WR FE]])</f>
        <v>22</v>
      </c>
      <c r="BO127" s="11">
        <f>IF((Table2[[#This Row],[WR T]]/Table2[[#This Row],[Admission]]) = 0, "--", (Table2[[#This Row],[WR T]]/Table2[[#This Row],[Admission]]))</f>
        <v>9.9547511312217188E-2</v>
      </c>
      <c r="BP127" s="11" t="str">
        <f>IF(Table2[[#This Row],[WR T]]=0,"--", IF(Table2[[#This Row],[WR HS]]/Table2[[#This Row],[WR T]]=0, "--", Table2[[#This Row],[WR HS]]/Table2[[#This Row],[WR T]]))</f>
        <v>--</v>
      </c>
      <c r="BQ127" s="18" t="str">
        <f>IF(Table2[[#This Row],[WR T]]=0,"--", IF(Table2[[#This Row],[WR FE]]/Table2[[#This Row],[WR T]]=0, "--", Table2[[#This Row],[WR FE]]/Table2[[#This Row],[WR T]]))</f>
        <v>--</v>
      </c>
      <c r="BR127" s="2">
        <v>0</v>
      </c>
      <c r="BS127" s="2">
        <v>0</v>
      </c>
      <c r="BT127" s="2">
        <v>0</v>
      </c>
      <c r="BU127" s="2">
        <v>0</v>
      </c>
      <c r="BV127" s="6">
        <f>SUM(Table2[[#This Row],[DNC B]:[DNC FE]])</f>
        <v>0</v>
      </c>
      <c r="BW127" s="11" t="str">
        <f>IF((Table2[[#This Row],[DNC T]]/Table2[[#This Row],[Admission]]) = 0, "--", (Table2[[#This Row],[DNC T]]/Table2[[#This Row],[Admission]]))</f>
        <v>--</v>
      </c>
      <c r="BX127" s="11" t="str">
        <f>IF(Table2[[#This Row],[DNC T]]=0,"--", IF(Table2[[#This Row],[DNC HS]]/Table2[[#This Row],[DNC T]]=0, "--", Table2[[#This Row],[DNC HS]]/Table2[[#This Row],[DNC T]]))</f>
        <v>--</v>
      </c>
      <c r="BY127" s="18" t="str">
        <f>IF(Table2[[#This Row],[DNC T]]=0,"--", IF(Table2[[#This Row],[DNC FE]]/Table2[[#This Row],[DNC T]]=0, "--", Table2[[#This Row],[DNC FE]]/Table2[[#This Row],[DNC T]]))</f>
        <v>--</v>
      </c>
      <c r="BZ127" s="24">
        <f>SUM(Table2[[#This Row],[BX T]],Table2[[#This Row],[SW T]],Table2[[#This Row],[CHE T]],Table2[[#This Row],[WR T]],Table2[[#This Row],[DNC T]])</f>
        <v>63</v>
      </c>
      <c r="CA127" s="2">
        <v>19</v>
      </c>
      <c r="CB127" s="2">
        <v>17</v>
      </c>
      <c r="CC127" s="2">
        <v>0</v>
      </c>
      <c r="CD127" s="2">
        <v>0</v>
      </c>
      <c r="CE127" s="6">
        <f>SUM(Table2[[#This Row],[TF B]:[TF FE]])</f>
        <v>36</v>
      </c>
      <c r="CF127" s="11">
        <f>IF((Table2[[#This Row],[TF T]]/Table2[[#This Row],[Admission]]) = 0, "--", (Table2[[#This Row],[TF T]]/Table2[[#This Row],[Admission]]))</f>
        <v>0.16289592760180996</v>
      </c>
      <c r="CG127" s="11" t="str">
        <f>IF(Table2[[#This Row],[TF T]]=0,"--", IF(Table2[[#This Row],[TF HS]]/Table2[[#This Row],[TF T]]=0, "--", Table2[[#This Row],[TF HS]]/Table2[[#This Row],[TF T]]))</f>
        <v>--</v>
      </c>
      <c r="CH127" s="18" t="str">
        <f>IF(Table2[[#This Row],[TF T]]=0,"--", IF(Table2[[#This Row],[TF FE]]/Table2[[#This Row],[TF T]]=0, "--", Table2[[#This Row],[TF FE]]/Table2[[#This Row],[TF T]]))</f>
        <v>--</v>
      </c>
      <c r="CI127" s="2">
        <v>14</v>
      </c>
      <c r="CJ127" s="2">
        <v>0</v>
      </c>
      <c r="CK127" s="2">
        <v>0</v>
      </c>
      <c r="CL127" s="2">
        <v>0</v>
      </c>
      <c r="CM127" s="6">
        <f>SUM(Table2[[#This Row],[BB B]:[BB FE]])</f>
        <v>14</v>
      </c>
      <c r="CN127" s="11">
        <f>IF((Table2[[#This Row],[BB T]]/Table2[[#This Row],[Admission]]) = 0, "--", (Table2[[#This Row],[BB T]]/Table2[[#This Row],[Admission]]))</f>
        <v>6.3348416289592757E-2</v>
      </c>
      <c r="CO127" s="11" t="str">
        <f>IF(Table2[[#This Row],[BB T]]=0,"--", IF(Table2[[#This Row],[BB HS]]/Table2[[#This Row],[BB T]]=0, "--", Table2[[#This Row],[BB HS]]/Table2[[#This Row],[BB T]]))</f>
        <v>--</v>
      </c>
      <c r="CP127" s="18" t="str">
        <f>IF(Table2[[#This Row],[BB T]]=0,"--", IF(Table2[[#This Row],[BB FE]]/Table2[[#This Row],[BB T]]=0, "--", Table2[[#This Row],[BB FE]]/Table2[[#This Row],[BB T]]))</f>
        <v>--</v>
      </c>
      <c r="CQ127" s="2">
        <v>0</v>
      </c>
      <c r="CR127" s="2">
        <v>23</v>
      </c>
      <c r="CS127" s="2">
        <v>0</v>
      </c>
      <c r="CT127" s="2">
        <v>0</v>
      </c>
      <c r="CU127" s="6">
        <f>SUM(Table2[[#This Row],[SB B]:[SB FE]])</f>
        <v>23</v>
      </c>
      <c r="CV127" s="11">
        <f>IF((Table2[[#This Row],[SB T]]/Table2[[#This Row],[Admission]]) = 0, "--", (Table2[[#This Row],[SB T]]/Table2[[#This Row],[Admission]]))</f>
        <v>0.10407239819004525</v>
      </c>
      <c r="CW127" s="11" t="str">
        <f>IF(Table2[[#This Row],[SB T]]=0,"--", IF(Table2[[#This Row],[SB HS]]/Table2[[#This Row],[SB T]]=0, "--", Table2[[#This Row],[SB HS]]/Table2[[#This Row],[SB T]]))</f>
        <v>--</v>
      </c>
      <c r="CX127" s="18" t="str">
        <f>IF(Table2[[#This Row],[SB T]]=0,"--", IF(Table2[[#This Row],[SB FE]]/Table2[[#This Row],[SB T]]=0, "--", Table2[[#This Row],[SB FE]]/Table2[[#This Row],[SB T]]))</f>
        <v>--</v>
      </c>
      <c r="CY127" s="2">
        <v>0</v>
      </c>
      <c r="CZ127" s="2">
        <v>1</v>
      </c>
      <c r="DA127" s="2">
        <v>0</v>
      </c>
      <c r="DB127" s="2">
        <v>0</v>
      </c>
      <c r="DC127" s="6">
        <f>SUM(Table2[[#This Row],[GF B]:[GF FE]])</f>
        <v>1</v>
      </c>
      <c r="DD127" s="11">
        <f>IF((Table2[[#This Row],[GF T]]/Table2[[#This Row],[Admission]]) = 0, "--", (Table2[[#This Row],[GF T]]/Table2[[#This Row],[Admission]]))</f>
        <v>4.5248868778280547E-3</v>
      </c>
      <c r="DE127" s="11" t="str">
        <f>IF(Table2[[#This Row],[GF T]]=0,"--", IF(Table2[[#This Row],[GF HS]]/Table2[[#This Row],[GF T]]=0, "--", Table2[[#This Row],[GF HS]]/Table2[[#This Row],[GF T]]))</f>
        <v>--</v>
      </c>
      <c r="DF127" s="18" t="str">
        <f>IF(Table2[[#This Row],[GF T]]=0,"--", IF(Table2[[#This Row],[GF FE]]/Table2[[#This Row],[GF T]]=0, "--", Table2[[#This Row],[GF FE]]/Table2[[#This Row],[GF T]]))</f>
        <v>--</v>
      </c>
      <c r="DG127" s="2">
        <v>0</v>
      </c>
      <c r="DH127" s="2">
        <v>0</v>
      </c>
      <c r="DI127" s="2">
        <v>0</v>
      </c>
      <c r="DJ127" s="2">
        <v>0</v>
      </c>
      <c r="DK127" s="6">
        <f>SUM(Table2[[#This Row],[TN B]:[TN FE]])</f>
        <v>0</v>
      </c>
      <c r="DL127" s="11" t="str">
        <f>IF((Table2[[#This Row],[TN T]]/Table2[[#This Row],[Admission]]) = 0, "--", (Table2[[#This Row],[TN T]]/Table2[[#This Row],[Admission]]))</f>
        <v>--</v>
      </c>
      <c r="DM127" s="11" t="str">
        <f>IF(Table2[[#This Row],[TN T]]=0,"--", IF(Table2[[#This Row],[TN HS]]/Table2[[#This Row],[TN T]]=0, "--", Table2[[#This Row],[TN HS]]/Table2[[#This Row],[TN T]]))</f>
        <v>--</v>
      </c>
      <c r="DN127" s="18" t="str">
        <f>IF(Table2[[#This Row],[TN T]]=0,"--", IF(Table2[[#This Row],[TN FE]]/Table2[[#This Row],[TN T]]=0, "--", Table2[[#This Row],[TN FE]]/Table2[[#This Row],[TN T]]))</f>
        <v>--</v>
      </c>
      <c r="DO127" s="2">
        <v>9</v>
      </c>
      <c r="DP127" s="2">
        <v>13</v>
      </c>
      <c r="DQ127" s="2">
        <v>1</v>
      </c>
      <c r="DR127" s="2">
        <v>0</v>
      </c>
      <c r="DS127" s="6">
        <f>SUM(Table2[[#This Row],[BND B]:[BND FE]])</f>
        <v>23</v>
      </c>
      <c r="DT127" s="11">
        <f>IF((Table2[[#This Row],[BND T]]/Table2[[#This Row],[Admission]]) = 0, "--", (Table2[[#This Row],[BND T]]/Table2[[#This Row],[Admission]]))</f>
        <v>0.10407239819004525</v>
      </c>
      <c r="DU127" s="11">
        <f>IF(Table2[[#This Row],[BND T]]=0,"--", IF(Table2[[#This Row],[BND HS]]/Table2[[#This Row],[BND T]]=0, "--", Table2[[#This Row],[BND HS]]/Table2[[#This Row],[BND T]]))</f>
        <v>4.3478260869565216E-2</v>
      </c>
      <c r="DV127" s="18" t="str">
        <f>IF(Table2[[#This Row],[BND T]]=0,"--", IF(Table2[[#This Row],[BND FE]]/Table2[[#This Row],[BND T]]=0, "--", Table2[[#This Row],[BND FE]]/Table2[[#This Row],[BND T]]))</f>
        <v>--</v>
      </c>
      <c r="DW127" s="2">
        <v>0</v>
      </c>
      <c r="DX127" s="2">
        <v>0</v>
      </c>
      <c r="DY127" s="2">
        <v>0</v>
      </c>
      <c r="DZ127" s="2">
        <v>0</v>
      </c>
      <c r="EA127" s="6">
        <f>SUM(Table2[[#This Row],[SPE B]:[SPE FE]])</f>
        <v>0</v>
      </c>
      <c r="EB127" s="11" t="str">
        <f>IF((Table2[[#This Row],[SPE T]]/Table2[[#This Row],[Admission]]) = 0, "--", (Table2[[#This Row],[SPE T]]/Table2[[#This Row],[Admission]]))</f>
        <v>--</v>
      </c>
      <c r="EC127" s="11" t="str">
        <f>IF(Table2[[#This Row],[SPE T]]=0,"--", IF(Table2[[#This Row],[SPE HS]]/Table2[[#This Row],[SPE T]]=0, "--", Table2[[#This Row],[SPE HS]]/Table2[[#This Row],[SPE T]]))</f>
        <v>--</v>
      </c>
      <c r="ED127" s="18" t="str">
        <f>IF(Table2[[#This Row],[SPE T]]=0,"--", IF(Table2[[#This Row],[SPE FE]]/Table2[[#This Row],[SPE T]]=0, "--", Table2[[#This Row],[SPE FE]]/Table2[[#This Row],[SPE T]]))</f>
        <v>--</v>
      </c>
      <c r="EE127" s="2">
        <v>0</v>
      </c>
      <c r="EF127" s="2">
        <v>0</v>
      </c>
      <c r="EG127" s="2">
        <v>0</v>
      </c>
      <c r="EH127" s="2">
        <v>0</v>
      </c>
      <c r="EI127" s="6">
        <f>SUM(Table2[[#This Row],[ORC B]:[ORC FE]])</f>
        <v>0</v>
      </c>
      <c r="EJ127" s="11" t="str">
        <f>IF((Table2[[#This Row],[ORC T]]/Table2[[#This Row],[Admission]]) = 0, "--", (Table2[[#This Row],[ORC T]]/Table2[[#This Row],[Admission]]))</f>
        <v>--</v>
      </c>
      <c r="EK127" s="11" t="str">
        <f>IF(Table2[[#This Row],[ORC T]]=0,"--", IF(Table2[[#This Row],[ORC HS]]/Table2[[#This Row],[ORC T]]=0, "--", Table2[[#This Row],[ORC HS]]/Table2[[#This Row],[ORC T]]))</f>
        <v>--</v>
      </c>
      <c r="EL127" s="18" t="str">
        <f>IF(Table2[[#This Row],[ORC T]]=0,"--", IF(Table2[[#This Row],[ORC FE]]/Table2[[#This Row],[ORC T]]=0, "--", Table2[[#This Row],[ORC FE]]/Table2[[#This Row],[ORC T]]))</f>
        <v>--</v>
      </c>
      <c r="EM127" s="2">
        <v>0</v>
      </c>
      <c r="EN127" s="2">
        <v>0</v>
      </c>
      <c r="EO127" s="2">
        <v>0</v>
      </c>
      <c r="EP127" s="2">
        <v>0</v>
      </c>
      <c r="EQ127" s="6">
        <f>SUM(Table2[[#This Row],[SOL B]:[SOL FE]])</f>
        <v>0</v>
      </c>
      <c r="ER127" s="11" t="str">
        <f>IF((Table2[[#This Row],[SOL T]]/Table2[[#This Row],[Admission]]) = 0, "--", (Table2[[#This Row],[SOL T]]/Table2[[#This Row],[Admission]]))</f>
        <v>--</v>
      </c>
      <c r="ES127" s="11" t="str">
        <f>IF(Table2[[#This Row],[SOL T]]=0,"--", IF(Table2[[#This Row],[SOL HS]]/Table2[[#This Row],[SOL T]]=0, "--", Table2[[#This Row],[SOL HS]]/Table2[[#This Row],[SOL T]]))</f>
        <v>--</v>
      </c>
      <c r="ET127" s="18" t="str">
        <f>IF(Table2[[#This Row],[SOL T]]=0,"--", IF(Table2[[#This Row],[SOL FE]]/Table2[[#This Row],[SOL T]]=0, "--", Table2[[#This Row],[SOL FE]]/Table2[[#This Row],[SOL T]]))</f>
        <v>--</v>
      </c>
      <c r="EU127" s="2">
        <v>0</v>
      </c>
      <c r="EV127" s="2">
        <v>0</v>
      </c>
      <c r="EW127" s="2">
        <v>0</v>
      </c>
      <c r="EX127" s="2">
        <v>0</v>
      </c>
      <c r="EY127" s="6">
        <f>SUM(Table2[[#This Row],[CHO B]:[CHO FE]])</f>
        <v>0</v>
      </c>
      <c r="EZ127" s="11" t="str">
        <f>IF((Table2[[#This Row],[CHO T]]/Table2[[#This Row],[Admission]]) = 0, "--", (Table2[[#This Row],[CHO T]]/Table2[[#This Row],[Admission]]))</f>
        <v>--</v>
      </c>
      <c r="FA127" s="11" t="str">
        <f>IF(Table2[[#This Row],[CHO T]]=0,"--", IF(Table2[[#This Row],[CHO HS]]/Table2[[#This Row],[CHO T]]=0, "--", Table2[[#This Row],[CHO HS]]/Table2[[#This Row],[CHO T]]))</f>
        <v>--</v>
      </c>
      <c r="FB127" s="18" t="str">
        <f>IF(Table2[[#This Row],[CHO T]]=0,"--", IF(Table2[[#This Row],[CHO FE]]/Table2[[#This Row],[CHO T]]=0, "--", Table2[[#This Row],[CHO FE]]/Table2[[#This Row],[CHO T]]))</f>
        <v>--</v>
      </c>
      <c r="FC12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97</v>
      </c>
      <c r="FD127">
        <v>0</v>
      </c>
      <c r="FE127">
        <v>0</v>
      </c>
      <c r="FF127" s="1" t="s">
        <v>390</v>
      </c>
      <c r="FG127" s="1" t="s">
        <v>390</v>
      </c>
      <c r="FH127">
        <v>0</v>
      </c>
      <c r="FI127">
        <v>0</v>
      </c>
      <c r="FJ127" s="1" t="s">
        <v>390</v>
      </c>
      <c r="FK127" s="1" t="s">
        <v>390</v>
      </c>
      <c r="FL127">
        <v>0</v>
      </c>
      <c r="FM127">
        <v>0</v>
      </c>
      <c r="FN127" s="1" t="s">
        <v>390</v>
      </c>
      <c r="FO127" s="1" t="s">
        <v>390</v>
      </c>
    </row>
    <row r="128" spans="1:171">
      <c r="A128">
        <v>943</v>
      </c>
      <c r="B128">
        <v>250</v>
      </c>
      <c r="C128" t="s">
        <v>100</v>
      </c>
      <c r="D128" t="s">
        <v>224</v>
      </c>
      <c r="E128" s="20">
        <v>1118</v>
      </c>
      <c r="F128" s="2">
        <v>96</v>
      </c>
      <c r="G128" s="2">
        <v>0</v>
      </c>
      <c r="H128" s="2">
        <v>5</v>
      </c>
      <c r="I128" s="2">
        <v>0</v>
      </c>
      <c r="J128" s="6">
        <f>SUM(Table2[[#This Row],[FB B]:[FB FE]])</f>
        <v>101</v>
      </c>
      <c r="K128" s="11">
        <f>IF((Table2[[#This Row],[FB T]]/Table2[[#This Row],[Admission]]) = 0, "--", (Table2[[#This Row],[FB T]]/Table2[[#This Row],[Admission]]))</f>
        <v>9.0339892665474056E-2</v>
      </c>
      <c r="L128" s="11">
        <f>IF(Table2[[#This Row],[FB T]]=0,"--", IF(Table2[[#This Row],[FB HS]]/Table2[[#This Row],[FB T]]=0, "--", Table2[[#This Row],[FB HS]]/Table2[[#This Row],[FB T]]))</f>
        <v>4.9504950495049507E-2</v>
      </c>
      <c r="M128" s="18" t="str">
        <f>IF(Table2[[#This Row],[FB T]]=0,"--", IF(Table2[[#This Row],[FB FE]]/Table2[[#This Row],[FB T]]=0, "--", Table2[[#This Row],[FB FE]]/Table2[[#This Row],[FB T]]))</f>
        <v>--</v>
      </c>
      <c r="N128" s="2">
        <v>13</v>
      </c>
      <c r="O128" s="2">
        <v>13</v>
      </c>
      <c r="P128" s="2">
        <v>0</v>
      </c>
      <c r="Q128" s="2">
        <v>0</v>
      </c>
      <c r="R128" s="6">
        <f>SUM(Table2[[#This Row],[XC B]:[XC FE]])</f>
        <v>26</v>
      </c>
      <c r="S128" s="11">
        <f>IF((Table2[[#This Row],[XC T]]/Table2[[#This Row],[Admission]]) = 0, "--", (Table2[[#This Row],[XC T]]/Table2[[#This Row],[Admission]]))</f>
        <v>2.3255813953488372E-2</v>
      </c>
      <c r="T128" s="11" t="str">
        <f>IF(Table2[[#This Row],[XC T]]=0,"--", IF(Table2[[#This Row],[XC HS]]/Table2[[#This Row],[XC T]]=0, "--", Table2[[#This Row],[XC HS]]/Table2[[#This Row],[XC T]]))</f>
        <v>--</v>
      </c>
      <c r="U128" s="18" t="str">
        <f>IF(Table2[[#This Row],[XC T]]=0,"--", IF(Table2[[#This Row],[XC FE]]/Table2[[#This Row],[XC T]]=0, "--", Table2[[#This Row],[XC FE]]/Table2[[#This Row],[XC T]]))</f>
        <v>--</v>
      </c>
      <c r="V128" s="2">
        <v>35</v>
      </c>
      <c r="W128" s="2">
        <v>0</v>
      </c>
      <c r="X128" s="2">
        <v>2</v>
      </c>
      <c r="Y128" s="6">
        <f>SUM(Table2[[#This Row],[VB G]:[VB FE]])</f>
        <v>37</v>
      </c>
      <c r="Z128" s="11">
        <f>IF((Table2[[#This Row],[VB T]]/Table2[[#This Row],[Admission]]) = 0, "--", (Table2[[#This Row],[VB T]]/Table2[[#This Row],[Admission]]))</f>
        <v>3.3094812164579608E-2</v>
      </c>
      <c r="AA128" s="11" t="str">
        <f>IF(Table2[[#This Row],[VB T]]=0,"--", IF(Table2[[#This Row],[VB HS]]/Table2[[#This Row],[VB T]]=0, "--", Table2[[#This Row],[VB HS]]/Table2[[#This Row],[VB T]]))</f>
        <v>--</v>
      </c>
      <c r="AB128" s="18">
        <f>IF(Table2[[#This Row],[VB T]]=0,"--", IF(Table2[[#This Row],[VB FE]]/Table2[[#This Row],[VB T]]=0, "--", Table2[[#This Row],[VB FE]]/Table2[[#This Row],[VB T]]))</f>
        <v>5.4054054054054057E-2</v>
      </c>
      <c r="AC128" s="2">
        <v>33</v>
      </c>
      <c r="AD128" s="2">
        <v>40</v>
      </c>
      <c r="AE128" s="2">
        <v>1</v>
      </c>
      <c r="AF128" s="2">
        <v>0</v>
      </c>
      <c r="AG128" s="6">
        <f>SUM(Table2[[#This Row],[SC B]:[SC FE]])</f>
        <v>74</v>
      </c>
      <c r="AH128" s="11">
        <f>IF((Table2[[#This Row],[SC T]]/Table2[[#This Row],[Admission]]) = 0, "--", (Table2[[#This Row],[SC T]]/Table2[[#This Row],[Admission]]))</f>
        <v>6.6189624329159216E-2</v>
      </c>
      <c r="AI128" s="11">
        <f>IF(Table2[[#This Row],[SC T]]=0,"--", IF(Table2[[#This Row],[SC HS]]/Table2[[#This Row],[SC T]]=0, "--", Table2[[#This Row],[SC HS]]/Table2[[#This Row],[SC T]]))</f>
        <v>1.3513513513513514E-2</v>
      </c>
      <c r="AJ128" s="18" t="str">
        <f>IF(Table2[[#This Row],[SC T]]=0,"--", IF(Table2[[#This Row],[SC FE]]/Table2[[#This Row],[SC T]]=0, "--", Table2[[#This Row],[SC FE]]/Table2[[#This Row],[SC T]]))</f>
        <v>--</v>
      </c>
      <c r="AK128" s="15">
        <f>SUM(Table2[[#This Row],[FB T]],Table2[[#This Row],[XC T]],Table2[[#This Row],[VB T]],Table2[[#This Row],[SC T]])</f>
        <v>238</v>
      </c>
      <c r="AL128" s="2">
        <v>37</v>
      </c>
      <c r="AM128" s="2">
        <v>33</v>
      </c>
      <c r="AN128" s="2">
        <v>0</v>
      </c>
      <c r="AO128" s="2">
        <v>1</v>
      </c>
      <c r="AP128" s="6">
        <f>SUM(Table2[[#This Row],[BX B]:[BX FE]])</f>
        <v>71</v>
      </c>
      <c r="AQ128" s="11">
        <f>IF((Table2[[#This Row],[BX T]]/Table2[[#This Row],[Admission]]) = 0, "--", (Table2[[#This Row],[BX T]]/Table2[[#This Row],[Admission]]))</f>
        <v>6.3506261180679785E-2</v>
      </c>
      <c r="AR128" s="11" t="str">
        <f>IF(Table2[[#This Row],[BX T]]=0,"--", IF(Table2[[#This Row],[BX HS]]/Table2[[#This Row],[BX T]]=0, "--", Table2[[#This Row],[BX HS]]/Table2[[#This Row],[BX T]]))</f>
        <v>--</v>
      </c>
      <c r="AS128" s="18">
        <f>IF(Table2[[#This Row],[BX T]]=0,"--", IF(Table2[[#This Row],[BX FE]]/Table2[[#This Row],[BX T]]=0, "--", Table2[[#This Row],[BX FE]]/Table2[[#This Row],[BX T]]))</f>
        <v>1.4084507042253521E-2</v>
      </c>
      <c r="AT128" s="2">
        <v>26</v>
      </c>
      <c r="AU128" s="2">
        <v>26</v>
      </c>
      <c r="AV128" s="2">
        <v>1</v>
      </c>
      <c r="AW128" s="2">
        <v>0</v>
      </c>
      <c r="AX128" s="6">
        <f>SUM(Table2[[#This Row],[SW B]:[SW FE]])</f>
        <v>53</v>
      </c>
      <c r="AY128" s="11">
        <f>IF((Table2[[#This Row],[SW T]]/Table2[[#This Row],[Admission]]) = 0, "--", (Table2[[#This Row],[SW T]]/Table2[[#This Row],[Admission]]))</f>
        <v>4.7406082289803218E-2</v>
      </c>
      <c r="AZ128" s="11">
        <f>IF(Table2[[#This Row],[SW T]]=0,"--", IF(Table2[[#This Row],[SW HS]]/Table2[[#This Row],[SW T]]=0, "--", Table2[[#This Row],[SW HS]]/Table2[[#This Row],[SW T]]))</f>
        <v>1.8867924528301886E-2</v>
      </c>
      <c r="BA128" s="18" t="str">
        <f>IF(Table2[[#This Row],[SW T]]=0,"--", IF(Table2[[#This Row],[SW FE]]/Table2[[#This Row],[SW T]]=0, "--", Table2[[#This Row],[SW FE]]/Table2[[#This Row],[SW T]]))</f>
        <v>--</v>
      </c>
      <c r="BB128" s="2">
        <v>0</v>
      </c>
      <c r="BC128" s="2">
        <v>24</v>
      </c>
      <c r="BD128" s="2">
        <v>0</v>
      </c>
      <c r="BE128" s="2">
        <v>0</v>
      </c>
      <c r="BF128" s="6">
        <f>SUM(Table2[[#This Row],[CHE B]:[CHE FE]])</f>
        <v>24</v>
      </c>
      <c r="BG128" s="11">
        <f>IF((Table2[[#This Row],[CHE T]]/Table2[[#This Row],[Admission]]) = 0, "--", (Table2[[#This Row],[CHE T]]/Table2[[#This Row],[Admission]]))</f>
        <v>2.1466905187835419E-2</v>
      </c>
      <c r="BH128" s="11" t="str">
        <f>IF(Table2[[#This Row],[CHE T]]=0,"--", IF(Table2[[#This Row],[CHE HS]]/Table2[[#This Row],[CHE T]]=0, "--", Table2[[#This Row],[CHE HS]]/Table2[[#This Row],[CHE T]]))</f>
        <v>--</v>
      </c>
      <c r="BI128" s="22" t="str">
        <f>IF(Table2[[#This Row],[CHE T]]=0,"--", IF(Table2[[#This Row],[CHE FE]]/Table2[[#This Row],[CHE T]]=0, "--", Table2[[#This Row],[CHE FE]]/Table2[[#This Row],[CHE T]]))</f>
        <v>--</v>
      </c>
      <c r="BJ128" s="2">
        <v>31</v>
      </c>
      <c r="BK128" s="2">
        <v>0</v>
      </c>
      <c r="BL128" s="2">
        <v>3</v>
      </c>
      <c r="BM128" s="2">
        <v>0</v>
      </c>
      <c r="BN128" s="6">
        <f>SUM(Table2[[#This Row],[WR B]:[WR FE]])</f>
        <v>34</v>
      </c>
      <c r="BO128" s="11">
        <f>IF((Table2[[#This Row],[WR T]]/Table2[[#This Row],[Admission]]) = 0, "--", (Table2[[#This Row],[WR T]]/Table2[[#This Row],[Admission]]))</f>
        <v>3.041144901610018E-2</v>
      </c>
      <c r="BP128" s="11">
        <f>IF(Table2[[#This Row],[WR T]]=0,"--", IF(Table2[[#This Row],[WR HS]]/Table2[[#This Row],[WR T]]=0, "--", Table2[[#This Row],[WR HS]]/Table2[[#This Row],[WR T]]))</f>
        <v>8.8235294117647065E-2</v>
      </c>
      <c r="BQ128" s="18" t="str">
        <f>IF(Table2[[#This Row],[WR T]]=0,"--", IF(Table2[[#This Row],[WR FE]]/Table2[[#This Row],[WR T]]=0, "--", Table2[[#This Row],[WR FE]]/Table2[[#This Row],[WR T]]))</f>
        <v>--</v>
      </c>
      <c r="BR128" s="2">
        <v>0</v>
      </c>
      <c r="BS128" s="2">
        <v>15</v>
      </c>
      <c r="BT128" s="2">
        <v>0</v>
      </c>
      <c r="BU128" s="2">
        <v>0</v>
      </c>
      <c r="BV128" s="6">
        <f>SUM(Table2[[#This Row],[DNC B]:[DNC FE]])</f>
        <v>15</v>
      </c>
      <c r="BW128" s="11">
        <f>IF((Table2[[#This Row],[DNC T]]/Table2[[#This Row],[Admission]]) = 0, "--", (Table2[[#This Row],[DNC T]]/Table2[[#This Row],[Admission]]))</f>
        <v>1.3416815742397137E-2</v>
      </c>
      <c r="BX128" s="11" t="str">
        <f>IF(Table2[[#This Row],[DNC T]]=0,"--", IF(Table2[[#This Row],[DNC HS]]/Table2[[#This Row],[DNC T]]=0, "--", Table2[[#This Row],[DNC HS]]/Table2[[#This Row],[DNC T]]))</f>
        <v>--</v>
      </c>
      <c r="BY128" s="18" t="str">
        <f>IF(Table2[[#This Row],[DNC T]]=0,"--", IF(Table2[[#This Row],[DNC FE]]/Table2[[#This Row],[DNC T]]=0, "--", Table2[[#This Row],[DNC FE]]/Table2[[#This Row],[DNC T]]))</f>
        <v>--</v>
      </c>
      <c r="BZ128" s="24">
        <f>SUM(Table2[[#This Row],[BX T]],Table2[[#This Row],[SW T]],Table2[[#This Row],[CHE T]],Table2[[#This Row],[WR T]],Table2[[#This Row],[DNC T]])</f>
        <v>197</v>
      </c>
      <c r="CA128" s="2">
        <v>59</v>
      </c>
      <c r="CB128" s="2">
        <v>46</v>
      </c>
      <c r="CC128" s="2">
        <v>1</v>
      </c>
      <c r="CD128" s="2">
        <v>0</v>
      </c>
      <c r="CE128" s="6">
        <f>SUM(Table2[[#This Row],[TF B]:[TF FE]])</f>
        <v>106</v>
      </c>
      <c r="CF128" s="11">
        <f>IF((Table2[[#This Row],[TF T]]/Table2[[#This Row],[Admission]]) = 0, "--", (Table2[[#This Row],[TF T]]/Table2[[#This Row],[Admission]]))</f>
        <v>9.4812164579606437E-2</v>
      </c>
      <c r="CG128" s="11">
        <f>IF(Table2[[#This Row],[TF T]]=0,"--", IF(Table2[[#This Row],[TF HS]]/Table2[[#This Row],[TF T]]=0, "--", Table2[[#This Row],[TF HS]]/Table2[[#This Row],[TF T]]))</f>
        <v>9.433962264150943E-3</v>
      </c>
      <c r="CH128" s="18" t="str">
        <f>IF(Table2[[#This Row],[TF T]]=0,"--", IF(Table2[[#This Row],[TF FE]]/Table2[[#This Row],[TF T]]=0, "--", Table2[[#This Row],[TF FE]]/Table2[[#This Row],[TF T]]))</f>
        <v>--</v>
      </c>
      <c r="CI128" s="2">
        <v>48</v>
      </c>
      <c r="CJ128" s="2">
        <v>0</v>
      </c>
      <c r="CK128" s="2">
        <v>7</v>
      </c>
      <c r="CL128" s="2">
        <v>0</v>
      </c>
      <c r="CM128" s="6">
        <f>SUM(Table2[[#This Row],[BB B]:[BB FE]])</f>
        <v>55</v>
      </c>
      <c r="CN128" s="11">
        <f>IF((Table2[[#This Row],[BB T]]/Table2[[#This Row],[Admission]]) = 0, "--", (Table2[[#This Row],[BB T]]/Table2[[#This Row],[Admission]]))</f>
        <v>4.9194991055456175E-2</v>
      </c>
      <c r="CO128" s="11">
        <f>IF(Table2[[#This Row],[BB T]]=0,"--", IF(Table2[[#This Row],[BB HS]]/Table2[[#This Row],[BB T]]=0, "--", Table2[[#This Row],[BB HS]]/Table2[[#This Row],[BB T]]))</f>
        <v>0.12727272727272726</v>
      </c>
      <c r="CP128" s="18" t="str">
        <f>IF(Table2[[#This Row],[BB T]]=0,"--", IF(Table2[[#This Row],[BB FE]]/Table2[[#This Row],[BB T]]=0, "--", Table2[[#This Row],[BB FE]]/Table2[[#This Row],[BB T]]))</f>
        <v>--</v>
      </c>
      <c r="CQ128" s="2">
        <v>0</v>
      </c>
      <c r="CR128" s="2">
        <v>25</v>
      </c>
      <c r="CS128" s="2">
        <v>0</v>
      </c>
      <c r="CT128" s="2">
        <v>0</v>
      </c>
      <c r="CU128" s="6">
        <f>SUM(Table2[[#This Row],[SB B]:[SB FE]])</f>
        <v>25</v>
      </c>
      <c r="CV128" s="11">
        <f>IF((Table2[[#This Row],[SB T]]/Table2[[#This Row],[Admission]]) = 0, "--", (Table2[[#This Row],[SB T]]/Table2[[#This Row],[Admission]]))</f>
        <v>2.2361359570661897E-2</v>
      </c>
      <c r="CW128" s="11" t="str">
        <f>IF(Table2[[#This Row],[SB T]]=0,"--", IF(Table2[[#This Row],[SB HS]]/Table2[[#This Row],[SB T]]=0, "--", Table2[[#This Row],[SB HS]]/Table2[[#This Row],[SB T]]))</f>
        <v>--</v>
      </c>
      <c r="CX128" s="18" t="str">
        <f>IF(Table2[[#This Row],[SB T]]=0,"--", IF(Table2[[#This Row],[SB FE]]/Table2[[#This Row],[SB T]]=0, "--", Table2[[#This Row],[SB FE]]/Table2[[#This Row],[SB T]]))</f>
        <v>--</v>
      </c>
      <c r="CY128" s="2">
        <v>10</v>
      </c>
      <c r="CZ128" s="2">
        <v>8</v>
      </c>
      <c r="DA128" s="2">
        <v>1</v>
      </c>
      <c r="DB128" s="2">
        <v>0</v>
      </c>
      <c r="DC128" s="6">
        <f>SUM(Table2[[#This Row],[GF B]:[GF FE]])</f>
        <v>19</v>
      </c>
      <c r="DD128" s="11">
        <f>IF((Table2[[#This Row],[GF T]]/Table2[[#This Row],[Admission]]) = 0, "--", (Table2[[#This Row],[GF T]]/Table2[[#This Row],[Admission]]))</f>
        <v>1.6994633273703041E-2</v>
      </c>
      <c r="DE128" s="11">
        <f>IF(Table2[[#This Row],[GF T]]=0,"--", IF(Table2[[#This Row],[GF HS]]/Table2[[#This Row],[GF T]]=0, "--", Table2[[#This Row],[GF HS]]/Table2[[#This Row],[GF T]]))</f>
        <v>5.2631578947368418E-2</v>
      </c>
      <c r="DF128" s="18" t="str">
        <f>IF(Table2[[#This Row],[GF T]]=0,"--", IF(Table2[[#This Row],[GF FE]]/Table2[[#This Row],[GF T]]=0, "--", Table2[[#This Row],[GF FE]]/Table2[[#This Row],[GF T]]))</f>
        <v>--</v>
      </c>
      <c r="DG128" s="2">
        <v>24</v>
      </c>
      <c r="DH128" s="2">
        <v>52</v>
      </c>
      <c r="DI128" s="2">
        <v>1</v>
      </c>
      <c r="DJ128" s="2">
        <v>3</v>
      </c>
      <c r="DK128" s="6">
        <f>SUM(Table2[[#This Row],[TN B]:[TN FE]])</f>
        <v>80</v>
      </c>
      <c r="DL128" s="11">
        <f>IF((Table2[[#This Row],[TN T]]/Table2[[#This Row],[Admission]]) = 0, "--", (Table2[[#This Row],[TN T]]/Table2[[#This Row],[Admission]]))</f>
        <v>7.1556350626118065E-2</v>
      </c>
      <c r="DM128" s="11">
        <f>IF(Table2[[#This Row],[TN T]]=0,"--", IF(Table2[[#This Row],[TN HS]]/Table2[[#This Row],[TN T]]=0, "--", Table2[[#This Row],[TN HS]]/Table2[[#This Row],[TN T]]))</f>
        <v>1.2500000000000001E-2</v>
      </c>
      <c r="DN128" s="18">
        <f>IF(Table2[[#This Row],[TN T]]=0,"--", IF(Table2[[#This Row],[TN FE]]/Table2[[#This Row],[TN T]]=0, "--", Table2[[#This Row],[TN FE]]/Table2[[#This Row],[TN T]]))</f>
        <v>3.7499999999999999E-2</v>
      </c>
      <c r="DO128" s="2">
        <v>21</v>
      </c>
      <c r="DP128" s="2">
        <v>28</v>
      </c>
      <c r="DQ128" s="2">
        <v>0</v>
      </c>
      <c r="DR128" s="2">
        <v>0</v>
      </c>
      <c r="DS128" s="6">
        <f>SUM(Table2[[#This Row],[BND B]:[BND FE]])</f>
        <v>49</v>
      </c>
      <c r="DT128" s="11">
        <f>IF((Table2[[#This Row],[BND T]]/Table2[[#This Row],[Admission]]) = 0, "--", (Table2[[#This Row],[BND T]]/Table2[[#This Row],[Admission]]))</f>
        <v>4.3828264758497319E-2</v>
      </c>
      <c r="DU128" s="11" t="str">
        <f>IF(Table2[[#This Row],[BND T]]=0,"--", IF(Table2[[#This Row],[BND HS]]/Table2[[#This Row],[BND T]]=0, "--", Table2[[#This Row],[BND HS]]/Table2[[#This Row],[BND T]]))</f>
        <v>--</v>
      </c>
      <c r="DV128" s="18" t="str">
        <f>IF(Table2[[#This Row],[BND T]]=0,"--", IF(Table2[[#This Row],[BND FE]]/Table2[[#This Row],[BND T]]=0, "--", Table2[[#This Row],[BND FE]]/Table2[[#This Row],[BND T]]))</f>
        <v>--</v>
      </c>
      <c r="DW128" s="2">
        <v>0</v>
      </c>
      <c r="DX128" s="2">
        <v>0</v>
      </c>
      <c r="DY128" s="2">
        <v>0</v>
      </c>
      <c r="DZ128" s="2">
        <v>0</v>
      </c>
      <c r="EA128" s="6">
        <f>SUM(Table2[[#This Row],[SPE B]:[SPE FE]])</f>
        <v>0</v>
      </c>
      <c r="EB128" s="11" t="str">
        <f>IF((Table2[[#This Row],[SPE T]]/Table2[[#This Row],[Admission]]) = 0, "--", (Table2[[#This Row],[SPE T]]/Table2[[#This Row],[Admission]]))</f>
        <v>--</v>
      </c>
      <c r="EC128" s="11" t="str">
        <f>IF(Table2[[#This Row],[SPE T]]=0,"--", IF(Table2[[#This Row],[SPE HS]]/Table2[[#This Row],[SPE T]]=0, "--", Table2[[#This Row],[SPE HS]]/Table2[[#This Row],[SPE T]]))</f>
        <v>--</v>
      </c>
      <c r="ED128" s="18" t="str">
        <f>IF(Table2[[#This Row],[SPE T]]=0,"--", IF(Table2[[#This Row],[SPE FE]]/Table2[[#This Row],[SPE T]]=0, "--", Table2[[#This Row],[SPE FE]]/Table2[[#This Row],[SPE T]]))</f>
        <v>--</v>
      </c>
      <c r="EE128" s="2">
        <v>0</v>
      </c>
      <c r="EF128" s="2">
        <v>0</v>
      </c>
      <c r="EG128" s="2">
        <v>0</v>
      </c>
      <c r="EH128" s="2">
        <v>0</v>
      </c>
      <c r="EI128" s="6">
        <f>SUM(Table2[[#This Row],[ORC B]:[ORC FE]])</f>
        <v>0</v>
      </c>
      <c r="EJ128" s="11" t="str">
        <f>IF((Table2[[#This Row],[ORC T]]/Table2[[#This Row],[Admission]]) = 0, "--", (Table2[[#This Row],[ORC T]]/Table2[[#This Row],[Admission]]))</f>
        <v>--</v>
      </c>
      <c r="EK128" s="11" t="str">
        <f>IF(Table2[[#This Row],[ORC T]]=0,"--", IF(Table2[[#This Row],[ORC HS]]/Table2[[#This Row],[ORC T]]=0, "--", Table2[[#This Row],[ORC HS]]/Table2[[#This Row],[ORC T]]))</f>
        <v>--</v>
      </c>
      <c r="EL128" s="18" t="str">
        <f>IF(Table2[[#This Row],[ORC T]]=0,"--", IF(Table2[[#This Row],[ORC FE]]/Table2[[#This Row],[ORC T]]=0, "--", Table2[[#This Row],[ORC FE]]/Table2[[#This Row],[ORC T]]))</f>
        <v>--</v>
      </c>
      <c r="EM128" s="2">
        <v>1</v>
      </c>
      <c r="EN128" s="2">
        <v>0</v>
      </c>
      <c r="EO128" s="2">
        <v>0</v>
      </c>
      <c r="EP128" s="2">
        <v>0</v>
      </c>
      <c r="EQ128" s="6">
        <f>SUM(Table2[[#This Row],[SOL B]:[SOL FE]])</f>
        <v>1</v>
      </c>
      <c r="ER128" s="11">
        <f>IF((Table2[[#This Row],[SOL T]]/Table2[[#This Row],[Admission]]) = 0, "--", (Table2[[#This Row],[SOL T]]/Table2[[#This Row],[Admission]]))</f>
        <v>8.9445438282647585E-4</v>
      </c>
      <c r="ES128" s="11" t="str">
        <f>IF(Table2[[#This Row],[SOL T]]=0,"--", IF(Table2[[#This Row],[SOL HS]]/Table2[[#This Row],[SOL T]]=0, "--", Table2[[#This Row],[SOL HS]]/Table2[[#This Row],[SOL T]]))</f>
        <v>--</v>
      </c>
      <c r="ET128" s="18" t="str">
        <f>IF(Table2[[#This Row],[SOL T]]=0,"--", IF(Table2[[#This Row],[SOL FE]]/Table2[[#This Row],[SOL T]]=0, "--", Table2[[#This Row],[SOL FE]]/Table2[[#This Row],[SOL T]]))</f>
        <v>--</v>
      </c>
      <c r="EU128" s="2">
        <v>5</v>
      </c>
      <c r="EV128" s="2">
        <v>33</v>
      </c>
      <c r="EW128" s="2">
        <v>1</v>
      </c>
      <c r="EX128" s="2">
        <v>0</v>
      </c>
      <c r="EY128" s="6">
        <f>SUM(Table2[[#This Row],[CHO B]:[CHO FE]])</f>
        <v>39</v>
      </c>
      <c r="EZ128" s="11">
        <f>IF((Table2[[#This Row],[CHO T]]/Table2[[#This Row],[Admission]]) = 0, "--", (Table2[[#This Row],[CHO T]]/Table2[[#This Row],[Admission]]))</f>
        <v>3.4883720930232558E-2</v>
      </c>
      <c r="FA128" s="11">
        <f>IF(Table2[[#This Row],[CHO T]]=0,"--", IF(Table2[[#This Row],[CHO HS]]/Table2[[#This Row],[CHO T]]=0, "--", Table2[[#This Row],[CHO HS]]/Table2[[#This Row],[CHO T]]))</f>
        <v>2.564102564102564E-2</v>
      </c>
      <c r="FB128" s="18" t="str">
        <f>IF(Table2[[#This Row],[CHO T]]=0,"--", IF(Table2[[#This Row],[CHO FE]]/Table2[[#This Row],[CHO T]]=0, "--", Table2[[#This Row],[CHO FE]]/Table2[[#This Row],[CHO T]]))</f>
        <v>--</v>
      </c>
      <c r="FC12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374</v>
      </c>
      <c r="FD128">
        <v>5</v>
      </c>
      <c r="FE128">
        <v>1</v>
      </c>
      <c r="FF128" s="1" t="s">
        <v>390</v>
      </c>
      <c r="FG128" s="1" t="s">
        <v>390</v>
      </c>
      <c r="FH128">
        <v>2</v>
      </c>
      <c r="FI128">
        <v>0</v>
      </c>
      <c r="FJ128" s="1" t="s">
        <v>390</v>
      </c>
      <c r="FK128" s="1" t="s">
        <v>390</v>
      </c>
      <c r="FL128">
        <v>1</v>
      </c>
      <c r="FM128">
        <v>4</v>
      </c>
      <c r="FN128" s="1" t="s">
        <v>390</v>
      </c>
      <c r="FO128" s="1" t="s">
        <v>390</v>
      </c>
    </row>
    <row r="129" spans="1:171">
      <c r="A129">
        <v>978</v>
      </c>
      <c r="B129">
        <v>387</v>
      </c>
      <c r="C129" t="s">
        <v>100</v>
      </c>
      <c r="D129" t="s">
        <v>225</v>
      </c>
      <c r="E129" s="20">
        <v>1276</v>
      </c>
      <c r="F129" s="2">
        <v>100</v>
      </c>
      <c r="G129" s="2">
        <v>0</v>
      </c>
      <c r="H129" s="2">
        <v>1</v>
      </c>
      <c r="I129" s="2">
        <v>0</v>
      </c>
      <c r="J129" s="6">
        <f>SUM(Table2[[#This Row],[FB B]:[FB FE]])</f>
        <v>101</v>
      </c>
      <c r="K129" s="11">
        <f>IF((Table2[[#This Row],[FB T]]/Table2[[#This Row],[Admission]]) = 0, "--", (Table2[[#This Row],[FB T]]/Table2[[#This Row],[Admission]]))</f>
        <v>7.9153605015673978E-2</v>
      </c>
      <c r="L129" s="11">
        <f>IF(Table2[[#This Row],[FB T]]=0,"--", IF(Table2[[#This Row],[FB HS]]/Table2[[#This Row],[FB T]]=0, "--", Table2[[#This Row],[FB HS]]/Table2[[#This Row],[FB T]]))</f>
        <v>9.9009900990099011E-3</v>
      </c>
      <c r="M129" s="18" t="str">
        <f>IF(Table2[[#This Row],[FB T]]=0,"--", IF(Table2[[#This Row],[FB FE]]/Table2[[#This Row],[FB T]]=0, "--", Table2[[#This Row],[FB FE]]/Table2[[#This Row],[FB T]]))</f>
        <v>--</v>
      </c>
      <c r="N129" s="2">
        <v>16</v>
      </c>
      <c r="O129" s="2">
        <v>12</v>
      </c>
      <c r="P129" s="2">
        <v>2</v>
      </c>
      <c r="Q129" s="2">
        <v>0</v>
      </c>
      <c r="R129" s="6">
        <f>SUM(Table2[[#This Row],[XC B]:[XC FE]])</f>
        <v>30</v>
      </c>
      <c r="S129" s="11">
        <f>IF((Table2[[#This Row],[XC T]]/Table2[[#This Row],[Admission]]) = 0, "--", (Table2[[#This Row],[XC T]]/Table2[[#This Row],[Admission]]))</f>
        <v>2.3510971786833857E-2</v>
      </c>
      <c r="T129" s="11">
        <f>IF(Table2[[#This Row],[XC T]]=0,"--", IF(Table2[[#This Row],[XC HS]]/Table2[[#This Row],[XC T]]=0, "--", Table2[[#This Row],[XC HS]]/Table2[[#This Row],[XC T]]))</f>
        <v>6.6666666666666666E-2</v>
      </c>
      <c r="U129" s="18" t="str">
        <f>IF(Table2[[#This Row],[XC T]]=0,"--", IF(Table2[[#This Row],[XC FE]]/Table2[[#This Row],[XC T]]=0, "--", Table2[[#This Row],[XC FE]]/Table2[[#This Row],[XC T]]))</f>
        <v>--</v>
      </c>
      <c r="V129" s="2">
        <v>34</v>
      </c>
      <c r="W129" s="2">
        <v>0</v>
      </c>
      <c r="X129" s="2">
        <v>0</v>
      </c>
      <c r="Y129" s="6">
        <f>SUM(Table2[[#This Row],[VB G]:[VB FE]])</f>
        <v>34</v>
      </c>
      <c r="Z129" s="11">
        <f>IF((Table2[[#This Row],[VB T]]/Table2[[#This Row],[Admission]]) = 0, "--", (Table2[[#This Row],[VB T]]/Table2[[#This Row],[Admission]]))</f>
        <v>2.664576802507837E-2</v>
      </c>
      <c r="AA129" s="11" t="str">
        <f>IF(Table2[[#This Row],[VB T]]=0,"--", IF(Table2[[#This Row],[VB HS]]/Table2[[#This Row],[VB T]]=0, "--", Table2[[#This Row],[VB HS]]/Table2[[#This Row],[VB T]]))</f>
        <v>--</v>
      </c>
      <c r="AB129" s="18" t="str">
        <f>IF(Table2[[#This Row],[VB T]]=0,"--", IF(Table2[[#This Row],[VB FE]]/Table2[[#This Row],[VB T]]=0, "--", Table2[[#This Row],[VB FE]]/Table2[[#This Row],[VB T]]))</f>
        <v>--</v>
      </c>
      <c r="AC129" s="2">
        <v>46</v>
      </c>
      <c r="AD129" s="2">
        <v>39</v>
      </c>
      <c r="AE129" s="2">
        <v>1</v>
      </c>
      <c r="AF129" s="2">
        <v>0</v>
      </c>
      <c r="AG129" s="6">
        <f>SUM(Table2[[#This Row],[SC B]:[SC FE]])</f>
        <v>86</v>
      </c>
      <c r="AH129" s="11">
        <f>IF((Table2[[#This Row],[SC T]]/Table2[[#This Row],[Admission]]) = 0, "--", (Table2[[#This Row],[SC T]]/Table2[[#This Row],[Admission]]))</f>
        <v>6.7398119122257058E-2</v>
      </c>
      <c r="AI129" s="11">
        <f>IF(Table2[[#This Row],[SC T]]=0,"--", IF(Table2[[#This Row],[SC HS]]/Table2[[#This Row],[SC T]]=0, "--", Table2[[#This Row],[SC HS]]/Table2[[#This Row],[SC T]]))</f>
        <v>1.1627906976744186E-2</v>
      </c>
      <c r="AJ129" s="18" t="str">
        <f>IF(Table2[[#This Row],[SC T]]=0,"--", IF(Table2[[#This Row],[SC FE]]/Table2[[#This Row],[SC T]]=0, "--", Table2[[#This Row],[SC FE]]/Table2[[#This Row],[SC T]]))</f>
        <v>--</v>
      </c>
      <c r="AK129" s="15">
        <f>SUM(Table2[[#This Row],[FB T]],Table2[[#This Row],[XC T]],Table2[[#This Row],[VB T]],Table2[[#This Row],[SC T]])</f>
        <v>251</v>
      </c>
      <c r="AL129" s="2">
        <v>37</v>
      </c>
      <c r="AM129" s="2">
        <v>25</v>
      </c>
      <c r="AN129" s="2">
        <v>0</v>
      </c>
      <c r="AO129" s="2">
        <v>0</v>
      </c>
      <c r="AP129" s="6">
        <f>SUM(Table2[[#This Row],[BX B]:[BX FE]])</f>
        <v>62</v>
      </c>
      <c r="AQ129" s="11">
        <f>IF((Table2[[#This Row],[BX T]]/Table2[[#This Row],[Admission]]) = 0, "--", (Table2[[#This Row],[BX T]]/Table2[[#This Row],[Admission]]))</f>
        <v>4.8589341692789965E-2</v>
      </c>
      <c r="AR129" s="11" t="str">
        <f>IF(Table2[[#This Row],[BX T]]=0,"--", IF(Table2[[#This Row],[BX HS]]/Table2[[#This Row],[BX T]]=0, "--", Table2[[#This Row],[BX HS]]/Table2[[#This Row],[BX T]]))</f>
        <v>--</v>
      </c>
      <c r="AS129" s="18" t="str">
        <f>IF(Table2[[#This Row],[BX T]]=0,"--", IF(Table2[[#This Row],[BX FE]]/Table2[[#This Row],[BX T]]=0, "--", Table2[[#This Row],[BX FE]]/Table2[[#This Row],[BX T]]))</f>
        <v>--</v>
      </c>
      <c r="AT129" s="2">
        <v>34</v>
      </c>
      <c r="AU129" s="2">
        <v>29</v>
      </c>
      <c r="AV129" s="2">
        <v>1</v>
      </c>
      <c r="AW129" s="2">
        <v>0</v>
      </c>
      <c r="AX129" s="6">
        <f>SUM(Table2[[#This Row],[SW B]:[SW FE]])</f>
        <v>64</v>
      </c>
      <c r="AY129" s="11">
        <f>IF((Table2[[#This Row],[SW T]]/Table2[[#This Row],[Admission]]) = 0, "--", (Table2[[#This Row],[SW T]]/Table2[[#This Row],[Admission]]))</f>
        <v>5.0156739811912224E-2</v>
      </c>
      <c r="AZ129" s="11">
        <f>IF(Table2[[#This Row],[SW T]]=0,"--", IF(Table2[[#This Row],[SW HS]]/Table2[[#This Row],[SW T]]=0, "--", Table2[[#This Row],[SW HS]]/Table2[[#This Row],[SW T]]))</f>
        <v>1.5625E-2</v>
      </c>
      <c r="BA129" s="18" t="str">
        <f>IF(Table2[[#This Row],[SW T]]=0,"--", IF(Table2[[#This Row],[SW FE]]/Table2[[#This Row],[SW T]]=0, "--", Table2[[#This Row],[SW FE]]/Table2[[#This Row],[SW T]]))</f>
        <v>--</v>
      </c>
      <c r="BB129" s="2">
        <v>0</v>
      </c>
      <c r="BC129" s="2">
        <v>12</v>
      </c>
      <c r="BD129" s="2">
        <v>0</v>
      </c>
      <c r="BE129" s="2">
        <v>0</v>
      </c>
      <c r="BF129" s="6">
        <f>SUM(Table2[[#This Row],[CHE B]:[CHE FE]])</f>
        <v>12</v>
      </c>
      <c r="BG129" s="11">
        <f>IF((Table2[[#This Row],[CHE T]]/Table2[[#This Row],[Admission]]) = 0, "--", (Table2[[#This Row],[CHE T]]/Table2[[#This Row],[Admission]]))</f>
        <v>9.4043887147335428E-3</v>
      </c>
      <c r="BH129" s="11" t="str">
        <f>IF(Table2[[#This Row],[CHE T]]=0,"--", IF(Table2[[#This Row],[CHE HS]]/Table2[[#This Row],[CHE T]]=0, "--", Table2[[#This Row],[CHE HS]]/Table2[[#This Row],[CHE T]]))</f>
        <v>--</v>
      </c>
      <c r="BI129" s="22" t="str">
        <f>IF(Table2[[#This Row],[CHE T]]=0,"--", IF(Table2[[#This Row],[CHE FE]]/Table2[[#This Row],[CHE T]]=0, "--", Table2[[#This Row],[CHE FE]]/Table2[[#This Row],[CHE T]]))</f>
        <v>--</v>
      </c>
      <c r="BJ129" s="2">
        <v>48</v>
      </c>
      <c r="BK129" s="2">
        <v>0</v>
      </c>
      <c r="BL129" s="2">
        <v>0</v>
      </c>
      <c r="BM129" s="2">
        <v>0</v>
      </c>
      <c r="BN129" s="6">
        <f>SUM(Table2[[#This Row],[WR B]:[WR FE]])</f>
        <v>48</v>
      </c>
      <c r="BO129" s="11">
        <f>IF((Table2[[#This Row],[WR T]]/Table2[[#This Row],[Admission]]) = 0, "--", (Table2[[#This Row],[WR T]]/Table2[[#This Row],[Admission]]))</f>
        <v>3.7617554858934171E-2</v>
      </c>
      <c r="BP129" s="11" t="str">
        <f>IF(Table2[[#This Row],[WR T]]=0,"--", IF(Table2[[#This Row],[WR HS]]/Table2[[#This Row],[WR T]]=0, "--", Table2[[#This Row],[WR HS]]/Table2[[#This Row],[WR T]]))</f>
        <v>--</v>
      </c>
      <c r="BQ129" s="18" t="str">
        <f>IF(Table2[[#This Row],[WR T]]=0,"--", IF(Table2[[#This Row],[WR FE]]/Table2[[#This Row],[WR T]]=0, "--", Table2[[#This Row],[WR FE]]/Table2[[#This Row],[WR T]]))</f>
        <v>--</v>
      </c>
      <c r="BR129" s="2">
        <v>0</v>
      </c>
      <c r="BS129" s="2">
        <v>18</v>
      </c>
      <c r="BT129" s="2">
        <v>0</v>
      </c>
      <c r="BU129" s="2">
        <v>0</v>
      </c>
      <c r="BV129" s="6">
        <f>SUM(Table2[[#This Row],[DNC B]:[DNC FE]])</f>
        <v>18</v>
      </c>
      <c r="BW129" s="11">
        <f>IF((Table2[[#This Row],[DNC T]]/Table2[[#This Row],[Admission]]) = 0, "--", (Table2[[#This Row],[DNC T]]/Table2[[#This Row],[Admission]]))</f>
        <v>1.4106583072100314E-2</v>
      </c>
      <c r="BX129" s="11" t="str">
        <f>IF(Table2[[#This Row],[DNC T]]=0,"--", IF(Table2[[#This Row],[DNC HS]]/Table2[[#This Row],[DNC T]]=0, "--", Table2[[#This Row],[DNC HS]]/Table2[[#This Row],[DNC T]]))</f>
        <v>--</v>
      </c>
      <c r="BY129" s="18" t="str">
        <f>IF(Table2[[#This Row],[DNC T]]=0,"--", IF(Table2[[#This Row],[DNC FE]]/Table2[[#This Row],[DNC T]]=0, "--", Table2[[#This Row],[DNC FE]]/Table2[[#This Row],[DNC T]]))</f>
        <v>--</v>
      </c>
      <c r="BZ129" s="24">
        <f>SUM(Table2[[#This Row],[BX T]],Table2[[#This Row],[SW T]],Table2[[#This Row],[CHE T]],Table2[[#This Row],[WR T]],Table2[[#This Row],[DNC T]])</f>
        <v>204</v>
      </c>
      <c r="CA129" s="2">
        <v>48</v>
      </c>
      <c r="CB129" s="2">
        <v>54</v>
      </c>
      <c r="CC129" s="2">
        <v>1</v>
      </c>
      <c r="CD129" s="2">
        <v>0</v>
      </c>
      <c r="CE129" s="6">
        <f>SUM(Table2[[#This Row],[TF B]:[TF FE]])</f>
        <v>103</v>
      </c>
      <c r="CF129" s="11">
        <f>IF((Table2[[#This Row],[TF T]]/Table2[[#This Row],[Admission]]) = 0, "--", (Table2[[#This Row],[TF T]]/Table2[[#This Row],[Admission]]))</f>
        <v>8.0721003134796243E-2</v>
      </c>
      <c r="CG129" s="11">
        <f>IF(Table2[[#This Row],[TF T]]=0,"--", IF(Table2[[#This Row],[TF HS]]/Table2[[#This Row],[TF T]]=0, "--", Table2[[#This Row],[TF HS]]/Table2[[#This Row],[TF T]]))</f>
        <v>9.7087378640776691E-3</v>
      </c>
      <c r="CH129" s="18" t="str">
        <f>IF(Table2[[#This Row],[TF T]]=0,"--", IF(Table2[[#This Row],[TF FE]]/Table2[[#This Row],[TF T]]=0, "--", Table2[[#This Row],[TF FE]]/Table2[[#This Row],[TF T]]))</f>
        <v>--</v>
      </c>
      <c r="CI129" s="2">
        <v>48</v>
      </c>
      <c r="CJ129" s="2">
        <v>0</v>
      </c>
      <c r="CK129" s="2">
        <v>0</v>
      </c>
      <c r="CL129" s="2">
        <v>0</v>
      </c>
      <c r="CM129" s="6">
        <f>SUM(Table2[[#This Row],[BB B]:[BB FE]])</f>
        <v>48</v>
      </c>
      <c r="CN129" s="11">
        <f>IF((Table2[[#This Row],[BB T]]/Table2[[#This Row],[Admission]]) = 0, "--", (Table2[[#This Row],[BB T]]/Table2[[#This Row],[Admission]]))</f>
        <v>3.7617554858934171E-2</v>
      </c>
      <c r="CO129" s="11" t="str">
        <f>IF(Table2[[#This Row],[BB T]]=0,"--", IF(Table2[[#This Row],[BB HS]]/Table2[[#This Row],[BB T]]=0, "--", Table2[[#This Row],[BB HS]]/Table2[[#This Row],[BB T]]))</f>
        <v>--</v>
      </c>
      <c r="CP129" s="18" t="str">
        <f>IF(Table2[[#This Row],[BB T]]=0,"--", IF(Table2[[#This Row],[BB FE]]/Table2[[#This Row],[BB T]]=0, "--", Table2[[#This Row],[BB FE]]/Table2[[#This Row],[BB T]]))</f>
        <v>--</v>
      </c>
      <c r="CQ129" s="2">
        <v>0</v>
      </c>
      <c r="CR129" s="2">
        <v>25</v>
      </c>
      <c r="CS129" s="2">
        <v>1</v>
      </c>
      <c r="CT129" s="2">
        <v>0</v>
      </c>
      <c r="CU129" s="6">
        <f>SUM(Table2[[#This Row],[SB B]:[SB FE]])</f>
        <v>26</v>
      </c>
      <c r="CV129" s="11">
        <f>IF((Table2[[#This Row],[SB T]]/Table2[[#This Row],[Admission]]) = 0, "--", (Table2[[#This Row],[SB T]]/Table2[[#This Row],[Admission]]))</f>
        <v>2.037617554858934E-2</v>
      </c>
      <c r="CW129" s="11">
        <f>IF(Table2[[#This Row],[SB T]]=0,"--", IF(Table2[[#This Row],[SB HS]]/Table2[[#This Row],[SB T]]=0, "--", Table2[[#This Row],[SB HS]]/Table2[[#This Row],[SB T]]))</f>
        <v>3.8461538461538464E-2</v>
      </c>
      <c r="CX129" s="18" t="str">
        <f>IF(Table2[[#This Row],[SB T]]=0,"--", IF(Table2[[#This Row],[SB FE]]/Table2[[#This Row],[SB T]]=0, "--", Table2[[#This Row],[SB FE]]/Table2[[#This Row],[SB T]]))</f>
        <v>--</v>
      </c>
      <c r="CY129" s="2">
        <v>10</v>
      </c>
      <c r="CZ129" s="2">
        <v>5</v>
      </c>
      <c r="DA129" s="2">
        <v>0</v>
      </c>
      <c r="DB129" s="2">
        <v>0</v>
      </c>
      <c r="DC129" s="6">
        <f>SUM(Table2[[#This Row],[GF B]:[GF FE]])</f>
        <v>15</v>
      </c>
      <c r="DD129" s="11">
        <f>IF((Table2[[#This Row],[GF T]]/Table2[[#This Row],[Admission]]) = 0, "--", (Table2[[#This Row],[GF T]]/Table2[[#This Row],[Admission]]))</f>
        <v>1.1755485893416929E-2</v>
      </c>
      <c r="DE129" s="11" t="str">
        <f>IF(Table2[[#This Row],[GF T]]=0,"--", IF(Table2[[#This Row],[GF HS]]/Table2[[#This Row],[GF T]]=0, "--", Table2[[#This Row],[GF HS]]/Table2[[#This Row],[GF T]]))</f>
        <v>--</v>
      </c>
      <c r="DF129" s="18" t="str">
        <f>IF(Table2[[#This Row],[GF T]]=0,"--", IF(Table2[[#This Row],[GF FE]]/Table2[[#This Row],[GF T]]=0, "--", Table2[[#This Row],[GF FE]]/Table2[[#This Row],[GF T]]))</f>
        <v>--</v>
      </c>
      <c r="DG129" s="2">
        <v>14</v>
      </c>
      <c r="DH129" s="2">
        <v>25</v>
      </c>
      <c r="DI129" s="2">
        <v>0</v>
      </c>
      <c r="DJ129" s="2">
        <v>0</v>
      </c>
      <c r="DK129" s="6">
        <f>SUM(Table2[[#This Row],[TN B]:[TN FE]])</f>
        <v>39</v>
      </c>
      <c r="DL129" s="11">
        <f>IF((Table2[[#This Row],[TN T]]/Table2[[#This Row],[Admission]]) = 0, "--", (Table2[[#This Row],[TN T]]/Table2[[#This Row],[Admission]]))</f>
        <v>3.0564263322884012E-2</v>
      </c>
      <c r="DM129" s="11" t="str">
        <f>IF(Table2[[#This Row],[TN T]]=0,"--", IF(Table2[[#This Row],[TN HS]]/Table2[[#This Row],[TN T]]=0, "--", Table2[[#This Row],[TN HS]]/Table2[[#This Row],[TN T]]))</f>
        <v>--</v>
      </c>
      <c r="DN129" s="18" t="str">
        <f>IF(Table2[[#This Row],[TN T]]=0,"--", IF(Table2[[#This Row],[TN FE]]/Table2[[#This Row],[TN T]]=0, "--", Table2[[#This Row],[TN FE]]/Table2[[#This Row],[TN T]]))</f>
        <v>--</v>
      </c>
      <c r="DO129" s="2">
        <v>31</v>
      </c>
      <c r="DP129" s="2">
        <v>22</v>
      </c>
      <c r="DQ129" s="2">
        <v>1</v>
      </c>
      <c r="DR129" s="2">
        <v>0</v>
      </c>
      <c r="DS129" s="6">
        <f>SUM(Table2[[#This Row],[BND B]:[BND FE]])</f>
        <v>54</v>
      </c>
      <c r="DT129" s="11">
        <f>IF((Table2[[#This Row],[BND T]]/Table2[[#This Row],[Admission]]) = 0, "--", (Table2[[#This Row],[BND T]]/Table2[[#This Row],[Admission]]))</f>
        <v>4.2319749216300939E-2</v>
      </c>
      <c r="DU129" s="11">
        <f>IF(Table2[[#This Row],[BND T]]=0,"--", IF(Table2[[#This Row],[BND HS]]/Table2[[#This Row],[BND T]]=0, "--", Table2[[#This Row],[BND HS]]/Table2[[#This Row],[BND T]]))</f>
        <v>1.8518518518518517E-2</v>
      </c>
      <c r="DV129" s="18" t="str">
        <f>IF(Table2[[#This Row],[BND T]]=0,"--", IF(Table2[[#This Row],[BND FE]]/Table2[[#This Row],[BND T]]=0, "--", Table2[[#This Row],[BND FE]]/Table2[[#This Row],[BND T]]))</f>
        <v>--</v>
      </c>
      <c r="DW129" s="2">
        <v>0</v>
      </c>
      <c r="DX129" s="2">
        <v>0</v>
      </c>
      <c r="DY129" s="2">
        <v>0</v>
      </c>
      <c r="DZ129" s="2">
        <v>0</v>
      </c>
      <c r="EA129" s="6">
        <f>SUM(Table2[[#This Row],[SPE B]:[SPE FE]])</f>
        <v>0</v>
      </c>
      <c r="EB129" s="11" t="str">
        <f>IF((Table2[[#This Row],[SPE T]]/Table2[[#This Row],[Admission]]) = 0, "--", (Table2[[#This Row],[SPE T]]/Table2[[#This Row],[Admission]]))</f>
        <v>--</v>
      </c>
      <c r="EC129" s="11" t="str">
        <f>IF(Table2[[#This Row],[SPE T]]=0,"--", IF(Table2[[#This Row],[SPE HS]]/Table2[[#This Row],[SPE T]]=0, "--", Table2[[#This Row],[SPE HS]]/Table2[[#This Row],[SPE T]]))</f>
        <v>--</v>
      </c>
      <c r="ED129" s="18" t="str">
        <f>IF(Table2[[#This Row],[SPE T]]=0,"--", IF(Table2[[#This Row],[SPE FE]]/Table2[[#This Row],[SPE T]]=0, "--", Table2[[#This Row],[SPE FE]]/Table2[[#This Row],[SPE T]]))</f>
        <v>--</v>
      </c>
      <c r="EE129" s="2">
        <v>0</v>
      </c>
      <c r="EF129" s="2">
        <v>0</v>
      </c>
      <c r="EG129" s="2">
        <v>0</v>
      </c>
      <c r="EH129" s="2">
        <v>0</v>
      </c>
      <c r="EI129" s="6">
        <f>SUM(Table2[[#This Row],[ORC B]:[ORC FE]])</f>
        <v>0</v>
      </c>
      <c r="EJ129" s="11" t="str">
        <f>IF((Table2[[#This Row],[ORC T]]/Table2[[#This Row],[Admission]]) = 0, "--", (Table2[[#This Row],[ORC T]]/Table2[[#This Row],[Admission]]))</f>
        <v>--</v>
      </c>
      <c r="EK129" s="11" t="str">
        <f>IF(Table2[[#This Row],[ORC T]]=0,"--", IF(Table2[[#This Row],[ORC HS]]/Table2[[#This Row],[ORC T]]=0, "--", Table2[[#This Row],[ORC HS]]/Table2[[#This Row],[ORC T]]))</f>
        <v>--</v>
      </c>
      <c r="EL129" s="18" t="str">
        <f>IF(Table2[[#This Row],[ORC T]]=0,"--", IF(Table2[[#This Row],[ORC FE]]/Table2[[#This Row],[ORC T]]=0, "--", Table2[[#This Row],[ORC FE]]/Table2[[#This Row],[ORC T]]))</f>
        <v>--</v>
      </c>
      <c r="EM129" s="2">
        <v>0</v>
      </c>
      <c r="EN129" s="2">
        <v>0</v>
      </c>
      <c r="EO129" s="2">
        <v>0</v>
      </c>
      <c r="EP129" s="2">
        <v>0</v>
      </c>
      <c r="EQ129" s="6">
        <f>SUM(Table2[[#This Row],[SOL B]:[SOL FE]])</f>
        <v>0</v>
      </c>
      <c r="ER129" s="11" t="str">
        <f>IF((Table2[[#This Row],[SOL T]]/Table2[[#This Row],[Admission]]) = 0, "--", (Table2[[#This Row],[SOL T]]/Table2[[#This Row],[Admission]]))</f>
        <v>--</v>
      </c>
      <c r="ES129" s="11" t="str">
        <f>IF(Table2[[#This Row],[SOL T]]=0,"--", IF(Table2[[#This Row],[SOL HS]]/Table2[[#This Row],[SOL T]]=0, "--", Table2[[#This Row],[SOL HS]]/Table2[[#This Row],[SOL T]]))</f>
        <v>--</v>
      </c>
      <c r="ET129" s="18" t="str">
        <f>IF(Table2[[#This Row],[SOL T]]=0,"--", IF(Table2[[#This Row],[SOL FE]]/Table2[[#This Row],[SOL T]]=0, "--", Table2[[#This Row],[SOL FE]]/Table2[[#This Row],[SOL T]]))</f>
        <v>--</v>
      </c>
      <c r="EU129" s="2">
        <v>10</v>
      </c>
      <c r="EV129" s="2">
        <v>23</v>
      </c>
      <c r="EW129" s="2">
        <v>0</v>
      </c>
      <c r="EX129" s="2">
        <v>0</v>
      </c>
      <c r="EY129" s="6">
        <f>SUM(Table2[[#This Row],[CHO B]:[CHO FE]])</f>
        <v>33</v>
      </c>
      <c r="EZ129" s="11">
        <f>IF((Table2[[#This Row],[CHO T]]/Table2[[#This Row],[Admission]]) = 0, "--", (Table2[[#This Row],[CHO T]]/Table2[[#This Row],[Admission]]))</f>
        <v>2.5862068965517241E-2</v>
      </c>
      <c r="FA129" s="11" t="str">
        <f>IF(Table2[[#This Row],[CHO T]]=0,"--", IF(Table2[[#This Row],[CHO HS]]/Table2[[#This Row],[CHO T]]=0, "--", Table2[[#This Row],[CHO HS]]/Table2[[#This Row],[CHO T]]))</f>
        <v>--</v>
      </c>
      <c r="FB129" s="18" t="str">
        <f>IF(Table2[[#This Row],[CHO T]]=0,"--", IF(Table2[[#This Row],[CHO FE]]/Table2[[#This Row],[CHO T]]=0, "--", Table2[[#This Row],[CHO FE]]/Table2[[#This Row],[CHO T]]))</f>
        <v>--</v>
      </c>
      <c r="FC12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318</v>
      </c>
      <c r="FD129">
        <v>0</v>
      </c>
      <c r="FE129">
        <v>0</v>
      </c>
      <c r="FF129" s="1" t="s">
        <v>390</v>
      </c>
      <c r="FG129" s="1" t="s">
        <v>390</v>
      </c>
      <c r="FH129">
        <v>0</v>
      </c>
      <c r="FI129">
        <v>0</v>
      </c>
      <c r="FJ129" s="1" t="s">
        <v>390</v>
      </c>
      <c r="FK129" s="1" t="s">
        <v>390</v>
      </c>
      <c r="FL129">
        <v>1</v>
      </c>
      <c r="FM129">
        <v>0</v>
      </c>
      <c r="FN129" s="1" t="s">
        <v>390</v>
      </c>
      <c r="FO129" s="1" t="s">
        <v>390</v>
      </c>
    </row>
    <row r="130" spans="1:171">
      <c r="A130">
        <v>952</v>
      </c>
      <c r="B130">
        <v>338</v>
      </c>
      <c r="C130" t="s">
        <v>92</v>
      </c>
      <c r="D130" t="s">
        <v>226</v>
      </c>
      <c r="E130" s="20">
        <v>57</v>
      </c>
      <c r="F130" s="2">
        <v>0</v>
      </c>
      <c r="G130" s="2">
        <v>0</v>
      </c>
      <c r="H130" s="2">
        <v>0</v>
      </c>
      <c r="I130" s="2">
        <v>0</v>
      </c>
      <c r="J130" s="6">
        <f>SUM(Table2[[#This Row],[FB B]:[FB FE]])</f>
        <v>0</v>
      </c>
      <c r="K130" s="11" t="str">
        <f>IF((Table2[[#This Row],[FB T]]/Table2[[#This Row],[Admission]]) = 0, "--", (Table2[[#This Row],[FB T]]/Table2[[#This Row],[Admission]]))</f>
        <v>--</v>
      </c>
      <c r="L130" s="11" t="str">
        <f>IF(Table2[[#This Row],[FB T]]=0,"--", IF(Table2[[#This Row],[FB HS]]/Table2[[#This Row],[FB T]]=0, "--", Table2[[#This Row],[FB HS]]/Table2[[#This Row],[FB T]]))</f>
        <v>--</v>
      </c>
      <c r="M130" s="18" t="str">
        <f>IF(Table2[[#This Row],[FB T]]=0,"--", IF(Table2[[#This Row],[FB FE]]/Table2[[#This Row],[FB T]]=0, "--", Table2[[#This Row],[FB FE]]/Table2[[#This Row],[FB T]]))</f>
        <v>--</v>
      </c>
      <c r="N130" s="2">
        <v>0</v>
      </c>
      <c r="O130" s="2">
        <v>0</v>
      </c>
      <c r="P130" s="2">
        <v>0</v>
      </c>
      <c r="Q130" s="2">
        <v>0</v>
      </c>
      <c r="R130" s="6">
        <f>SUM(Table2[[#This Row],[XC B]:[XC FE]])</f>
        <v>0</v>
      </c>
      <c r="S130" s="11" t="str">
        <f>IF((Table2[[#This Row],[XC T]]/Table2[[#This Row],[Admission]]) = 0, "--", (Table2[[#This Row],[XC T]]/Table2[[#This Row],[Admission]]))</f>
        <v>--</v>
      </c>
      <c r="T130" s="11" t="str">
        <f>IF(Table2[[#This Row],[XC T]]=0,"--", IF(Table2[[#This Row],[XC HS]]/Table2[[#This Row],[XC T]]=0, "--", Table2[[#This Row],[XC HS]]/Table2[[#This Row],[XC T]]))</f>
        <v>--</v>
      </c>
      <c r="U130" s="18" t="str">
        <f>IF(Table2[[#This Row],[XC T]]=0,"--", IF(Table2[[#This Row],[XC FE]]/Table2[[#This Row],[XC T]]=0, "--", Table2[[#This Row],[XC FE]]/Table2[[#This Row],[XC T]]))</f>
        <v>--</v>
      </c>
      <c r="V130" s="2">
        <v>21</v>
      </c>
      <c r="W130" s="2">
        <v>0</v>
      </c>
      <c r="X130" s="2">
        <v>0</v>
      </c>
      <c r="Y130" s="6">
        <f>SUM(Table2[[#This Row],[VB G]:[VB FE]])</f>
        <v>21</v>
      </c>
      <c r="Z130" s="11">
        <f>IF((Table2[[#This Row],[VB T]]/Table2[[#This Row],[Admission]]) = 0, "--", (Table2[[#This Row],[VB T]]/Table2[[#This Row],[Admission]]))</f>
        <v>0.36842105263157893</v>
      </c>
      <c r="AA130" s="11" t="str">
        <f>IF(Table2[[#This Row],[VB T]]=0,"--", IF(Table2[[#This Row],[VB HS]]/Table2[[#This Row],[VB T]]=0, "--", Table2[[#This Row],[VB HS]]/Table2[[#This Row],[VB T]]))</f>
        <v>--</v>
      </c>
      <c r="AB130" s="18" t="str">
        <f>IF(Table2[[#This Row],[VB T]]=0,"--", IF(Table2[[#This Row],[VB FE]]/Table2[[#This Row],[VB T]]=0, "--", Table2[[#This Row],[VB FE]]/Table2[[#This Row],[VB T]]))</f>
        <v>--</v>
      </c>
      <c r="AC130" s="2">
        <v>29</v>
      </c>
      <c r="AD130" s="2">
        <v>10</v>
      </c>
      <c r="AE130" s="2">
        <v>0</v>
      </c>
      <c r="AF130" s="2">
        <v>0</v>
      </c>
      <c r="AG130" s="6">
        <f>SUM(Table2[[#This Row],[SC B]:[SC FE]])</f>
        <v>39</v>
      </c>
      <c r="AH130" s="11">
        <f>IF((Table2[[#This Row],[SC T]]/Table2[[#This Row],[Admission]]) = 0, "--", (Table2[[#This Row],[SC T]]/Table2[[#This Row],[Admission]]))</f>
        <v>0.68421052631578949</v>
      </c>
      <c r="AI130" s="11" t="str">
        <f>IF(Table2[[#This Row],[SC T]]=0,"--", IF(Table2[[#This Row],[SC HS]]/Table2[[#This Row],[SC T]]=0, "--", Table2[[#This Row],[SC HS]]/Table2[[#This Row],[SC T]]))</f>
        <v>--</v>
      </c>
      <c r="AJ130" s="18" t="str">
        <f>IF(Table2[[#This Row],[SC T]]=0,"--", IF(Table2[[#This Row],[SC FE]]/Table2[[#This Row],[SC T]]=0, "--", Table2[[#This Row],[SC FE]]/Table2[[#This Row],[SC T]]))</f>
        <v>--</v>
      </c>
      <c r="AK130" s="15">
        <f>SUM(Table2[[#This Row],[FB T]],Table2[[#This Row],[XC T]],Table2[[#This Row],[VB T]],Table2[[#This Row],[SC T]])</f>
        <v>60</v>
      </c>
      <c r="AL130" s="2">
        <v>12</v>
      </c>
      <c r="AM130" s="2">
        <v>0</v>
      </c>
      <c r="AN130" s="2">
        <v>0</v>
      </c>
      <c r="AO130" s="2">
        <v>0</v>
      </c>
      <c r="AP130" s="6">
        <f>SUM(Table2[[#This Row],[BX B]:[BX FE]])</f>
        <v>12</v>
      </c>
      <c r="AQ130" s="11">
        <f>IF((Table2[[#This Row],[BX T]]/Table2[[#This Row],[Admission]]) = 0, "--", (Table2[[#This Row],[BX T]]/Table2[[#This Row],[Admission]]))</f>
        <v>0.21052631578947367</v>
      </c>
      <c r="AR130" s="11" t="str">
        <f>IF(Table2[[#This Row],[BX T]]=0,"--", IF(Table2[[#This Row],[BX HS]]/Table2[[#This Row],[BX T]]=0, "--", Table2[[#This Row],[BX HS]]/Table2[[#This Row],[BX T]]))</f>
        <v>--</v>
      </c>
      <c r="AS130" s="18" t="str">
        <f>IF(Table2[[#This Row],[BX T]]=0,"--", IF(Table2[[#This Row],[BX FE]]/Table2[[#This Row],[BX T]]=0, "--", Table2[[#This Row],[BX FE]]/Table2[[#This Row],[BX T]]))</f>
        <v>--</v>
      </c>
      <c r="AT130" s="2">
        <v>0</v>
      </c>
      <c r="AU130" s="2">
        <v>0</v>
      </c>
      <c r="AV130" s="2">
        <v>0</v>
      </c>
      <c r="AW130" s="2">
        <v>0</v>
      </c>
      <c r="AX130" s="6">
        <f>SUM(Table2[[#This Row],[SW B]:[SW FE]])</f>
        <v>0</v>
      </c>
      <c r="AY130" s="11" t="str">
        <f>IF((Table2[[#This Row],[SW T]]/Table2[[#This Row],[Admission]]) = 0, "--", (Table2[[#This Row],[SW T]]/Table2[[#This Row],[Admission]]))</f>
        <v>--</v>
      </c>
      <c r="AZ130" s="11" t="str">
        <f>IF(Table2[[#This Row],[SW T]]=0,"--", IF(Table2[[#This Row],[SW HS]]/Table2[[#This Row],[SW T]]=0, "--", Table2[[#This Row],[SW HS]]/Table2[[#This Row],[SW T]]))</f>
        <v>--</v>
      </c>
      <c r="BA130" s="18" t="str">
        <f>IF(Table2[[#This Row],[SW T]]=0,"--", IF(Table2[[#This Row],[SW FE]]/Table2[[#This Row],[SW T]]=0, "--", Table2[[#This Row],[SW FE]]/Table2[[#This Row],[SW T]]))</f>
        <v>--</v>
      </c>
      <c r="BB130" s="2">
        <v>0</v>
      </c>
      <c r="BC130" s="2">
        <v>0</v>
      </c>
      <c r="BD130" s="2">
        <v>0</v>
      </c>
      <c r="BE130" s="2">
        <v>0</v>
      </c>
      <c r="BF130" s="6">
        <f>SUM(Table2[[#This Row],[CHE B]:[CHE FE]])</f>
        <v>0</v>
      </c>
      <c r="BG130" s="11" t="str">
        <f>IF((Table2[[#This Row],[CHE T]]/Table2[[#This Row],[Admission]]) = 0, "--", (Table2[[#This Row],[CHE T]]/Table2[[#This Row],[Admission]]))</f>
        <v>--</v>
      </c>
      <c r="BH130" s="11" t="str">
        <f>IF(Table2[[#This Row],[CHE T]]=0,"--", IF(Table2[[#This Row],[CHE HS]]/Table2[[#This Row],[CHE T]]=0, "--", Table2[[#This Row],[CHE HS]]/Table2[[#This Row],[CHE T]]))</f>
        <v>--</v>
      </c>
      <c r="BI130" s="22" t="str">
        <f>IF(Table2[[#This Row],[CHE T]]=0,"--", IF(Table2[[#This Row],[CHE FE]]/Table2[[#This Row],[CHE T]]=0, "--", Table2[[#This Row],[CHE FE]]/Table2[[#This Row],[CHE T]]))</f>
        <v>--</v>
      </c>
      <c r="BJ130" s="2">
        <v>0</v>
      </c>
      <c r="BK130" s="2">
        <v>0</v>
      </c>
      <c r="BL130" s="2">
        <v>0</v>
      </c>
      <c r="BM130" s="2">
        <v>0</v>
      </c>
      <c r="BN130" s="6">
        <f>SUM(Table2[[#This Row],[WR B]:[WR FE]])</f>
        <v>0</v>
      </c>
      <c r="BO130" s="11" t="str">
        <f>IF((Table2[[#This Row],[WR T]]/Table2[[#This Row],[Admission]]) = 0, "--", (Table2[[#This Row],[WR T]]/Table2[[#This Row],[Admission]]))</f>
        <v>--</v>
      </c>
      <c r="BP130" s="11" t="str">
        <f>IF(Table2[[#This Row],[WR T]]=0,"--", IF(Table2[[#This Row],[WR HS]]/Table2[[#This Row],[WR T]]=0, "--", Table2[[#This Row],[WR HS]]/Table2[[#This Row],[WR T]]))</f>
        <v>--</v>
      </c>
      <c r="BQ130" s="18" t="str">
        <f>IF(Table2[[#This Row],[WR T]]=0,"--", IF(Table2[[#This Row],[WR FE]]/Table2[[#This Row],[WR T]]=0, "--", Table2[[#This Row],[WR FE]]/Table2[[#This Row],[WR T]]))</f>
        <v>--</v>
      </c>
      <c r="BR130" s="2">
        <v>0</v>
      </c>
      <c r="BS130" s="2">
        <v>0</v>
      </c>
      <c r="BT130" s="2">
        <v>0</v>
      </c>
      <c r="BU130" s="2">
        <v>0</v>
      </c>
      <c r="BV130" s="6">
        <f>SUM(Table2[[#This Row],[DNC B]:[DNC FE]])</f>
        <v>0</v>
      </c>
      <c r="BW130" s="11" t="str">
        <f>IF((Table2[[#This Row],[DNC T]]/Table2[[#This Row],[Admission]]) = 0, "--", (Table2[[#This Row],[DNC T]]/Table2[[#This Row],[Admission]]))</f>
        <v>--</v>
      </c>
      <c r="BX130" s="11" t="str">
        <f>IF(Table2[[#This Row],[DNC T]]=0,"--", IF(Table2[[#This Row],[DNC HS]]/Table2[[#This Row],[DNC T]]=0, "--", Table2[[#This Row],[DNC HS]]/Table2[[#This Row],[DNC T]]))</f>
        <v>--</v>
      </c>
      <c r="BY130" s="18" t="str">
        <f>IF(Table2[[#This Row],[DNC T]]=0,"--", IF(Table2[[#This Row],[DNC FE]]/Table2[[#This Row],[DNC T]]=0, "--", Table2[[#This Row],[DNC FE]]/Table2[[#This Row],[DNC T]]))</f>
        <v>--</v>
      </c>
      <c r="BZ130" s="24">
        <f>SUM(Table2[[#This Row],[BX T]],Table2[[#This Row],[SW T]],Table2[[#This Row],[CHE T]],Table2[[#This Row],[WR T]],Table2[[#This Row],[DNC T]])</f>
        <v>12</v>
      </c>
      <c r="CA130" s="2">
        <v>10</v>
      </c>
      <c r="CB130" s="2">
        <v>9</v>
      </c>
      <c r="CC130" s="2">
        <v>0</v>
      </c>
      <c r="CD130" s="2">
        <v>0</v>
      </c>
      <c r="CE130" s="6">
        <f>SUM(Table2[[#This Row],[TF B]:[TF FE]])</f>
        <v>19</v>
      </c>
      <c r="CF130" s="11">
        <f>IF((Table2[[#This Row],[TF T]]/Table2[[#This Row],[Admission]]) = 0, "--", (Table2[[#This Row],[TF T]]/Table2[[#This Row],[Admission]]))</f>
        <v>0.33333333333333331</v>
      </c>
      <c r="CG130" s="11" t="str">
        <f>IF(Table2[[#This Row],[TF T]]=0,"--", IF(Table2[[#This Row],[TF HS]]/Table2[[#This Row],[TF T]]=0, "--", Table2[[#This Row],[TF HS]]/Table2[[#This Row],[TF T]]))</f>
        <v>--</v>
      </c>
      <c r="CH130" s="18" t="str">
        <f>IF(Table2[[#This Row],[TF T]]=0,"--", IF(Table2[[#This Row],[TF FE]]/Table2[[#This Row],[TF T]]=0, "--", Table2[[#This Row],[TF FE]]/Table2[[#This Row],[TF T]]))</f>
        <v>--</v>
      </c>
      <c r="CI130" s="2">
        <v>0</v>
      </c>
      <c r="CJ130" s="2">
        <v>0</v>
      </c>
      <c r="CK130" s="2">
        <v>0</v>
      </c>
      <c r="CL130" s="2">
        <v>0</v>
      </c>
      <c r="CM130" s="6">
        <f>SUM(Table2[[#This Row],[BB B]:[BB FE]])</f>
        <v>0</v>
      </c>
      <c r="CN130" s="11" t="str">
        <f>IF((Table2[[#This Row],[BB T]]/Table2[[#This Row],[Admission]]) = 0, "--", (Table2[[#This Row],[BB T]]/Table2[[#This Row],[Admission]]))</f>
        <v>--</v>
      </c>
      <c r="CO130" s="11" t="str">
        <f>IF(Table2[[#This Row],[BB T]]=0,"--", IF(Table2[[#This Row],[BB HS]]/Table2[[#This Row],[BB T]]=0, "--", Table2[[#This Row],[BB HS]]/Table2[[#This Row],[BB T]]))</f>
        <v>--</v>
      </c>
      <c r="CP130" s="18" t="str">
        <f>IF(Table2[[#This Row],[BB T]]=0,"--", IF(Table2[[#This Row],[BB FE]]/Table2[[#This Row],[BB T]]=0, "--", Table2[[#This Row],[BB FE]]/Table2[[#This Row],[BB T]]))</f>
        <v>--</v>
      </c>
      <c r="CQ130" s="2">
        <v>0</v>
      </c>
      <c r="CR130" s="2">
        <v>0</v>
      </c>
      <c r="CS130" s="2">
        <v>0</v>
      </c>
      <c r="CT130" s="2">
        <v>0</v>
      </c>
      <c r="CU130" s="6">
        <f>SUM(Table2[[#This Row],[SB B]:[SB FE]])</f>
        <v>0</v>
      </c>
      <c r="CV130" s="11" t="str">
        <f>IF((Table2[[#This Row],[SB T]]/Table2[[#This Row],[Admission]]) = 0, "--", (Table2[[#This Row],[SB T]]/Table2[[#This Row],[Admission]]))</f>
        <v>--</v>
      </c>
      <c r="CW130" s="11" t="str">
        <f>IF(Table2[[#This Row],[SB T]]=0,"--", IF(Table2[[#This Row],[SB HS]]/Table2[[#This Row],[SB T]]=0, "--", Table2[[#This Row],[SB HS]]/Table2[[#This Row],[SB T]]))</f>
        <v>--</v>
      </c>
      <c r="CX130" s="18" t="str">
        <f>IF(Table2[[#This Row],[SB T]]=0,"--", IF(Table2[[#This Row],[SB FE]]/Table2[[#This Row],[SB T]]=0, "--", Table2[[#This Row],[SB FE]]/Table2[[#This Row],[SB T]]))</f>
        <v>--</v>
      </c>
      <c r="CY130" s="2">
        <v>0</v>
      </c>
      <c r="CZ130" s="2">
        <v>0</v>
      </c>
      <c r="DA130" s="2">
        <v>0</v>
      </c>
      <c r="DB130" s="2">
        <v>0</v>
      </c>
      <c r="DC130" s="6">
        <f>SUM(Table2[[#This Row],[GF B]:[GF FE]])</f>
        <v>0</v>
      </c>
      <c r="DD130" s="11" t="str">
        <f>IF((Table2[[#This Row],[GF T]]/Table2[[#This Row],[Admission]]) = 0, "--", (Table2[[#This Row],[GF T]]/Table2[[#This Row],[Admission]]))</f>
        <v>--</v>
      </c>
      <c r="DE130" s="11" t="str">
        <f>IF(Table2[[#This Row],[GF T]]=0,"--", IF(Table2[[#This Row],[GF HS]]/Table2[[#This Row],[GF T]]=0, "--", Table2[[#This Row],[GF HS]]/Table2[[#This Row],[GF T]]))</f>
        <v>--</v>
      </c>
      <c r="DF130" s="18" t="str">
        <f>IF(Table2[[#This Row],[GF T]]=0,"--", IF(Table2[[#This Row],[GF FE]]/Table2[[#This Row],[GF T]]=0, "--", Table2[[#This Row],[GF FE]]/Table2[[#This Row],[GF T]]))</f>
        <v>--</v>
      </c>
      <c r="DG130" s="2">
        <v>0</v>
      </c>
      <c r="DH130" s="2">
        <v>0</v>
      </c>
      <c r="DI130" s="2">
        <v>0</v>
      </c>
      <c r="DJ130" s="2">
        <v>0</v>
      </c>
      <c r="DK130" s="6">
        <f>SUM(Table2[[#This Row],[TN B]:[TN FE]])</f>
        <v>0</v>
      </c>
      <c r="DL130" s="11" t="str">
        <f>IF((Table2[[#This Row],[TN T]]/Table2[[#This Row],[Admission]]) = 0, "--", (Table2[[#This Row],[TN T]]/Table2[[#This Row],[Admission]]))</f>
        <v>--</v>
      </c>
      <c r="DM130" s="11" t="str">
        <f>IF(Table2[[#This Row],[TN T]]=0,"--", IF(Table2[[#This Row],[TN HS]]/Table2[[#This Row],[TN T]]=0, "--", Table2[[#This Row],[TN HS]]/Table2[[#This Row],[TN T]]))</f>
        <v>--</v>
      </c>
      <c r="DN130" s="18" t="str">
        <f>IF(Table2[[#This Row],[TN T]]=0,"--", IF(Table2[[#This Row],[TN FE]]/Table2[[#This Row],[TN T]]=0, "--", Table2[[#This Row],[TN FE]]/Table2[[#This Row],[TN T]]))</f>
        <v>--</v>
      </c>
      <c r="DO130" s="2">
        <v>0</v>
      </c>
      <c r="DP130" s="2">
        <v>0</v>
      </c>
      <c r="DQ130" s="2">
        <v>0</v>
      </c>
      <c r="DR130" s="2">
        <v>0</v>
      </c>
      <c r="DS130" s="6">
        <f>SUM(Table2[[#This Row],[BND B]:[BND FE]])</f>
        <v>0</v>
      </c>
      <c r="DT130" s="11" t="str">
        <f>IF((Table2[[#This Row],[BND T]]/Table2[[#This Row],[Admission]]) = 0, "--", (Table2[[#This Row],[BND T]]/Table2[[#This Row],[Admission]]))</f>
        <v>--</v>
      </c>
      <c r="DU130" s="11" t="str">
        <f>IF(Table2[[#This Row],[BND T]]=0,"--", IF(Table2[[#This Row],[BND HS]]/Table2[[#This Row],[BND T]]=0, "--", Table2[[#This Row],[BND HS]]/Table2[[#This Row],[BND T]]))</f>
        <v>--</v>
      </c>
      <c r="DV130" s="18" t="str">
        <f>IF(Table2[[#This Row],[BND T]]=0,"--", IF(Table2[[#This Row],[BND FE]]/Table2[[#This Row],[BND T]]=0, "--", Table2[[#This Row],[BND FE]]/Table2[[#This Row],[BND T]]))</f>
        <v>--</v>
      </c>
      <c r="DW130" s="2">
        <v>0</v>
      </c>
      <c r="DX130" s="2">
        <v>0</v>
      </c>
      <c r="DY130" s="2">
        <v>0</v>
      </c>
      <c r="DZ130" s="2">
        <v>0</v>
      </c>
      <c r="EA130" s="6">
        <f>SUM(Table2[[#This Row],[SPE B]:[SPE FE]])</f>
        <v>0</v>
      </c>
      <c r="EB130" s="11" t="str">
        <f>IF((Table2[[#This Row],[SPE T]]/Table2[[#This Row],[Admission]]) = 0, "--", (Table2[[#This Row],[SPE T]]/Table2[[#This Row],[Admission]]))</f>
        <v>--</v>
      </c>
      <c r="EC130" s="11" t="str">
        <f>IF(Table2[[#This Row],[SPE T]]=0,"--", IF(Table2[[#This Row],[SPE HS]]/Table2[[#This Row],[SPE T]]=0, "--", Table2[[#This Row],[SPE HS]]/Table2[[#This Row],[SPE T]]))</f>
        <v>--</v>
      </c>
      <c r="ED130" s="18" t="str">
        <f>IF(Table2[[#This Row],[SPE T]]=0,"--", IF(Table2[[#This Row],[SPE FE]]/Table2[[#This Row],[SPE T]]=0, "--", Table2[[#This Row],[SPE FE]]/Table2[[#This Row],[SPE T]]))</f>
        <v>--</v>
      </c>
      <c r="EE130" s="2">
        <v>0</v>
      </c>
      <c r="EF130" s="2">
        <v>0</v>
      </c>
      <c r="EG130" s="2">
        <v>0</v>
      </c>
      <c r="EH130" s="2">
        <v>0</v>
      </c>
      <c r="EI130" s="6">
        <f>SUM(Table2[[#This Row],[ORC B]:[ORC FE]])</f>
        <v>0</v>
      </c>
      <c r="EJ130" s="11" t="str">
        <f>IF((Table2[[#This Row],[ORC T]]/Table2[[#This Row],[Admission]]) = 0, "--", (Table2[[#This Row],[ORC T]]/Table2[[#This Row],[Admission]]))</f>
        <v>--</v>
      </c>
      <c r="EK130" s="11" t="str">
        <f>IF(Table2[[#This Row],[ORC T]]=0,"--", IF(Table2[[#This Row],[ORC HS]]/Table2[[#This Row],[ORC T]]=0, "--", Table2[[#This Row],[ORC HS]]/Table2[[#This Row],[ORC T]]))</f>
        <v>--</v>
      </c>
      <c r="EL130" s="18" t="str">
        <f>IF(Table2[[#This Row],[ORC T]]=0,"--", IF(Table2[[#This Row],[ORC FE]]/Table2[[#This Row],[ORC T]]=0, "--", Table2[[#This Row],[ORC FE]]/Table2[[#This Row],[ORC T]]))</f>
        <v>--</v>
      </c>
      <c r="EM130" s="2">
        <v>0</v>
      </c>
      <c r="EN130" s="2">
        <v>0</v>
      </c>
      <c r="EO130" s="2">
        <v>0</v>
      </c>
      <c r="EP130" s="2">
        <v>0</v>
      </c>
      <c r="EQ130" s="6">
        <f>SUM(Table2[[#This Row],[SOL B]:[SOL FE]])</f>
        <v>0</v>
      </c>
      <c r="ER130" s="11" t="str">
        <f>IF((Table2[[#This Row],[SOL T]]/Table2[[#This Row],[Admission]]) = 0, "--", (Table2[[#This Row],[SOL T]]/Table2[[#This Row],[Admission]]))</f>
        <v>--</v>
      </c>
      <c r="ES130" s="11" t="str">
        <f>IF(Table2[[#This Row],[SOL T]]=0,"--", IF(Table2[[#This Row],[SOL HS]]/Table2[[#This Row],[SOL T]]=0, "--", Table2[[#This Row],[SOL HS]]/Table2[[#This Row],[SOL T]]))</f>
        <v>--</v>
      </c>
      <c r="ET130" s="18" t="str">
        <f>IF(Table2[[#This Row],[SOL T]]=0,"--", IF(Table2[[#This Row],[SOL FE]]/Table2[[#This Row],[SOL T]]=0, "--", Table2[[#This Row],[SOL FE]]/Table2[[#This Row],[SOL T]]))</f>
        <v>--</v>
      </c>
      <c r="EU130" s="2">
        <v>0</v>
      </c>
      <c r="EV130" s="2">
        <v>0</v>
      </c>
      <c r="EW130" s="2">
        <v>0</v>
      </c>
      <c r="EX130" s="2">
        <v>0</v>
      </c>
      <c r="EY130" s="6">
        <f>SUM(Table2[[#This Row],[CHO B]:[CHO FE]])</f>
        <v>0</v>
      </c>
      <c r="EZ130" s="11" t="str">
        <f>IF((Table2[[#This Row],[CHO T]]/Table2[[#This Row],[Admission]]) = 0, "--", (Table2[[#This Row],[CHO T]]/Table2[[#This Row],[Admission]]))</f>
        <v>--</v>
      </c>
      <c r="FA130" s="11" t="str">
        <f>IF(Table2[[#This Row],[CHO T]]=0,"--", IF(Table2[[#This Row],[CHO HS]]/Table2[[#This Row],[CHO T]]=0, "--", Table2[[#This Row],[CHO HS]]/Table2[[#This Row],[CHO T]]))</f>
        <v>--</v>
      </c>
      <c r="FB130" s="18" t="str">
        <f>IF(Table2[[#This Row],[CHO T]]=0,"--", IF(Table2[[#This Row],[CHO FE]]/Table2[[#This Row],[CHO T]]=0, "--", Table2[[#This Row],[CHO FE]]/Table2[[#This Row],[CHO T]]))</f>
        <v>--</v>
      </c>
      <c r="FC13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19</v>
      </c>
      <c r="FD130">
        <v>0</v>
      </c>
      <c r="FE130">
        <v>0</v>
      </c>
      <c r="FF130" s="1" t="s">
        <v>390</v>
      </c>
      <c r="FG130" s="1" t="s">
        <v>390</v>
      </c>
      <c r="FH130">
        <v>0</v>
      </c>
      <c r="FI130">
        <v>0</v>
      </c>
      <c r="FJ130" s="1" t="s">
        <v>390</v>
      </c>
      <c r="FK130" s="1" t="s">
        <v>390</v>
      </c>
      <c r="FL130">
        <v>0</v>
      </c>
      <c r="FM130">
        <v>0</v>
      </c>
      <c r="FN130" s="1" t="s">
        <v>390</v>
      </c>
      <c r="FO130" s="1" t="s">
        <v>390</v>
      </c>
    </row>
    <row r="131" spans="1:171">
      <c r="A131">
        <v>1170</v>
      </c>
      <c r="B131">
        <v>284</v>
      </c>
      <c r="C131" t="s">
        <v>92</v>
      </c>
      <c r="D131" t="s">
        <v>227</v>
      </c>
      <c r="E131" s="21" t="s">
        <v>390</v>
      </c>
      <c r="F131" s="2">
        <v>0</v>
      </c>
      <c r="G131" s="2">
        <v>0</v>
      </c>
      <c r="H131" s="2">
        <v>0</v>
      </c>
      <c r="I131" s="2">
        <v>0</v>
      </c>
      <c r="J131" s="6">
        <f>SUM(Table2[[#This Row],[FB B]:[FB FE]])</f>
        <v>0</v>
      </c>
      <c r="K131" s="12" t="s">
        <v>390</v>
      </c>
      <c r="L131" s="11" t="str">
        <f>IF(Table2[[#This Row],[FB T]]=0,"--", IF(Table2[[#This Row],[FB HS]]/Table2[[#This Row],[FB T]]=0, "--", Table2[[#This Row],[FB HS]]/Table2[[#This Row],[FB T]]))</f>
        <v>--</v>
      </c>
      <c r="M131" s="18" t="str">
        <f>IF(Table2[[#This Row],[FB T]]=0,"--", IF(Table2[[#This Row],[FB FE]]/Table2[[#This Row],[FB T]]=0, "--", Table2[[#This Row],[FB FE]]/Table2[[#This Row],[FB T]]))</f>
        <v>--</v>
      </c>
      <c r="N131" s="2">
        <v>0</v>
      </c>
      <c r="O131" s="2">
        <v>0</v>
      </c>
      <c r="P131" s="2">
        <v>0</v>
      </c>
      <c r="Q131" s="2">
        <v>0</v>
      </c>
      <c r="R131" s="6">
        <f>SUM(Table2[[#This Row],[XC B]:[XC FE]])</f>
        <v>0</v>
      </c>
      <c r="S131" s="12" t="s">
        <v>390</v>
      </c>
      <c r="T131" s="11" t="str">
        <f>IF(Table2[[#This Row],[XC T]]=0,"--", IF(Table2[[#This Row],[XC HS]]/Table2[[#This Row],[XC T]]=0, "--", Table2[[#This Row],[XC HS]]/Table2[[#This Row],[XC T]]))</f>
        <v>--</v>
      </c>
      <c r="U131" s="18" t="str">
        <f>IF(Table2[[#This Row],[XC T]]=0,"--", IF(Table2[[#This Row],[XC FE]]/Table2[[#This Row],[XC T]]=0, "--", Table2[[#This Row],[XC FE]]/Table2[[#This Row],[XC T]]))</f>
        <v>--</v>
      </c>
      <c r="V131" s="2">
        <v>0</v>
      </c>
      <c r="W131" s="2">
        <v>0</v>
      </c>
      <c r="X131" s="2">
        <v>0</v>
      </c>
      <c r="Y131" s="6">
        <f>SUM(Table2[[#This Row],[VB G]:[VB FE]])</f>
        <v>0</v>
      </c>
      <c r="Z131" s="12" t="s">
        <v>390</v>
      </c>
      <c r="AA131" s="11" t="str">
        <f>IF(Table2[[#This Row],[VB T]]=0,"--", IF(Table2[[#This Row],[VB HS]]/Table2[[#This Row],[VB T]]=0, "--", Table2[[#This Row],[VB HS]]/Table2[[#This Row],[VB T]]))</f>
        <v>--</v>
      </c>
      <c r="AB131" s="18" t="str">
        <f>IF(Table2[[#This Row],[VB T]]=0,"--", IF(Table2[[#This Row],[VB FE]]/Table2[[#This Row],[VB T]]=0, "--", Table2[[#This Row],[VB FE]]/Table2[[#This Row],[VB T]]))</f>
        <v>--</v>
      </c>
      <c r="AC131" s="2">
        <v>0</v>
      </c>
      <c r="AD131" s="2">
        <v>0</v>
      </c>
      <c r="AE131" s="2">
        <v>0</v>
      </c>
      <c r="AF131" s="2">
        <v>0</v>
      </c>
      <c r="AG131" s="6">
        <f>SUM(Table2[[#This Row],[SC B]:[SC FE]])</f>
        <v>0</v>
      </c>
      <c r="AH131" s="12" t="s">
        <v>390</v>
      </c>
      <c r="AI131" s="11" t="str">
        <f>IF(Table2[[#This Row],[SC T]]=0,"--", IF(Table2[[#This Row],[SC HS]]/Table2[[#This Row],[SC T]]=0, "--", Table2[[#This Row],[SC HS]]/Table2[[#This Row],[SC T]]))</f>
        <v>--</v>
      </c>
      <c r="AJ131" s="18" t="str">
        <f>IF(Table2[[#This Row],[SC T]]=0,"--", IF(Table2[[#This Row],[SC FE]]/Table2[[#This Row],[SC T]]=0, "--", Table2[[#This Row],[SC FE]]/Table2[[#This Row],[SC T]]))</f>
        <v>--</v>
      </c>
      <c r="AK131" s="15">
        <f>SUM(Table2[[#This Row],[FB T]],Table2[[#This Row],[XC T]],Table2[[#This Row],[VB T]],Table2[[#This Row],[SC T]])</f>
        <v>0</v>
      </c>
      <c r="AL131" s="3" t="s">
        <v>390</v>
      </c>
      <c r="AM131" s="3" t="s">
        <v>390</v>
      </c>
      <c r="AN131" s="3" t="s">
        <v>390</v>
      </c>
      <c r="AO131" s="3" t="s">
        <v>390</v>
      </c>
      <c r="AP131" s="7">
        <f>SUM(Table2[[#This Row],[BX B]:[BX FE]])</f>
        <v>0</v>
      </c>
      <c r="AQ131" s="12" t="s">
        <v>390</v>
      </c>
      <c r="AR131" s="12" t="str">
        <f>IF(Table2[[#This Row],[BX T]]=0,"--", IF(Table2[[#This Row],[BX HS]]/Table2[[#This Row],[BX T]]=0, "--", Table2[[#This Row],[BX HS]]/Table2[[#This Row],[BX T]]))</f>
        <v>--</v>
      </c>
      <c r="AS131" s="19" t="str">
        <f>IF(Table2[[#This Row],[BX T]]=0,"--", IF(Table2[[#This Row],[BX FE]]/Table2[[#This Row],[BX T]]=0, "--", Table2[[#This Row],[BX FE]]/Table2[[#This Row],[BX T]]))</f>
        <v>--</v>
      </c>
      <c r="AT131" s="3" t="s">
        <v>390</v>
      </c>
      <c r="AU131" s="3" t="s">
        <v>390</v>
      </c>
      <c r="AV131" s="3" t="s">
        <v>390</v>
      </c>
      <c r="AW131" s="3" t="s">
        <v>390</v>
      </c>
      <c r="AX131" s="7">
        <f>SUM(Table2[[#This Row],[SW B]:[SW FE]])</f>
        <v>0</v>
      </c>
      <c r="AY131" s="12" t="s">
        <v>390</v>
      </c>
      <c r="AZ131" s="12" t="str">
        <f>IF(Table2[[#This Row],[SW T]]=0,"--", IF(Table2[[#This Row],[SW HS]]/Table2[[#This Row],[SW T]]=0, "--", Table2[[#This Row],[SW HS]]/Table2[[#This Row],[SW T]]))</f>
        <v>--</v>
      </c>
      <c r="BA131" s="19" t="str">
        <f>IF(Table2[[#This Row],[SW T]]=0,"--", IF(Table2[[#This Row],[SW FE]]/Table2[[#This Row],[SW T]]=0, "--", Table2[[#This Row],[SW FE]]/Table2[[#This Row],[SW T]]))</f>
        <v>--</v>
      </c>
      <c r="BB131" s="3" t="s">
        <v>390</v>
      </c>
      <c r="BC131" s="3" t="s">
        <v>390</v>
      </c>
      <c r="BD131" s="3" t="s">
        <v>390</v>
      </c>
      <c r="BE131" s="3" t="s">
        <v>390</v>
      </c>
      <c r="BF131" s="7">
        <f>SUM(Table2[[#This Row],[CHE B]:[CHE FE]])</f>
        <v>0</v>
      </c>
      <c r="BG131" s="12" t="s">
        <v>390</v>
      </c>
      <c r="BH131" s="12" t="str">
        <f>IF(Table2[[#This Row],[CHE T]]=0,"--", IF(Table2[[#This Row],[CHE HS]]/Table2[[#This Row],[CHE T]]=0, "--", Table2[[#This Row],[CHE HS]]/Table2[[#This Row],[CHE T]]))</f>
        <v>--</v>
      </c>
      <c r="BI131" s="23" t="str">
        <f>IF(Table2[[#This Row],[CHE T]]=0,"--", IF(Table2[[#This Row],[CHE FE]]/Table2[[#This Row],[CHE T]]=0, "--", Table2[[#This Row],[CHE FE]]/Table2[[#This Row],[CHE T]]))</f>
        <v>--</v>
      </c>
      <c r="BJ131" s="3" t="s">
        <v>390</v>
      </c>
      <c r="BK131" s="3" t="s">
        <v>390</v>
      </c>
      <c r="BL131" s="3" t="s">
        <v>390</v>
      </c>
      <c r="BM131" s="3" t="s">
        <v>390</v>
      </c>
      <c r="BN131" s="7">
        <f>SUM(Table2[[#This Row],[WR B]:[WR FE]])</f>
        <v>0</v>
      </c>
      <c r="BO131" s="12" t="s">
        <v>390</v>
      </c>
      <c r="BP131" s="12" t="str">
        <f>IF(Table2[[#This Row],[WR T]]=0,"--", IF(Table2[[#This Row],[WR HS]]/Table2[[#This Row],[WR T]]=0, "--", Table2[[#This Row],[WR HS]]/Table2[[#This Row],[WR T]]))</f>
        <v>--</v>
      </c>
      <c r="BQ131" s="19" t="str">
        <f>IF(Table2[[#This Row],[WR T]]=0,"--", IF(Table2[[#This Row],[WR FE]]/Table2[[#This Row],[WR T]]=0, "--", Table2[[#This Row],[WR FE]]/Table2[[#This Row],[WR T]]))</f>
        <v>--</v>
      </c>
      <c r="BR131" s="3" t="s">
        <v>390</v>
      </c>
      <c r="BS131" s="3" t="s">
        <v>390</v>
      </c>
      <c r="BT131" s="3" t="s">
        <v>390</v>
      </c>
      <c r="BU131" s="3" t="s">
        <v>390</v>
      </c>
      <c r="BV131" s="7">
        <f>SUM(Table2[[#This Row],[DNC B]:[DNC FE]])</f>
        <v>0</v>
      </c>
      <c r="BW131" s="12" t="s">
        <v>390</v>
      </c>
      <c r="BX131" s="12" t="str">
        <f>IF(Table2[[#This Row],[DNC T]]=0,"--", IF(Table2[[#This Row],[DNC HS]]/Table2[[#This Row],[DNC T]]=0, "--", Table2[[#This Row],[DNC HS]]/Table2[[#This Row],[DNC T]]))</f>
        <v>--</v>
      </c>
      <c r="BY131" s="19" t="str">
        <f>IF(Table2[[#This Row],[DNC T]]=0,"--", IF(Table2[[#This Row],[DNC FE]]/Table2[[#This Row],[DNC T]]=0, "--", Table2[[#This Row],[DNC FE]]/Table2[[#This Row],[DNC T]]))</f>
        <v>--</v>
      </c>
      <c r="BZ131" s="25">
        <f>SUM(Table2[[#This Row],[BX T]],Table2[[#This Row],[SW T]],Table2[[#This Row],[CHE T]],Table2[[#This Row],[WR T]],Table2[[#This Row],[DNC T]])</f>
        <v>0</v>
      </c>
      <c r="CA131" s="3" t="s">
        <v>390</v>
      </c>
      <c r="CB131" s="3" t="s">
        <v>390</v>
      </c>
      <c r="CC131" s="3" t="s">
        <v>390</v>
      </c>
      <c r="CD131" s="3" t="s">
        <v>390</v>
      </c>
      <c r="CE131" s="7">
        <f>SUM(Table2[[#This Row],[TF B]:[TF FE]])</f>
        <v>0</v>
      </c>
      <c r="CF131" s="12" t="s">
        <v>390</v>
      </c>
      <c r="CG131" s="12" t="str">
        <f>IF(Table2[[#This Row],[TF T]]=0,"--", IF(Table2[[#This Row],[TF HS]]/Table2[[#This Row],[TF T]]=0, "--", Table2[[#This Row],[TF HS]]/Table2[[#This Row],[TF T]]))</f>
        <v>--</v>
      </c>
      <c r="CH131" s="19" t="str">
        <f>IF(Table2[[#This Row],[TF T]]=0,"--", IF(Table2[[#This Row],[TF FE]]/Table2[[#This Row],[TF T]]=0, "--", Table2[[#This Row],[TF FE]]/Table2[[#This Row],[TF T]]))</f>
        <v>--</v>
      </c>
      <c r="CI131" s="3" t="s">
        <v>390</v>
      </c>
      <c r="CJ131" s="3" t="s">
        <v>390</v>
      </c>
      <c r="CK131" s="3" t="s">
        <v>390</v>
      </c>
      <c r="CL131" s="3" t="s">
        <v>390</v>
      </c>
      <c r="CM131" s="7">
        <f>SUM(Table2[[#This Row],[BB B]:[BB FE]])</f>
        <v>0</v>
      </c>
      <c r="CN131" s="12" t="s">
        <v>390</v>
      </c>
      <c r="CO131" s="12" t="str">
        <f>IF(Table2[[#This Row],[BB T]]=0,"--", IF(Table2[[#This Row],[BB HS]]/Table2[[#This Row],[BB T]]=0, "--", Table2[[#This Row],[BB HS]]/Table2[[#This Row],[BB T]]))</f>
        <v>--</v>
      </c>
      <c r="CP131" s="19" t="str">
        <f>IF(Table2[[#This Row],[BB T]]=0,"--", IF(Table2[[#This Row],[BB FE]]/Table2[[#This Row],[BB T]]=0, "--", Table2[[#This Row],[BB FE]]/Table2[[#This Row],[BB T]]))</f>
        <v>--</v>
      </c>
      <c r="CQ131" s="3" t="s">
        <v>390</v>
      </c>
      <c r="CR131" s="3" t="s">
        <v>390</v>
      </c>
      <c r="CS131" s="3" t="s">
        <v>390</v>
      </c>
      <c r="CT131" s="3" t="s">
        <v>390</v>
      </c>
      <c r="CU131" s="7">
        <f>SUM(Table2[[#This Row],[SB B]:[SB FE]])</f>
        <v>0</v>
      </c>
      <c r="CV131" s="12" t="s">
        <v>390</v>
      </c>
      <c r="CW131" s="12" t="str">
        <f>IF(Table2[[#This Row],[SB T]]=0,"--", IF(Table2[[#This Row],[SB HS]]/Table2[[#This Row],[SB T]]=0, "--", Table2[[#This Row],[SB HS]]/Table2[[#This Row],[SB T]]))</f>
        <v>--</v>
      </c>
      <c r="CX131" s="19" t="str">
        <f>IF(Table2[[#This Row],[SB T]]=0,"--", IF(Table2[[#This Row],[SB FE]]/Table2[[#This Row],[SB T]]=0, "--", Table2[[#This Row],[SB FE]]/Table2[[#This Row],[SB T]]))</f>
        <v>--</v>
      </c>
      <c r="CY131" s="3" t="s">
        <v>390</v>
      </c>
      <c r="CZ131" s="3" t="s">
        <v>390</v>
      </c>
      <c r="DA131" s="3" t="s">
        <v>390</v>
      </c>
      <c r="DB131" s="3" t="s">
        <v>390</v>
      </c>
      <c r="DC131" s="7">
        <f>SUM(Table2[[#This Row],[GF B]:[GF FE]])</f>
        <v>0</v>
      </c>
      <c r="DD131" s="12" t="s">
        <v>390</v>
      </c>
      <c r="DE131" s="12" t="str">
        <f>IF(Table2[[#This Row],[GF T]]=0,"--", IF(Table2[[#This Row],[GF HS]]/Table2[[#This Row],[GF T]]=0, "--", Table2[[#This Row],[GF HS]]/Table2[[#This Row],[GF T]]))</f>
        <v>--</v>
      </c>
      <c r="DF131" s="19" t="str">
        <f>IF(Table2[[#This Row],[GF T]]=0,"--", IF(Table2[[#This Row],[GF FE]]/Table2[[#This Row],[GF T]]=0, "--", Table2[[#This Row],[GF FE]]/Table2[[#This Row],[GF T]]))</f>
        <v>--</v>
      </c>
      <c r="DG131" s="3" t="s">
        <v>390</v>
      </c>
      <c r="DH131" s="3" t="s">
        <v>390</v>
      </c>
      <c r="DI131" s="3" t="s">
        <v>390</v>
      </c>
      <c r="DJ131" s="3" t="s">
        <v>390</v>
      </c>
      <c r="DK131" s="7">
        <f>SUM(Table2[[#This Row],[TN B]:[TN FE]])</f>
        <v>0</v>
      </c>
      <c r="DL131" s="12" t="s">
        <v>390</v>
      </c>
      <c r="DM131" s="12" t="str">
        <f>IF(Table2[[#This Row],[TN T]]=0,"--", IF(Table2[[#This Row],[TN HS]]/Table2[[#This Row],[TN T]]=0, "--", Table2[[#This Row],[TN HS]]/Table2[[#This Row],[TN T]]))</f>
        <v>--</v>
      </c>
      <c r="DN131" s="19" t="str">
        <f>IF(Table2[[#This Row],[TN T]]=0,"--", IF(Table2[[#This Row],[TN FE]]/Table2[[#This Row],[TN T]]=0, "--", Table2[[#This Row],[TN FE]]/Table2[[#This Row],[TN T]]))</f>
        <v>--</v>
      </c>
      <c r="DO131" s="3" t="s">
        <v>390</v>
      </c>
      <c r="DP131" s="3" t="s">
        <v>390</v>
      </c>
      <c r="DQ131" s="3" t="s">
        <v>390</v>
      </c>
      <c r="DR131" s="3" t="s">
        <v>390</v>
      </c>
      <c r="DS131" s="7">
        <f>SUM(Table2[[#This Row],[BND B]:[BND FE]])</f>
        <v>0</v>
      </c>
      <c r="DT131" s="12" t="s">
        <v>390</v>
      </c>
      <c r="DU131" s="12" t="str">
        <f>IF(Table2[[#This Row],[BND T]]=0,"--", IF(Table2[[#This Row],[BND HS]]/Table2[[#This Row],[BND T]]=0, "--", Table2[[#This Row],[BND HS]]/Table2[[#This Row],[BND T]]))</f>
        <v>--</v>
      </c>
      <c r="DV131" s="19" t="str">
        <f>IF(Table2[[#This Row],[BND T]]=0,"--", IF(Table2[[#This Row],[BND FE]]/Table2[[#This Row],[BND T]]=0, "--", Table2[[#This Row],[BND FE]]/Table2[[#This Row],[BND T]]))</f>
        <v>--</v>
      </c>
      <c r="DW131" s="3" t="s">
        <v>390</v>
      </c>
      <c r="DX131" s="3" t="s">
        <v>390</v>
      </c>
      <c r="DY131" s="3" t="s">
        <v>390</v>
      </c>
      <c r="DZ131" s="3" t="s">
        <v>390</v>
      </c>
      <c r="EA131" s="7">
        <f>SUM(Table2[[#This Row],[SPE B]:[SPE FE]])</f>
        <v>0</v>
      </c>
      <c r="EB131" s="12" t="s">
        <v>390</v>
      </c>
      <c r="EC131" s="12" t="str">
        <f>IF(Table2[[#This Row],[SPE T]]=0,"--", IF(Table2[[#This Row],[SPE HS]]/Table2[[#This Row],[SPE T]]=0, "--", Table2[[#This Row],[SPE HS]]/Table2[[#This Row],[SPE T]]))</f>
        <v>--</v>
      </c>
      <c r="ED131" s="19" t="str">
        <f>IF(Table2[[#This Row],[SPE T]]=0,"--", IF(Table2[[#This Row],[SPE FE]]/Table2[[#This Row],[SPE T]]=0, "--", Table2[[#This Row],[SPE FE]]/Table2[[#This Row],[SPE T]]))</f>
        <v>--</v>
      </c>
      <c r="EE131" s="3" t="s">
        <v>390</v>
      </c>
      <c r="EF131" s="3" t="s">
        <v>390</v>
      </c>
      <c r="EG131" s="3" t="s">
        <v>390</v>
      </c>
      <c r="EH131" s="3" t="s">
        <v>390</v>
      </c>
      <c r="EI131" s="7">
        <f>SUM(Table2[[#This Row],[ORC B]:[ORC FE]])</f>
        <v>0</v>
      </c>
      <c r="EJ131" s="12" t="s">
        <v>390</v>
      </c>
      <c r="EK131" s="12" t="str">
        <f>IF(Table2[[#This Row],[ORC T]]=0,"--", IF(Table2[[#This Row],[ORC HS]]/Table2[[#This Row],[ORC T]]=0, "--", Table2[[#This Row],[ORC HS]]/Table2[[#This Row],[ORC T]]))</f>
        <v>--</v>
      </c>
      <c r="EL131" s="19" t="str">
        <f>IF(Table2[[#This Row],[ORC T]]=0,"--", IF(Table2[[#This Row],[ORC FE]]/Table2[[#This Row],[ORC T]]=0, "--", Table2[[#This Row],[ORC FE]]/Table2[[#This Row],[ORC T]]))</f>
        <v>--</v>
      </c>
      <c r="EM131" s="3" t="s">
        <v>390</v>
      </c>
      <c r="EN131" s="3" t="s">
        <v>390</v>
      </c>
      <c r="EO131" s="3" t="s">
        <v>390</v>
      </c>
      <c r="EP131" s="3" t="s">
        <v>390</v>
      </c>
      <c r="EQ131" s="7">
        <f>SUM(Table2[[#This Row],[SOL B]:[SOL FE]])</f>
        <v>0</v>
      </c>
      <c r="ER131" s="12" t="s">
        <v>390</v>
      </c>
      <c r="ES131" s="12" t="str">
        <f>IF(Table2[[#This Row],[SOL T]]=0,"--", IF(Table2[[#This Row],[SOL HS]]/Table2[[#This Row],[SOL T]]=0, "--", Table2[[#This Row],[SOL HS]]/Table2[[#This Row],[SOL T]]))</f>
        <v>--</v>
      </c>
      <c r="ET131" s="19" t="str">
        <f>IF(Table2[[#This Row],[SOL T]]=0,"--", IF(Table2[[#This Row],[SOL FE]]/Table2[[#This Row],[SOL T]]=0, "--", Table2[[#This Row],[SOL FE]]/Table2[[#This Row],[SOL T]]))</f>
        <v>--</v>
      </c>
      <c r="EU131" s="3" t="s">
        <v>390</v>
      </c>
      <c r="EV131" s="3" t="s">
        <v>390</v>
      </c>
      <c r="EW131" s="3" t="s">
        <v>390</v>
      </c>
      <c r="EX131" s="3" t="s">
        <v>390</v>
      </c>
      <c r="EY131" s="7">
        <f>SUM(Table2[[#This Row],[CHO B]:[CHO FE]])</f>
        <v>0</v>
      </c>
      <c r="EZ131" s="12" t="s">
        <v>390</v>
      </c>
      <c r="FA131" s="12" t="str">
        <f>IF(Table2[[#This Row],[CHO T]]=0,"--", IF(Table2[[#This Row],[CHO HS]]/Table2[[#This Row],[CHO T]]=0, "--", Table2[[#This Row],[CHO HS]]/Table2[[#This Row],[CHO T]]))</f>
        <v>--</v>
      </c>
      <c r="FB131" s="19" t="str">
        <f>IF(Table2[[#This Row],[CHO T]]=0,"--", IF(Table2[[#This Row],[CHO FE]]/Table2[[#This Row],[CHO T]]=0, "--", Table2[[#This Row],[CHO FE]]/Table2[[#This Row],[CHO T]]))</f>
        <v>--</v>
      </c>
      <c r="FC131" s="25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131">
        <v>0</v>
      </c>
      <c r="FE131">
        <v>0</v>
      </c>
      <c r="FF131" s="1" t="s">
        <v>390</v>
      </c>
      <c r="FG131" s="1" t="s">
        <v>390</v>
      </c>
      <c r="FH131" s="1" t="s">
        <v>390</v>
      </c>
      <c r="FI131" s="1" t="s">
        <v>390</v>
      </c>
      <c r="FJ131" s="1" t="s">
        <v>390</v>
      </c>
      <c r="FK131" s="1" t="s">
        <v>390</v>
      </c>
      <c r="FL131" s="1" t="s">
        <v>390</v>
      </c>
      <c r="FM131" s="1" t="s">
        <v>390</v>
      </c>
      <c r="FN131" s="1" t="s">
        <v>390</v>
      </c>
      <c r="FO131" s="1" t="s">
        <v>390</v>
      </c>
    </row>
    <row r="132" spans="1:171">
      <c r="A132">
        <v>1160</v>
      </c>
      <c r="B132">
        <v>150</v>
      </c>
      <c r="C132" t="s">
        <v>94</v>
      </c>
      <c r="D132" t="s">
        <v>228</v>
      </c>
      <c r="E132" s="20">
        <v>1383</v>
      </c>
      <c r="F132" s="2">
        <v>104</v>
      </c>
      <c r="G132" s="2">
        <v>0</v>
      </c>
      <c r="H132" s="2">
        <v>0</v>
      </c>
      <c r="I132" s="2">
        <v>0</v>
      </c>
      <c r="J132" s="6">
        <f>SUM(Table2[[#This Row],[FB B]:[FB FE]])</f>
        <v>104</v>
      </c>
      <c r="K132" s="11">
        <f>IF((Table2[[#This Row],[FB T]]/Table2[[#This Row],[Admission]]) = 0, "--", (Table2[[#This Row],[FB T]]/Table2[[#This Row],[Admission]]))</f>
        <v>7.5198843094721621E-2</v>
      </c>
      <c r="L132" s="11" t="str">
        <f>IF(Table2[[#This Row],[FB T]]=0,"--", IF(Table2[[#This Row],[FB HS]]/Table2[[#This Row],[FB T]]=0, "--", Table2[[#This Row],[FB HS]]/Table2[[#This Row],[FB T]]))</f>
        <v>--</v>
      </c>
      <c r="M132" s="18" t="str">
        <f>IF(Table2[[#This Row],[FB T]]=0,"--", IF(Table2[[#This Row],[FB FE]]/Table2[[#This Row],[FB T]]=0, "--", Table2[[#This Row],[FB FE]]/Table2[[#This Row],[FB T]]))</f>
        <v>--</v>
      </c>
      <c r="N132" s="2">
        <v>42</v>
      </c>
      <c r="O132" s="2">
        <v>36</v>
      </c>
      <c r="P132" s="2">
        <v>0</v>
      </c>
      <c r="Q132" s="2">
        <v>0</v>
      </c>
      <c r="R132" s="6">
        <f>SUM(Table2[[#This Row],[XC B]:[XC FE]])</f>
        <v>78</v>
      </c>
      <c r="S132" s="11">
        <f>IF((Table2[[#This Row],[XC T]]/Table2[[#This Row],[Admission]]) = 0, "--", (Table2[[#This Row],[XC T]]/Table2[[#This Row],[Admission]]))</f>
        <v>5.6399132321041212E-2</v>
      </c>
      <c r="T132" s="11" t="str">
        <f>IF(Table2[[#This Row],[XC T]]=0,"--", IF(Table2[[#This Row],[XC HS]]/Table2[[#This Row],[XC T]]=0, "--", Table2[[#This Row],[XC HS]]/Table2[[#This Row],[XC T]]))</f>
        <v>--</v>
      </c>
      <c r="U132" s="18" t="str">
        <f>IF(Table2[[#This Row],[XC T]]=0,"--", IF(Table2[[#This Row],[XC FE]]/Table2[[#This Row],[XC T]]=0, "--", Table2[[#This Row],[XC FE]]/Table2[[#This Row],[XC T]]))</f>
        <v>--</v>
      </c>
      <c r="V132" s="2">
        <v>36</v>
      </c>
      <c r="W132" s="2">
        <v>0</v>
      </c>
      <c r="X132" s="2">
        <v>0</v>
      </c>
      <c r="Y132" s="6">
        <f>SUM(Table2[[#This Row],[VB G]:[VB FE]])</f>
        <v>36</v>
      </c>
      <c r="Z132" s="11">
        <f>IF((Table2[[#This Row],[VB T]]/Table2[[#This Row],[Admission]]) = 0, "--", (Table2[[#This Row],[VB T]]/Table2[[#This Row],[Admission]]))</f>
        <v>2.6030368763557483E-2</v>
      </c>
      <c r="AA132" s="11" t="str">
        <f>IF(Table2[[#This Row],[VB T]]=0,"--", IF(Table2[[#This Row],[VB HS]]/Table2[[#This Row],[VB T]]=0, "--", Table2[[#This Row],[VB HS]]/Table2[[#This Row],[VB T]]))</f>
        <v>--</v>
      </c>
      <c r="AB132" s="18" t="str">
        <f>IF(Table2[[#This Row],[VB T]]=0,"--", IF(Table2[[#This Row],[VB FE]]/Table2[[#This Row],[VB T]]=0, "--", Table2[[#This Row],[VB FE]]/Table2[[#This Row],[VB T]]))</f>
        <v>--</v>
      </c>
      <c r="AC132" s="2">
        <v>51</v>
      </c>
      <c r="AD132" s="2">
        <v>40</v>
      </c>
      <c r="AE132" s="2">
        <v>0</v>
      </c>
      <c r="AF132" s="2">
        <v>0</v>
      </c>
      <c r="AG132" s="6">
        <f>SUM(Table2[[#This Row],[SC B]:[SC FE]])</f>
        <v>91</v>
      </c>
      <c r="AH132" s="11">
        <f>IF((Table2[[#This Row],[SC T]]/Table2[[#This Row],[Admission]]) = 0, "--", (Table2[[#This Row],[SC T]]/Table2[[#This Row],[Admission]]))</f>
        <v>6.5798987707881423E-2</v>
      </c>
      <c r="AI132" s="11" t="str">
        <f>IF(Table2[[#This Row],[SC T]]=0,"--", IF(Table2[[#This Row],[SC HS]]/Table2[[#This Row],[SC T]]=0, "--", Table2[[#This Row],[SC HS]]/Table2[[#This Row],[SC T]]))</f>
        <v>--</v>
      </c>
      <c r="AJ132" s="18" t="str">
        <f>IF(Table2[[#This Row],[SC T]]=0,"--", IF(Table2[[#This Row],[SC FE]]/Table2[[#This Row],[SC T]]=0, "--", Table2[[#This Row],[SC FE]]/Table2[[#This Row],[SC T]]))</f>
        <v>--</v>
      </c>
      <c r="AK132" s="15">
        <f>SUM(Table2[[#This Row],[FB T]],Table2[[#This Row],[XC T]],Table2[[#This Row],[VB T]],Table2[[#This Row],[SC T]])</f>
        <v>309</v>
      </c>
      <c r="AL132" s="2">
        <v>40</v>
      </c>
      <c r="AM132" s="2">
        <v>36</v>
      </c>
      <c r="AN132" s="2">
        <v>0</v>
      </c>
      <c r="AO132" s="2">
        <v>0</v>
      </c>
      <c r="AP132" s="6">
        <f>SUM(Table2[[#This Row],[BX B]:[BX FE]])</f>
        <v>76</v>
      </c>
      <c r="AQ132" s="11">
        <f>IF((Table2[[#This Row],[BX T]]/Table2[[#This Row],[Admission]]) = 0, "--", (Table2[[#This Row],[BX T]]/Table2[[#This Row],[Admission]]))</f>
        <v>5.4953000723065797E-2</v>
      </c>
      <c r="AR132" s="11" t="str">
        <f>IF(Table2[[#This Row],[BX T]]=0,"--", IF(Table2[[#This Row],[BX HS]]/Table2[[#This Row],[BX T]]=0, "--", Table2[[#This Row],[BX HS]]/Table2[[#This Row],[BX T]]))</f>
        <v>--</v>
      </c>
      <c r="AS132" s="18" t="str">
        <f>IF(Table2[[#This Row],[BX T]]=0,"--", IF(Table2[[#This Row],[BX FE]]/Table2[[#This Row],[BX T]]=0, "--", Table2[[#This Row],[BX FE]]/Table2[[#This Row],[BX T]]))</f>
        <v>--</v>
      </c>
      <c r="AT132" s="2">
        <v>22</v>
      </c>
      <c r="AU132" s="2">
        <v>24</v>
      </c>
      <c r="AV132" s="2">
        <v>0</v>
      </c>
      <c r="AW132" s="2">
        <v>0</v>
      </c>
      <c r="AX132" s="6">
        <f>SUM(Table2[[#This Row],[SW B]:[SW FE]])</f>
        <v>46</v>
      </c>
      <c r="AY132" s="11">
        <f>IF((Table2[[#This Row],[SW T]]/Table2[[#This Row],[Admission]]) = 0, "--", (Table2[[#This Row],[SW T]]/Table2[[#This Row],[Admission]]))</f>
        <v>3.3261026753434564E-2</v>
      </c>
      <c r="AZ132" s="11" t="str">
        <f>IF(Table2[[#This Row],[SW T]]=0,"--", IF(Table2[[#This Row],[SW HS]]/Table2[[#This Row],[SW T]]=0, "--", Table2[[#This Row],[SW HS]]/Table2[[#This Row],[SW T]]))</f>
        <v>--</v>
      </c>
      <c r="BA132" s="18" t="str">
        <f>IF(Table2[[#This Row],[SW T]]=0,"--", IF(Table2[[#This Row],[SW FE]]/Table2[[#This Row],[SW T]]=0, "--", Table2[[#This Row],[SW FE]]/Table2[[#This Row],[SW T]]))</f>
        <v>--</v>
      </c>
      <c r="BB132" s="2">
        <v>0</v>
      </c>
      <c r="BC132" s="2">
        <v>15</v>
      </c>
      <c r="BD132" s="2">
        <v>0</v>
      </c>
      <c r="BE132" s="2">
        <v>0</v>
      </c>
      <c r="BF132" s="6">
        <f>SUM(Table2[[#This Row],[CHE B]:[CHE FE]])</f>
        <v>15</v>
      </c>
      <c r="BG132" s="11">
        <f>IF((Table2[[#This Row],[CHE T]]/Table2[[#This Row],[Admission]]) = 0, "--", (Table2[[#This Row],[CHE T]]/Table2[[#This Row],[Admission]]))</f>
        <v>1.0845986984815618E-2</v>
      </c>
      <c r="BH132" s="11" t="str">
        <f>IF(Table2[[#This Row],[CHE T]]=0,"--", IF(Table2[[#This Row],[CHE HS]]/Table2[[#This Row],[CHE T]]=0, "--", Table2[[#This Row],[CHE HS]]/Table2[[#This Row],[CHE T]]))</f>
        <v>--</v>
      </c>
      <c r="BI132" s="22" t="str">
        <f>IF(Table2[[#This Row],[CHE T]]=0,"--", IF(Table2[[#This Row],[CHE FE]]/Table2[[#This Row],[CHE T]]=0, "--", Table2[[#This Row],[CHE FE]]/Table2[[#This Row],[CHE T]]))</f>
        <v>--</v>
      </c>
      <c r="BJ132" s="2">
        <v>21</v>
      </c>
      <c r="BK132" s="2">
        <v>0</v>
      </c>
      <c r="BL132" s="2">
        <v>0</v>
      </c>
      <c r="BM132" s="2">
        <v>0</v>
      </c>
      <c r="BN132" s="6">
        <f>SUM(Table2[[#This Row],[WR B]:[WR FE]])</f>
        <v>21</v>
      </c>
      <c r="BO132" s="11">
        <f>IF((Table2[[#This Row],[WR T]]/Table2[[#This Row],[Admission]]) = 0, "--", (Table2[[#This Row],[WR T]]/Table2[[#This Row],[Admission]]))</f>
        <v>1.5184381778741865E-2</v>
      </c>
      <c r="BP132" s="11" t="str">
        <f>IF(Table2[[#This Row],[WR T]]=0,"--", IF(Table2[[#This Row],[WR HS]]/Table2[[#This Row],[WR T]]=0, "--", Table2[[#This Row],[WR HS]]/Table2[[#This Row],[WR T]]))</f>
        <v>--</v>
      </c>
      <c r="BQ132" s="18" t="str">
        <f>IF(Table2[[#This Row],[WR T]]=0,"--", IF(Table2[[#This Row],[WR FE]]/Table2[[#This Row],[WR T]]=0, "--", Table2[[#This Row],[WR FE]]/Table2[[#This Row],[WR T]]))</f>
        <v>--</v>
      </c>
      <c r="BR132" s="2">
        <v>0</v>
      </c>
      <c r="BS132" s="2">
        <v>26</v>
      </c>
      <c r="BT132" s="2">
        <v>0</v>
      </c>
      <c r="BU132" s="2">
        <v>0</v>
      </c>
      <c r="BV132" s="6">
        <f>SUM(Table2[[#This Row],[DNC B]:[DNC FE]])</f>
        <v>26</v>
      </c>
      <c r="BW132" s="11">
        <f>IF((Table2[[#This Row],[DNC T]]/Table2[[#This Row],[Admission]]) = 0, "--", (Table2[[#This Row],[DNC T]]/Table2[[#This Row],[Admission]]))</f>
        <v>1.8799710773680405E-2</v>
      </c>
      <c r="BX132" s="11" t="str">
        <f>IF(Table2[[#This Row],[DNC T]]=0,"--", IF(Table2[[#This Row],[DNC HS]]/Table2[[#This Row],[DNC T]]=0, "--", Table2[[#This Row],[DNC HS]]/Table2[[#This Row],[DNC T]]))</f>
        <v>--</v>
      </c>
      <c r="BY132" s="18" t="str">
        <f>IF(Table2[[#This Row],[DNC T]]=0,"--", IF(Table2[[#This Row],[DNC FE]]/Table2[[#This Row],[DNC T]]=0, "--", Table2[[#This Row],[DNC FE]]/Table2[[#This Row],[DNC T]]))</f>
        <v>--</v>
      </c>
      <c r="BZ132" s="24">
        <f>SUM(Table2[[#This Row],[BX T]],Table2[[#This Row],[SW T]],Table2[[#This Row],[CHE T]],Table2[[#This Row],[WR T]],Table2[[#This Row],[DNC T]])</f>
        <v>184</v>
      </c>
      <c r="CA132" s="2">
        <v>68</v>
      </c>
      <c r="CB132" s="2">
        <v>64</v>
      </c>
      <c r="CC132" s="2">
        <v>1</v>
      </c>
      <c r="CD132" s="2">
        <v>0</v>
      </c>
      <c r="CE132" s="6">
        <f>SUM(Table2[[#This Row],[TF B]:[TF FE]])</f>
        <v>133</v>
      </c>
      <c r="CF132" s="11">
        <f>IF((Table2[[#This Row],[TF T]]/Table2[[#This Row],[Admission]]) = 0, "--", (Table2[[#This Row],[TF T]]/Table2[[#This Row],[Admission]]))</f>
        <v>9.6167751265365142E-2</v>
      </c>
      <c r="CG132" s="11">
        <f>IF(Table2[[#This Row],[TF T]]=0,"--", IF(Table2[[#This Row],[TF HS]]/Table2[[#This Row],[TF T]]=0, "--", Table2[[#This Row],[TF HS]]/Table2[[#This Row],[TF T]]))</f>
        <v>7.5187969924812026E-3</v>
      </c>
      <c r="CH132" s="18" t="str">
        <f>IF(Table2[[#This Row],[TF T]]=0,"--", IF(Table2[[#This Row],[TF FE]]/Table2[[#This Row],[TF T]]=0, "--", Table2[[#This Row],[TF FE]]/Table2[[#This Row],[TF T]]))</f>
        <v>--</v>
      </c>
      <c r="CI132" s="2">
        <v>50</v>
      </c>
      <c r="CJ132" s="2">
        <v>0</v>
      </c>
      <c r="CK132" s="2">
        <v>0</v>
      </c>
      <c r="CL132" s="2">
        <v>0</v>
      </c>
      <c r="CM132" s="6">
        <f>SUM(Table2[[#This Row],[BB B]:[BB FE]])</f>
        <v>50</v>
      </c>
      <c r="CN132" s="11">
        <f>IF((Table2[[#This Row],[BB T]]/Table2[[#This Row],[Admission]]) = 0, "--", (Table2[[#This Row],[BB T]]/Table2[[#This Row],[Admission]]))</f>
        <v>3.6153289949385395E-2</v>
      </c>
      <c r="CO132" s="11" t="str">
        <f>IF(Table2[[#This Row],[BB T]]=0,"--", IF(Table2[[#This Row],[BB HS]]/Table2[[#This Row],[BB T]]=0, "--", Table2[[#This Row],[BB HS]]/Table2[[#This Row],[BB T]]))</f>
        <v>--</v>
      </c>
      <c r="CP132" s="18" t="str">
        <f>IF(Table2[[#This Row],[BB T]]=0,"--", IF(Table2[[#This Row],[BB FE]]/Table2[[#This Row],[BB T]]=0, "--", Table2[[#This Row],[BB FE]]/Table2[[#This Row],[BB T]]))</f>
        <v>--</v>
      </c>
      <c r="CQ132" s="2">
        <v>0</v>
      </c>
      <c r="CR132" s="2">
        <v>24</v>
      </c>
      <c r="CS132" s="2">
        <v>0</v>
      </c>
      <c r="CT132" s="2">
        <v>0</v>
      </c>
      <c r="CU132" s="6">
        <f>SUM(Table2[[#This Row],[SB B]:[SB FE]])</f>
        <v>24</v>
      </c>
      <c r="CV132" s="11">
        <f>IF((Table2[[#This Row],[SB T]]/Table2[[#This Row],[Admission]]) = 0, "--", (Table2[[#This Row],[SB T]]/Table2[[#This Row],[Admission]]))</f>
        <v>1.735357917570499E-2</v>
      </c>
      <c r="CW132" s="11" t="str">
        <f>IF(Table2[[#This Row],[SB T]]=0,"--", IF(Table2[[#This Row],[SB HS]]/Table2[[#This Row],[SB T]]=0, "--", Table2[[#This Row],[SB HS]]/Table2[[#This Row],[SB T]]))</f>
        <v>--</v>
      </c>
      <c r="CX132" s="18" t="str">
        <f>IF(Table2[[#This Row],[SB T]]=0,"--", IF(Table2[[#This Row],[SB FE]]/Table2[[#This Row],[SB T]]=0, "--", Table2[[#This Row],[SB FE]]/Table2[[#This Row],[SB T]]))</f>
        <v>--</v>
      </c>
      <c r="CY132" s="2">
        <v>12</v>
      </c>
      <c r="CZ132" s="2">
        <v>12</v>
      </c>
      <c r="DA132" s="2">
        <v>0</v>
      </c>
      <c r="DB132" s="2">
        <v>0</v>
      </c>
      <c r="DC132" s="6">
        <f>SUM(Table2[[#This Row],[GF B]:[GF FE]])</f>
        <v>24</v>
      </c>
      <c r="DD132" s="11">
        <f>IF((Table2[[#This Row],[GF T]]/Table2[[#This Row],[Admission]]) = 0, "--", (Table2[[#This Row],[GF T]]/Table2[[#This Row],[Admission]]))</f>
        <v>1.735357917570499E-2</v>
      </c>
      <c r="DE132" s="11" t="str">
        <f>IF(Table2[[#This Row],[GF T]]=0,"--", IF(Table2[[#This Row],[GF HS]]/Table2[[#This Row],[GF T]]=0, "--", Table2[[#This Row],[GF HS]]/Table2[[#This Row],[GF T]]))</f>
        <v>--</v>
      </c>
      <c r="DF132" s="18" t="str">
        <f>IF(Table2[[#This Row],[GF T]]=0,"--", IF(Table2[[#This Row],[GF FE]]/Table2[[#This Row],[GF T]]=0, "--", Table2[[#This Row],[GF FE]]/Table2[[#This Row],[GF T]]))</f>
        <v>--</v>
      </c>
      <c r="DG132" s="2">
        <v>18</v>
      </c>
      <c r="DH132" s="2">
        <v>18</v>
      </c>
      <c r="DI132" s="2">
        <v>0</v>
      </c>
      <c r="DJ132" s="2">
        <v>0</v>
      </c>
      <c r="DK132" s="6">
        <f>SUM(Table2[[#This Row],[TN B]:[TN FE]])</f>
        <v>36</v>
      </c>
      <c r="DL132" s="11">
        <f>IF((Table2[[#This Row],[TN T]]/Table2[[#This Row],[Admission]]) = 0, "--", (Table2[[#This Row],[TN T]]/Table2[[#This Row],[Admission]]))</f>
        <v>2.6030368763557483E-2</v>
      </c>
      <c r="DM132" s="11" t="str">
        <f>IF(Table2[[#This Row],[TN T]]=0,"--", IF(Table2[[#This Row],[TN HS]]/Table2[[#This Row],[TN T]]=0, "--", Table2[[#This Row],[TN HS]]/Table2[[#This Row],[TN T]]))</f>
        <v>--</v>
      </c>
      <c r="DN132" s="18" t="str">
        <f>IF(Table2[[#This Row],[TN T]]=0,"--", IF(Table2[[#This Row],[TN FE]]/Table2[[#This Row],[TN T]]=0, "--", Table2[[#This Row],[TN FE]]/Table2[[#This Row],[TN T]]))</f>
        <v>--</v>
      </c>
      <c r="DO132" s="2">
        <v>18</v>
      </c>
      <c r="DP132" s="2">
        <v>16</v>
      </c>
      <c r="DQ132" s="2">
        <v>0</v>
      </c>
      <c r="DR132" s="2">
        <v>0</v>
      </c>
      <c r="DS132" s="6">
        <f>SUM(Table2[[#This Row],[BND B]:[BND FE]])</f>
        <v>34</v>
      </c>
      <c r="DT132" s="11">
        <f>IF((Table2[[#This Row],[BND T]]/Table2[[#This Row],[Admission]]) = 0, "--", (Table2[[#This Row],[BND T]]/Table2[[#This Row],[Admission]]))</f>
        <v>2.4584237165582067E-2</v>
      </c>
      <c r="DU132" s="11" t="str">
        <f>IF(Table2[[#This Row],[BND T]]=0,"--", IF(Table2[[#This Row],[BND HS]]/Table2[[#This Row],[BND T]]=0, "--", Table2[[#This Row],[BND HS]]/Table2[[#This Row],[BND T]]))</f>
        <v>--</v>
      </c>
      <c r="DV132" s="18" t="str">
        <f>IF(Table2[[#This Row],[BND T]]=0,"--", IF(Table2[[#This Row],[BND FE]]/Table2[[#This Row],[BND T]]=0, "--", Table2[[#This Row],[BND FE]]/Table2[[#This Row],[BND T]]))</f>
        <v>--</v>
      </c>
      <c r="DW132" s="2">
        <v>4</v>
      </c>
      <c r="DX132" s="2">
        <v>5</v>
      </c>
      <c r="DY132" s="2">
        <v>0</v>
      </c>
      <c r="DZ132" s="2">
        <v>0</v>
      </c>
      <c r="EA132" s="6">
        <f>SUM(Table2[[#This Row],[SPE B]:[SPE FE]])</f>
        <v>9</v>
      </c>
      <c r="EB132" s="11">
        <f>IF((Table2[[#This Row],[SPE T]]/Table2[[#This Row],[Admission]]) = 0, "--", (Table2[[#This Row],[SPE T]]/Table2[[#This Row],[Admission]]))</f>
        <v>6.5075921908893707E-3</v>
      </c>
      <c r="EC132" s="11" t="str">
        <f>IF(Table2[[#This Row],[SPE T]]=0,"--", IF(Table2[[#This Row],[SPE HS]]/Table2[[#This Row],[SPE T]]=0, "--", Table2[[#This Row],[SPE HS]]/Table2[[#This Row],[SPE T]]))</f>
        <v>--</v>
      </c>
      <c r="ED132" s="18" t="str">
        <f>IF(Table2[[#This Row],[SPE T]]=0,"--", IF(Table2[[#This Row],[SPE FE]]/Table2[[#This Row],[SPE T]]=0, "--", Table2[[#This Row],[SPE FE]]/Table2[[#This Row],[SPE T]]))</f>
        <v>--</v>
      </c>
      <c r="EE132" s="2">
        <v>12</v>
      </c>
      <c r="EF132" s="2">
        <v>11</v>
      </c>
      <c r="EG132" s="2">
        <v>0</v>
      </c>
      <c r="EH132" s="2">
        <v>0</v>
      </c>
      <c r="EI132" s="6">
        <f>SUM(Table2[[#This Row],[ORC B]:[ORC FE]])</f>
        <v>23</v>
      </c>
      <c r="EJ132" s="11">
        <f>IF((Table2[[#This Row],[ORC T]]/Table2[[#This Row],[Admission]]) = 0, "--", (Table2[[#This Row],[ORC T]]/Table2[[#This Row],[Admission]]))</f>
        <v>1.6630513376717282E-2</v>
      </c>
      <c r="EK132" s="11" t="str">
        <f>IF(Table2[[#This Row],[ORC T]]=0,"--", IF(Table2[[#This Row],[ORC HS]]/Table2[[#This Row],[ORC T]]=0, "--", Table2[[#This Row],[ORC HS]]/Table2[[#This Row],[ORC T]]))</f>
        <v>--</v>
      </c>
      <c r="EL132" s="18" t="str">
        <f>IF(Table2[[#This Row],[ORC T]]=0,"--", IF(Table2[[#This Row],[ORC FE]]/Table2[[#This Row],[ORC T]]=0, "--", Table2[[#This Row],[ORC FE]]/Table2[[#This Row],[ORC T]]))</f>
        <v>--</v>
      </c>
      <c r="EM132" s="2">
        <v>0</v>
      </c>
      <c r="EN132" s="2">
        <v>0</v>
      </c>
      <c r="EO132" s="2">
        <v>0</v>
      </c>
      <c r="EP132" s="2">
        <v>0</v>
      </c>
      <c r="EQ132" s="6">
        <f>SUM(Table2[[#This Row],[SOL B]:[SOL FE]])</f>
        <v>0</v>
      </c>
      <c r="ER132" s="11" t="str">
        <f>IF((Table2[[#This Row],[SOL T]]/Table2[[#This Row],[Admission]]) = 0, "--", (Table2[[#This Row],[SOL T]]/Table2[[#This Row],[Admission]]))</f>
        <v>--</v>
      </c>
      <c r="ES132" s="11" t="str">
        <f>IF(Table2[[#This Row],[SOL T]]=0,"--", IF(Table2[[#This Row],[SOL HS]]/Table2[[#This Row],[SOL T]]=0, "--", Table2[[#This Row],[SOL HS]]/Table2[[#This Row],[SOL T]]))</f>
        <v>--</v>
      </c>
      <c r="ET132" s="18" t="str">
        <f>IF(Table2[[#This Row],[SOL T]]=0,"--", IF(Table2[[#This Row],[SOL FE]]/Table2[[#This Row],[SOL T]]=0, "--", Table2[[#This Row],[SOL FE]]/Table2[[#This Row],[SOL T]]))</f>
        <v>--</v>
      </c>
      <c r="EU132" s="2">
        <v>4</v>
      </c>
      <c r="EV132" s="2">
        <v>12</v>
      </c>
      <c r="EW132" s="2">
        <v>0</v>
      </c>
      <c r="EX132" s="2">
        <v>0</v>
      </c>
      <c r="EY132" s="6">
        <f>SUM(Table2[[#This Row],[CHO B]:[CHO FE]])</f>
        <v>16</v>
      </c>
      <c r="EZ132" s="11">
        <f>IF((Table2[[#This Row],[CHO T]]/Table2[[#This Row],[Admission]]) = 0, "--", (Table2[[#This Row],[CHO T]]/Table2[[#This Row],[Admission]]))</f>
        <v>1.1569052783803326E-2</v>
      </c>
      <c r="FA132" s="11" t="str">
        <f>IF(Table2[[#This Row],[CHO T]]=0,"--", IF(Table2[[#This Row],[CHO HS]]/Table2[[#This Row],[CHO T]]=0, "--", Table2[[#This Row],[CHO HS]]/Table2[[#This Row],[CHO T]]))</f>
        <v>--</v>
      </c>
      <c r="FB132" s="18" t="str">
        <f>IF(Table2[[#This Row],[CHO T]]=0,"--", IF(Table2[[#This Row],[CHO FE]]/Table2[[#This Row],[CHO T]]=0, "--", Table2[[#This Row],[CHO FE]]/Table2[[#This Row],[CHO T]]))</f>
        <v>--</v>
      </c>
      <c r="FC13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349</v>
      </c>
      <c r="FD132">
        <v>0</v>
      </c>
      <c r="FE132">
        <v>0</v>
      </c>
      <c r="FF132" s="1" t="s">
        <v>390</v>
      </c>
      <c r="FG132" s="1" t="s">
        <v>390</v>
      </c>
      <c r="FH132">
        <v>0</v>
      </c>
      <c r="FI132">
        <v>0</v>
      </c>
      <c r="FJ132" s="1" t="s">
        <v>390</v>
      </c>
      <c r="FK132" s="1" t="s">
        <v>390</v>
      </c>
      <c r="FL132">
        <v>1</v>
      </c>
      <c r="FM132">
        <v>0</v>
      </c>
      <c r="FN132" s="1" t="s">
        <v>390</v>
      </c>
      <c r="FO132" s="1" t="s">
        <v>390</v>
      </c>
    </row>
    <row r="133" spans="1:171">
      <c r="A133">
        <v>921</v>
      </c>
      <c r="B133">
        <v>363</v>
      </c>
      <c r="C133" t="s">
        <v>230</v>
      </c>
      <c r="D133" t="s">
        <v>229</v>
      </c>
      <c r="E133" s="20">
        <v>65</v>
      </c>
      <c r="F133" s="2">
        <v>0</v>
      </c>
      <c r="G133" s="2">
        <v>0</v>
      </c>
      <c r="H133" s="2">
        <v>0</v>
      </c>
      <c r="I133" s="2">
        <v>0</v>
      </c>
      <c r="J133" s="6">
        <f>SUM(Table2[[#This Row],[FB B]:[FB FE]])</f>
        <v>0</v>
      </c>
      <c r="K133" s="11" t="str">
        <f>IF((Table2[[#This Row],[FB T]]/Table2[[#This Row],[Admission]]) = 0, "--", (Table2[[#This Row],[FB T]]/Table2[[#This Row],[Admission]]))</f>
        <v>--</v>
      </c>
      <c r="L133" s="11" t="str">
        <f>IF(Table2[[#This Row],[FB T]]=0,"--", IF(Table2[[#This Row],[FB HS]]/Table2[[#This Row],[FB T]]=0, "--", Table2[[#This Row],[FB HS]]/Table2[[#This Row],[FB T]]))</f>
        <v>--</v>
      </c>
      <c r="M133" s="18" t="str">
        <f>IF(Table2[[#This Row],[FB T]]=0,"--", IF(Table2[[#This Row],[FB FE]]/Table2[[#This Row],[FB T]]=0, "--", Table2[[#This Row],[FB FE]]/Table2[[#This Row],[FB T]]))</f>
        <v>--</v>
      </c>
      <c r="N133" s="2">
        <v>0</v>
      </c>
      <c r="O133" s="2">
        <v>0</v>
      </c>
      <c r="P133" s="2">
        <v>0</v>
      </c>
      <c r="Q133" s="2">
        <v>0</v>
      </c>
      <c r="R133" s="6">
        <f>SUM(Table2[[#This Row],[XC B]:[XC FE]])</f>
        <v>0</v>
      </c>
      <c r="S133" s="11" t="str">
        <f>IF((Table2[[#This Row],[XC T]]/Table2[[#This Row],[Admission]]) = 0, "--", (Table2[[#This Row],[XC T]]/Table2[[#This Row],[Admission]]))</f>
        <v>--</v>
      </c>
      <c r="T133" s="11" t="str">
        <f>IF(Table2[[#This Row],[XC T]]=0,"--", IF(Table2[[#This Row],[XC HS]]/Table2[[#This Row],[XC T]]=0, "--", Table2[[#This Row],[XC HS]]/Table2[[#This Row],[XC T]]))</f>
        <v>--</v>
      </c>
      <c r="U133" s="18" t="str">
        <f>IF(Table2[[#This Row],[XC T]]=0,"--", IF(Table2[[#This Row],[XC FE]]/Table2[[#This Row],[XC T]]=0, "--", Table2[[#This Row],[XC FE]]/Table2[[#This Row],[XC T]]))</f>
        <v>--</v>
      </c>
      <c r="V133" s="2">
        <v>10</v>
      </c>
      <c r="W133" s="2">
        <v>0</v>
      </c>
      <c r="X133" s="2">
        <v>0</v>
      </c>
      <c r="Y133" s="6">
        <f>SUM(Table2[[#This Row],[VB G]:[VB FE]])</f>
        <v>10</v>
      </c>
      <c r="Z133" s="11">
        <f>IF((Table2[[#This Row],[VB T]]/Table2[[#This Row],[Admission]]) = 0, "--", (Table2[[#This Row],[VB T]]/Table2[[#This Row],[Admission]]))</f>
        <v>0.15384615384615385</v>
      </c>
      <c r="AA133" s="11" t="str">
        <f>IF(Table2[[#This Row],[VB T]]=0,"--", IF(Table2[[#This Row],[VB HS]]/Table2[[#This Row],[VB T]]=0, "--", Table2[[#This Row],[VB HS]]/Table2[[#This Row],[VB T]]))</f>
        <v>--</v>
      </c>
      <c r="AB133" s="18" t="str">
        <f>IF(Table2[[#This Row],[VB T]]=0,"--", IF(Table2[[#This Row],[VB FE]]/Table2[[#This Row],[VB T]]=0, "--", Table2[[#This Row],[VB FE]]/Table2[[#This Row],[VB T]]))</f>
        <v>--</v>
      </c>
      <c r="AC133" s="2">
        <v>22</v>
      </c>
      <c r="AD133" s="2">
        <v>0</v>
      </c>
      <c r="AE133" s="2">
        <v>0</v>
      </c>
      <c r="AF133" s="2">
        <v>0</v>
      </c>
      <c r="AG133" s="6">
        <f>SUM(Table2[[#This Row],[SC B]:[SC FE]])</f>
        <v>22</v>
      </c>
      <c r="AH133" s="11">
        <f>IF((Table2[[#This Row],[SC T]]/Table2[[#This Row],[Admission]]) = 0, "--", (Table2[[#This Row],[SC T]]/Table2[[#This Row],[Admission]]))</f>
        <v>0.33846153846153848</v>
      </c>
      <c r="AI133" s="11" t="str">
        <f>IF(Table2[[#This Row],[SC T]]=0,"--", IF(Table2[[#This Row],[SC HS]]/Table2[[#This Row],[SC T]]=0, "--", Table2[[#This Row],[SC HS]]/Table2[[#This Row],[SC T]]))</f>
        <v>--</v>
      </c>
      <c r="AJ133" s="18" t="str">
        <f>IF(Table2[[#This Row],[SC T]]=0,"--", IF(Table2[[#This Row],[SC FE]]/Table2[[#This Row],[SC T]]=0, "--", Table2[[#This Row],[SC FE]]/Table2[[#This Row],[SC T]]))</f>
        <v>--</v>
      </c>
      <c r="AK133" s="15">
        <f>SUM(Table2[[#This Row],[FB T]],Table2[[#This Row],[XC T]],Table2[[#This Row],[VB T]],Table2[[#This Row],[SC T]])</f>
        <v>32</v>
      </c>
      <c r="AL133" s="2">
        <v>15</v>
      </c>
      <c r="AM133" s="2">
        <v>8</v>
      </c>
      <c r="AN133" s="2">
        <v>0</v>
      </c>
      <c r="AO133" s="2">
        <v>0</v>
      </c>
      <c r="AP133" s="6">
        <f>SUM(Table2[[#This Row],[BX B]:[BX FE]])</f>
        <v>23</v>
      </c>
      <c r="AQ133" s="11">
        <f>IF((Table2[[#This Row],[BX T]]/Table2[[#This Row],[Admission]]) = 0, "--", (Table2[[#This Row],[BX T]]/Table2[[#This Row],[Admission]]))</f>
        <v>0.35384615384615387</v>
      </c>
      <c r="AR133" s="11" t="str">
        <f>IF(Table2[[#This Row],[BX T]]=0,"--", IF(Table2[[#This Row],[BX HS]]/Table2[[#This Row],[BX T]]=0, "--", Table2[[#This Row],[BX HS]]/Table2[[#This Row],[BX T]]))</f>
        <v>--</v>
      </c>
      <c r="AS133" s="18" t="str">
        <f>IF(Table2[[#This Row],[BX T]]=0,"--", IF(Table2[[#This Row],[BX FE]]/Table2[[#This Row],[BX T]]=0, "--", Table2[[#This Row],[BX FE]]/Table2[[#This Row],[BX T]]))</f>
        <v>--</v>
      </c>
      <c r="AT133" s="2">
        <v>0</v>
      </c>
      <c r="AU133" s="2">
        <v>0</v>
      </c>
      <c r="AV133" s="2">
        <v>0</v>
      </c>
      <c r="AW133" s="2">
        <v>0</v>
      </c>
      <c r="AX133" s="6">
        <f>SUM(Table2[[#This Row],[SW B]:[SW FE]])</f>
        <v>0</v>
      </c>
      <c r="AY133" s="11" t="str">
        <f>IF((Table2[[#This Row],[SW T]]/Table2[[#This Row],[Admission]]) = 0, "--", (Table2[[#This Row],[SW T]]/Table2[[#This Row],[Admission]]))</f>
        <v>--</v>
      </c>
      <c r="AZ133" s="11" t="str">
        <f>IF(Table2[[#This Row],[SW T]]=0,"--", IF(Table2[[#This Row],[SW HS]]/Table2[[#This Row],[SW T]]=0, "--", Table2[[#This Row],[SW HS]]/Table2[[#This Row],[SW T]]))</f>
        <v>--</v>
      </c>
      <c r="BA133" s="18" t="str">
        <f>IF(Table2[[#This Row],[SW T]]=0,"--", IF(Table2[[#This Row],[SW FE]]/Table2[[#This Row],[SW T]]=0, "--", Table2[[#This Row],[SW FE]]/Table2[[#This Row],[SW T]]))</f>
        <v>--</v>
      </c>
      <c r="BB133" s="2">
        <v>0</v>
      </c>
      <c r="BC133" s="2">
        <v>0</v>
      </c>
      <c r="BD133" s="2">
        <v>0</v>
      </c>
      <c r="BE133" s="2">
        <v>0</v>
      </c>
      <c r="BF133" s="6">
        <f>SUM(Table2[[#This Row],[CHE B]:[CHE FE]])</f>
        <v>0</v>
      </c>
      <c r="BG133" s="11" t="str">
        <f>IF((Table2[[#This Row],[CHE T]]/Table2[[#This Row],[Admission]]) = 0, "--", (Table2[[#This Row],[CHE T]]/Table2[[#This Row],[Admission]]))</f>
        <v>--</v>
      </c>
      <c r="BH133" s="11" t="str">
        <f>IF(Table2[[#This Row],[CHE T]]=0,"--", IF(Table2[[#This Row],[CHE HS]]/Table2[[#This Row],[CHE T]]=0, "--", Table2[[#This Row],[CHE HS]]/Table2[[#This Row],[CHE T]]))</f>
        <v>--</v>
      </c>
      <c r="BI133" s="22" t="str">
        <f>IF(Table2[[#This Row],[CHE T]]=0,"--", IF(Table2[[#This Row],[CHE FE]]/Table2[[#This Row],[CHE T]]=0, "--", Table2[[#This Row],[CHE FE]]/Table2[[#This Row],[CHE T]]))</f>
        <v>--</v>
      </c>
      <c r="BJ133" s="2">
        <v>0</v>
      </c>
      <c r="BK133" s="2">
        <v>0</v>
      </c>
      <c r="BL133" s="2">
        <v>0</v>
      </c>
      <c r="BM133" s="2">
        <v>0</v>
      </c>
      <c r="BN133" s="6">
        <f>SUM(Table2[[#This Row],[WR B]:[WR FE]])</f>
        <v>0</v>
      </c>
      <c r="BO133" s="11" t="str">
        <f>IF((Table2[[#This Row],[WR T]]/Table2[[#This Row],[Admission]]) = 0, "--", (Table2[[#This Row],[WR T]]/Table2[[#This Row],[Admission]]))</f>
        <v>--</v>
      </c>
      <c r="BP133" s="11" t="str">
        <f>IF(Table2[[#This Row],[WR T]]=0,"--", IF(Table2[[#This Row],[WR HS]]/Table2[[#This Row],[WR T]]=0, "--", Table2[[#This Row],[WR HS]]/Table2[[#This Row],[WR T]]))</f>
        <v>--</v>
      </c>
      <c r="BQ133" s="18" t="str">
        <f>IF(Table2[[#This Row],[WR T]]=0,"--", IF(Table2[[#This Row],[WR FE]]/Table2[[#This Row],[WR T]]=0, "--", Table2[[#This Row],[WR FE]]/Table2[[#This Row],[WR T]]))</f>
        <v>--</v>
      </c>
      <c r="BR133" s="2">
        <v>0</v>
      </c>
      <c r="BS133" s="2">
        <v>0</v>
      </c>
      <c r="BT133" s="2">
        <v>0</v>
      </c>
      <c r="BU133" s="2">
        <v>0</v>
      </c>
      <c r="BV133" s="6">
        <f>SUM(Table2[[#This Row],[DNC B]:[DNC FE]])</f>
        <v>0</v>
      </c>
      <c r="BW133" s="11" t="str">
        <f>IF((Table2[[#This Row],[DNC T]]/Table2[[#This Row],[Admission]]) = 0, "--", (Table2[[#This Row],[DNC T]]/Table2[[#This Row],[Admission]]))</f>
        <v>--</v>
      </c>
      <c r="BX133" s="11" t="str">
        <f>IF(Table2[[#This Row],[DNC T]]=0,"--", IF(Table2[[#This Row],[DNC HS]]/Table2[[#This Row],[DNC T]]=0, "--", Table2[[#This Row],[DNC HS]]/Table2[[#This Row],[DNC T]]))</f>
        <v>--</v>
      </c>
      <c r="BY133" s="18" t="str">
        <f>IF(Table2[[#This Row],[DNC T]]=0,"--", IF(Table2[[#This Row],[DNC FE]]/Table2[[#This Row],[DNC T]]=0, "--", Table2[[#This Row],[DNC FE]]/Table2[[#This Row],[DNC T]]))</f>
        <v>--</v>
      </c>
      <c r="BZ133" s="24">
        <f>SUM(Table2[[#This Row],[BX T]],Table2[[#This Row],[SW T]],Table2[[#This Row],[CHE T]],Table2[[#This Row],[WR T]],Table2[[#This Row],[DNC T]])</f>
        <v>23</v>
      </c>
      <c r="CA133" s="2">
        <v>0</v>
      </c>
      <c r="CB133" s="2">
        <v>0</v>
      </c>
      <c r="CC133" s="2">
        <v>0</v>
      </c>
      <c r="CD133" s="2">
        <v>0</v>
      </c>
      <c r="CE133" s="6">
        <f>SUM(Table2[[#This Row],[TF B]:[TF FE]])</f>
        <v>0</v>
      </c>
      <c r="CF133" s="11" t="str">
        <f>IF((Table2[[#This Row],[TF T]]/Table2[[#This Row],[Admission]]) = 0, "--", (Table2[[#This Row],[TF T]]/Table2[[#This Row],[Admission]]))</f>
        <v>--</v>
      </c>
      <c r="CG133" s="11" t="str">
        <f>IF(Table2[[#This Row],[TF T]]=0,"--", IF(Table2[[#This Row],[TF HS]]/Table2[[#This Row],[TF T]]=0, "--", Table2[[#This Row],[TF HS]]/Table2[[#This Row],[TF T]]))</f>
        <v>--</v>
      </c>
      <c r="CH133" s="18" t="str">
        <f>IF(Table2[[#This Row],[TF T]]=0,"--", IF(Table2[[#This Row],[TF FE]]/Table2[[#This Row],[TF T]]=0, "--", Table2[[#This Row],[TF FE]]/Table2[[#This Row],[TF T]]))</f>
        <v>--</v>
      </c>
      <c r="CI133" s="2">
        <v>0</v>
      </c>
      <c r="CJ133" s="2">
        <v>0</v>
      </c>
      <c r="CK133" s="2">
        <v>0</v>
      </c>
      <c r="CL133" s="2">
        <v>0</v>
      </c>
      <c r="CM133" s="6">
        <f>SUM(Table2[[#This Row],[BB B]:[BB FE]])</f>
        <v>0</v>
      </c>
      <c r="CN133" s="11" t="str">
        <f>IF((Table2[[#This Row],[BB T]]/Table2[[#This Row],[Admission]]) = 0, "--", (Table2[[#This Row],[BB T]]/Table2[[#This Row],[Admission]]))</f>
        <v>--</v>
      </c>
      <c r="CO133" s="11" t="str">
        <f>IF(Table2[[#This Row],[BB T]]=0,"--", IF(Table2[[#This Row],[BB HS]]/Table2[[#This Row],[BB T]]=0, "--", Table2[[#This Row],[BB HS]]/Table2[[#This Row],[BB T]]))</f>
        <v>--</v>
      </c>
      <c r="CP133" s="18" t="str">
        <f>IF(Table2[[#This Row],[BB T]]=0,"--", IF(Table2[[#This Row],[BB FE]]/Table2[[#This Row],[BB T]]=0, "--", Table2[[#This Row],[BB FE]]/Table2[[#This Row],[BB T]]))</f>
        <v>--</v>
      </c>
      <c r="CQ133" s="2">
        <v>0</v>
      </c>
      <c r="CR133" s="2">
        <v>0</v>
      </c>
      <c r="CS133" s="2">
        <v>0</v>
      </c>
      <c r="CT133" s="2">
        <v>0</v>
      </c>
      <c r="CU133" s="6">
        <f>SUM(Table2[[#This Row],[SB B]:[SB FE]])</f>
        <v>0</v>
      </c>
      <c r="CV133" s="11" t="str">
        <f>IF((Table2[[#This Row],[SB T]]/Table2[[#This Row],[Admission]]) = 0, "--", (Table2[[#This Row],[SB T]]/Table2[[#This Row],[Admission]]))</f>
        <v>--</v>
      </c>
      <c r="CW133" s="11" t="str">
        <f>IF(Table2[[#This Row],[SB T]]=0,"--", IF(Table2[[#This Row],[SB HS]]/Table2[[#This Row],[SB T]]=0, "--", Table2[[#This Row],[SB HS]]/Table2[[#This Row],[SB T]]))</f>
        <v>--</v>
      </c>
      <c r="CX133" s="18" t="str">
        <f>IF(Table2[[#This Row],[SB T]]=0,"--", IF(Table2[[#This Row],[SB FE]]/Table2[[#This Row],[SB T]]=0, "--", Table2[[#This Row],[SB FE]]/Table2[[#This Row],[SB T]]))</f>
        <v>--</v>
      </c>
      <c r="CY133" s="2">
        <v>0</v>
      </c>
      <c r="CZ133" s="2">
        <v>0</v>
      </c>
      <c r="DA133" s="2">
        <v>0</v>
      </c>
      <c r="DB133" s="2">
        <v>0</v>
      </c>
      <c r="DC133" s="6">
        <f>SUM(Table2[[#This Row],[GF B]:[GF FE]])</f>
        <v>0</v>
      </c>
      <c r="DD133" s="11" t="str">
        <f>IF((Table2[[#This Row],[GF T]]/Table2[[#This Row],[Admission]]) = 0, "--", (Table2[[#This Row],[GF T]]/Table2[[#This Row],[Admission]]))</f>
        <v>--</v>
      </c>
      <c r="DE133" s="11" t="str">
        <f>IF(Table2[[#This Row],[GF T]]=0,"--", IF(Table2[[#This Row],[GF HS]]/Table2[[#This Row],[GF T]]=0, "--", Table2[[#This Row],[GF HS]]/Table2[[#This Row],[GF T]]))</f>
        <v>--</v>
      </c>
      <c r="DF133" s="18" t="str">
        <f>IF(Table2[[#This Row],[GF T]]=0,"--", IF(Table2[[#This Row],[GF FE]]/Table2[[#This Row],[GF T]]=0, "--", Table2[[#This Row],[GF FE]]/Table2[[#This Row],[GF T]]))</f>
        <v>--</v>
      </c>
      <c r="DG133" s="2">
        <v>0</v>
      </c>
      <c r="DH133" s="2">
        <v>0</v>
      </c>
      <c r="DI133" s="2">
        <v>0</v>
      </c>
      <c r="DJ133" s="2">
        <v>0</v>
      </c>
      <c r="DK133" s="6">
        <f>SUM(Table2[[#This Row],[TN B]:[TN FE]])</f>
        <v>0</v>
      </c>
      <c r="DL133" s="11" t="str">
        <f>IF((Table2[[#This Row],[TN T]]/Table2[[#This Row],[Admission]]) = 0, "--", (Table2[[#This Row],[TN T]]/Table2[[#This Row],[Admission]]))</f>
        <v>--</v>
      </c>
      <c r="DM133" s="11" t="str">
        <f>IF(Table2[[#This Row],[TN T]]=0,"--", IF(Table2[[#This Row],[TN HS]]/Table2[[#This Row],[TN T]]=0, "--", Table2[[#This Row],[TN HS]]/Table2[[#This Row],[TN T]]))</f>
        <v>--</v>
      </c>
      <c r="DN133" s="18" t="str">
        <f>IF(Table2[[#This Row],[TN T]]=0,"--", IF(Table2[[#This Row],[TN FE]]/Table2[[#This Row],[TN T]]=0, "--", Table2[[#This Row],[TN FE]]/Table2[[#This Row],[TN T]]))</f>
        <v>--</v>
      </c>
      <c r="DO133" s="2">
        <v>0</v>
      </c>
      <c r="DP133" s="2">
        <v>0</v>
      </c>
      <c r="DQ133" s="2">
        <v>0</v>
      </c>
      <c r="DR133" s="2">
        <v>0</v>
      </c>
      <c r="DS133" s="6">
        <f>SUM(Table2[[#This Row],[BND B]:[BND FE]])</f>
        <v>0</v>
      </c>
      <c r="DT133" s="11" t="str">
        <f>IF((Table2[[#This Row],[BND T]]/Table2[[#This Row],[Admission]]) = 0, "--", (Table2[[#This Row],[BND T]]/Table2[[#This Row],[Admission]]))</f>
        <v>--</v>
      </c>
      <c r="DU133" s="11" t="str">
        <f>IF(Table2[[#This Row],[BND T]]=0,"--", IF(Table2[[#This Row],[BND HS]]/Table2[[#This Row],[BND T]]=0, "--", Table2[[#This Row],[BND HS]]/Table2[[#This Row],[BND T]]))</f>
        <v>--</v>
      </c>
      <c r="DV133" s="18" t="str">
        <f>IF(Table2[[#This Row],[BND T]]=0,"--", IF(Table2[[#This Row],[BND FE]]/Table2[[#This Row],[BND T]]=0, "--", Table2[[#This Row],[BND FE]]/Table2[[#This Row],[BND T]]))</f>
        <v>--</v>
      </c>
      <c r="DW133" s="2">
        <v>0</v>
      </c>
      <c r="DX133" s="2">
        <v>0</v>
      </c>
      <c r="DY133" s="2">
        <v>0</v>
      </c>
      <c r="DZ133" s="2">
        <v>0</v>
      </c>
      <c r="EA133" s="6">
        <f>SUM(Table2[[#This Row],[SPE B]:[SPE FE]])</f>
        <v>0</v>
      </c>
      <c r="EB133" s="11" t="str">
        <f>IF((Table2[[#This Row],[SPE T]]/Table2[[#This Row],[Admission]]) = 0, "--", (Table2[[#This Row],[SPE T]]/Table2[[#This Row],[Admission]]))</f>
        <v>--</v>
      </c>
      <c r="EC133" s="11" t="str">
        <f>IF(Table2[[#This Row],[SPE T]]=0,"--", IF(Table2[[#This Row],[SPE HS]]/Table2[[#This Row],[SPE T]]=0, "--", Table2[[#This Row],[SPE HS]]/Table2[[#This Row],[SPE T]]))</f>
        <v>--</v>
      </c>
      <c r="ED133" s="18" t="str">
        <f>IF(Table2[[#This Row],[SPE T]]=0,"--", IF(Table2[[#This Row],[SPE FE]]/Table2[[#This Row],[SPE T]]=0, "--", Table2[[#This Row],[SPE FE]]/Table2[[#This Row],[SPE T]]))</f>
        <v>--</v>
      </c>
      <c r="EE133" s="2">
        <v>0</v>
      </c>
      <c r="EF133" s="2">
        <v>0</v>
      </c>
      <c r="EG133" s="2">
        <v>0</v>
      </c>
      <c r="EH133" s="2">
        <v>0</v>
      </c>
      <c r="EI133" s="6">
        <f>SUM(Table2[[#This Row],[ORC B]:[ORC FE]])</f>
        <v>0</v>
      </c>
      <c r="EJ133" s="11" t="str">
        <f>IF((Table2[[#This Row],[ORC T]]/Table2[[#This Row],[Admission]]) = 0, "--", (Table2[[#This Row],[ORC T]]/Table2[[#This Row],[Admission]]))</f>
        <v>--</v>
      </c>
      <c r="EK133" s="11" t="str">
        <f>IF(Table2[[#This Row],[ORC T]]=0,"--", IF(Table2[[#This Row],[ORC HS]]/Table2[[#This Row],[ORC T]]=0, "--", Table2[[#This Row],[ORC HS]]/Table2[[#This Row],[ORC T]]))</f>
        <v>--</v>
      </c>
      <c r="EL133" s="18" t="str">
        <f>IF(Table2[[#This Row],[ORC T]]=0,"--", IF(Table2[[#This Row],[ORC FE]]/Table2[[#This Row],[ORC T]]=0, "--", Table2[[#This Row],[ORC FE]]/Table2[[#This Row],[ORC T]]))</f>
        <v>--</v>
      </c>
      <c r="EM133" s="2">
        <v>0</v>
      </c>
      <c r="EN133" s="2">
        <v>0</v>
      </c>
      <c r="EO133" s="2">
        <v>0</v>
      </c>
      <c r="EP133" s="2">
        <v>0</v>
      </c>
      <c r="EQ133" s="6">
        <f>SUM(Table2[[#This Row],[SOL B]:[SOL FE]])</f>
        <v>0</v>
      </c>
      <c r="ER133" s="11" t="str">
        <f>IF((Table2[[#This Row],[SOL T]]/Table2[[#This Row],[Admission]]) = 0, "--", (Table2[[#This Row],[SOL T]]/Table2[[#This Row],[Admission]]))</f>
        <v>--</v>
      </c>
      <c r="ES133" s="11" t="str">
        <f>IF(Table2[[#This Row],[SOL T]]=0,"--", IF(Table2[[#This Row],[SOL HS]]/Table2[[#This Row],[SOL T]]=0, "--", Table2[[#This Row],[SOL HS]]/Table2[[#This Row],[SOL T]]))</f>
        <v>--</v>
      </c>
      <c r="ET133" s="18" t="str">
        <f>IF(Table2[[#This Row],[SOL T]]=0,"--", IF(Table2[[#This Row],[SOL FE]]/Table2[[#This Row],[SOL T]]=0, "--", Table2[[#This Row],[SOL FE]]/Table2[[#This Row],[SOL T]]))</f>
        <v>--</v>
      </c>
      <c r="EU133" s="2">
        <v>0</v>
      </c>
      <c r="EV133" s="2">
        <v>0</v>
      </c>
      <c r="EW133" s="2">
        <v>0</v>
      </c>
      <c r="EX133" s="2">
        <v>0</v>
      </c>
      <c r="EY133" s="6">
        <f>SUM(Table2[[#This Row],[CHO B]:[CHO FE]])</f>
        <v>0</v>
      </c>
      <c r="EZ133" s="11" t="str">
        <f>IF((Table2[[#This Row],[CHO T]]/Table2[[#This Row],[Admission]]) = 0, "--", (Table2[[#This Row],[CHO T]]/Table2[[#This Row],[Admission]]))</f>
        <v>--</v>
      </c>
      <c r="FA133" s="11" t="str">
        <f>IF(Table2[[#This Row],[CHO T]]=0,"--", IF(Table2[[#This Row],[CHO HS]]/Table2[[#This Row],[CHO T]]=0, "--", Table2[[#This Row],[CHO HS]]/Table2[[#This Row],[CHO T]]))</f>
        <v>--</v>
      </c>
      <c r="FB133" s="18" t="str">
        <f>IF(Table2[[#This Row],[CHO T]]=0,"--", IF(Table2[[#This Row],[CHO FE]]/Table2[[#This Row],[CHO T]]=0, "--", Table2[[#This Row],[CHO FE]]/Table2[[#This Row],[CHO T]]))</f>
        <v>--</v>
      </c>
      <c r="FC13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133">
        <v>0</v>
      </c>
      <c r="FE133">
        <v>0</v>
      </c>
      <c r="FF133">
        <v>0</v>
      </c>
      <c r="FG133">
        <v>0</v>
      </c>
      <c r="FH133">
        <v>0</v>
      </c>
      <c r="FI133">
        <v>0</v>
      </c>
      <c r="FJ133" s="1" t="s">
        <v>390</v>
      </c>
      <c r="FK133" s="1" t="s">
        <v>390</v>
      </c>
      <c r="FL133">
        <v>0</v>
      </c>
      <c r="FM133">
        <v>0</v>
      </c>
      <c r="FN133" s="1" t="s">
        <v>390</v>
      </c>
      <c r="FO133" s="1" t="s">
        <v>390</v>
      </c>
    </row>
    <row r="134" spans="1:171">
      <c r="A134">
        <v>1174</v>
      </c>
      <c r="B134">
        <v>109</v>
      </c>
      <c r="C134" t="s">
        <v>92</v>
      </c>
      <c r="D134" t="s">
        <v>231</v>
      </c>
      <c r="E134" s="20">
        <v>18</v>
      </c>
      <c r="F134" s="2">
        <v>0</v>
      </c>
      <c r="G134" s="2">
        <v>0</v>
      </c>
      <c r="H134" s="2">
        <v>0</v>
      </c>
      <c r="I134" s="2">
        <v>0</v>
      </c>
      <c r="J134" s="6">
        <f>SUM(Table2[[#This Row],[FB B]:[FB FE]])</f>
        <v>0</v>
      </c>
      <c r="K134" s="11" t="str">
        <f>IF((Table2[[#This Row],[FB T]]/Table2[[#This Row],[Admission]]) = 0, "--", (Table2[[#This Row],[FB T]]/Table2[[#This Row],[Admission]]))</f>
        <v>--</v>
      </c>
      <c r="L134" s="11" t="str">
        <f>IF(Table2[[#This Row],[FB T]]=0,"--", IF(Table2[[#This Row],[FB HS]]/Table2[[#This Row],[FB T]]=0, "--", Table2[[#This Row],[FB HS]]/Table2[[#This Row],[FB T]]))</f>
        <v>--</v>
      </c>
      <c r="M134" s="18" t="str">
        <f>IF(Table2[[#This Row],[FB T]]=0,"--", IF(Table2[[#This Row],[FB FE]]/Table2[[#This Row],[FB T]]=0, "--", Table2[[#This Row],[FB FE]]/Table2[[#This Row],[FB T]]))</f>
        <v>--</v>
      </c>
      <c r="N134" s="2">
        <v>0</v>
      </c>
      <c r="O134" s="2">
        <v>0</v>
      </c>
      <c r="P134" s="2">
        <v>0</v>
      </c>
      <c r="Q134" s="2">
        <v>0</v>
      </c>
      <c r="R134" s="6">
        <f>SUM(Table2[[#This Row],[XC B]:[XC FE]])</f>
        <v>0</v>
      </c>
      <c r="S134" s="11" t="str">
        <f>IF((Table2[[#This Row],[XC T]]/Table2[[#This Row],[Admission]]) = 0, "--", (Table2[[#This Row],[XC T]]/Table2[[#This Row],[Admission]]))</f>
        <v>--</v>
      </c>
      <c r="T134" s="11" t="str">
        <f>IF(Table2[[#This Row],[XC T]]=0,"--", IF(Table2[[#This Row],[XC HS]]/Table2[[#This Row],[XC T]]=0, "--", Table2[[#This Row],[XC HS]]/Table2[[#This Row],[XC T]]))</f>
        <v>--</v>
      </c>
      <c r="U134" s="18" t="str">
        <f>IF(Table2[[#This Row],[XC T]]=0,"--", IF(Table2[[#This Row],[XC FE]]/Table2[[#This Row],[XC T]]=0, "--", Table2[[#This Row],[XC FE]]/Table2[[#This Row],[XC T]]))</f>
        <v>--</v>
      </c>
      <c r="V134" s="2">
        <v>7</v>
      </c>
      <c r="W134" s="2">
        <v>0</v>
      </c>
      <c r="X134" s="2">
        <v>2</v>
      </c>
      <c r="Y134" s="6">
        <f>SUM(Table2[[#This Row],[VB G]:[VB FE]])</f>
        <v>9</v>
      </c>
      <c r="Z134" s="11">
        <f>IF((Table2[[#This Row],[VB T]]/Table2[[#This Row],[Admission]]) = 0, "--", (Table2[[#This Row],[VB T]]/Table2[[#This Row],[Admission]]))</f>
        <v>0.5</v>
      </c>
      <c r="AA134" s="11" t="str">
        <f>IF(Table2[[#This Row],[VB T]]=0,"--", IF(Table2[[#This Row],[VB HS]]/Table2[[#This Row],[VB T]]=0, "--", Table2[[#This Row],[VB HS]]/Table2[[#This Row],[VB T]]))</f>
        <v>--</v>
      </c>
      <c r="AB134" s="18">
        <f>IF(Table2[[#This Row],[VB T]]=0,"--", IF(Table2[[#This Row],[VB FE]]/Table2[[#This Row],[VB T]]=0, "--", Table2[[#This Row],[VB FE]]/Table2[[#This Row],[VB T]]))</f>
        <v>0.22222222222222221</v>
      </c>
      <c r="AC134" s="2">
        <v>0</v>
      </c>
      <c r="AD134" s="2">
        <v>0</v>
      </c>
      <c r="AE134" s="2">
        <v>0</v>
      </c>
      <c r="AF134" s="2">
        <v>0</v>
      </c>
      <c r="AG134" s="6">
        <f>SUM(Table2[[#This Row],[SC B]:[SC FE]])</f>
        <v>0</v>
      </c>
      <c r="AH134" s="11" t="str">
        <f>IF((Table2[[#This Row],[SC T]]/Table2[[#This Row],[Admission]]) = 0, "--", (Table2[[#This Row],[SC T]]/Table2[[#This Row],[Admission]]))</f>
        <v>--</v>
      </c>
      <c r="AI134" s="11" t="str">
        <f>IF(Table2[[#This Row],[SC T]]=0,"--", IF(Table2[[#This Row],[SC HS]]/Table2[[#This Row],[SC T]]=0, "--", Table2[[#This Row],[SC HS]]/Table2[[#This Row],[SC T]]))</f>
        <v>--</v>
      </c>
      <c r="AJ134" s="18" t="str">
        <f>IF(Table2[[#This Row],[SC T]]=0,"--", IF(Table2[[#This Row],[SC FE]]/Table2[[#This Row],[SC T]]=0, "--", Table2[[#This Row],[SC FE]]/Table2[[#This Row],[SC T]]))</f>
        <v>--</v>
      </c>
      <c r="AK134" s="15">
        <f>SUM(Table2[[#This Row],[FB T]],Table2[[#This Row],[XC T]],Table2[[#This Row],[VB T]],Table2[[#This Row],[SC T]])</f>
        <v>9</v>
      </c>
      <c r="AL134" s="2">
        <v>8</v>
      </c>
      <c r="AM134" s="2">
        <v>0</v>
      </c>
      <c r="AN134" s="2">
        <v>0</v>
      </c>
      <c r="AO134" s="2">
        <v>3</v>
      </c>
      <c r="AP134" s="6">
        <f>SUM(Table2[[#This Row],[BX B]:[BX FE]])</f>
        <v>11</v>
      </c>
      <c r="AQ134" s="11">
        <f>IF((Table2[[#This Row],[BX T]]/Table2[[#This Row],[Admission]]) = 0, "--", (Table2[[#This Row],[BX T]]/Table2[[#This Row],[Admission]]))</f>
        <v>0.61111111111111116</v>
      </c>
      <c r="AR134" s="11" t="str">
        <f>IF(Table2[[#This Row],[BX T]]=0,"--", IF(Table2[[#This Row],[BX HS]]/Table2[[#This Row],[BX T]]=0, "--", Table2[[#This Row],[BX HS]]/Table2[[#This Row],[BX T]]))</f>
        <v>--</v>
      </c>
      <c r="AS134" s="18">
        <f>IF(Table2[[#This Row],[BX T]]=0,"--", IF(Table2[[#This Row],[BX FE]]/Table2[[#This Row],[BX T]]=0, "--", Table2[[#This Row],[BX FE]]/Table2[[#This Row],[BX T]]))</f>
        <v>0.27272727272727271</v>
      </c>
      <c r="AT134" s="2">
        <v>0</v>
      </c>
      <c r="AU134" s="2">
        <v>0</v>
      </c>
      <c r="AV134" s="2">
        <v>0</v>
      </c>
      <c r="AW134" s="2">
        <v>0</v>
      </c>
      <c r="AX134" s="6">
        <f>SUM(Table2[[#This Row],[SW B]:[SW FE]])</f>
        <v>0</v>
      </c>
      <c r="AY134" s="11" t="str">
        <f>IF((Table2[[#This Row],[SW T]]/Table2[[#This Row],[Admission]]) = 0, "--", (Table2[[#This Row],[SW T]]/Table2[[#This Row],[Admission]]))</f>
        <v>--</v>
      </c>
      <c r="AZ134" s="11" t="str">
        <f>IF(Table2[[#This Row],[SW T]]=0,"--", IF(Table2[[#This Row],[SW HS]]/Table2[[#This Row],[SW T]]=0, "--", Table2[[#This Row],[SW HS]]/Table2[[#This Row],[SW T]]))</f>
        <v>--</v>
      </c>
      <c r="BA134" s="18" t="str">
        <f>IF(Table2[[#This Row],[SW T]]=0,"--", IF(Table2[[#This Row],[SW FE]]/Table2[[#This Row],[SW T]]=0, "--", Table2[[#This Row],[SW FE]]/Table2[[#This Row],[SW T]]))</f>
        <v>--</v>
      </c>
      <c r="BB134" s="2">
        <v>0</v>
      </c>
      <c r="BC134" s="2">
        <v>0</v>
      </c>
      <c r="BD134" s="2">
        <v>0</v>
      </c>
      <c r="BE134" s="2">
        <v>0</v>
      </c>
      <c r="BF134" s="6">
        <f>SUM(Table2[[#This Row],[CHE B]:[CHE FE]])</f>
        <v>0</v>
      </c>
      <c r="BG134" s="11" t="str">
        <f>IF((Table2[[#This Row],[CHE T]]/Table2[[#This Row],[Admission]]) = 0, "--", (Table2[[#This Row],[CHE T]]/Table2[[#This Row],[Admission]]))</f>
        <v>--</v>
      </c>
      <c r="BH134" s="11" t="str">
        <f>IF(Table2[[#This Row],[CHE T]]=0,"--", IF(Table2[[#This Row],[CHE HS]]/Table2[[#This Row],[CHE T]]=0, "--", Table2[[#This Row],[CHE HS]]/Table2[[#This Row],[CHE T]]))</f>
        <v>--</v>
      </c>
      <c r="BI134" s="22" t="str">
        <f>IF(Table2[[#This Row],[CHE T]]=0,"--", IF(Table2[[#This Row],[CHE FE]]/Table2[[#This Row],[CHE T]]=0, "--", Table2[[#This Row],[CHE FE]]/Table2[[#This Row],[CHE T]]))</f>
        <v>--</v>
      </c>
      <c r="BJ134" s="2">
        <v>0</v>
      </c>
      <c r="BK134" s="2">
        <v>0</v>
      </c>
      <c r="BL134" s="2">
        <v>0</v>
      </c>
      <c r="BM134" s="2">
        <v>0</v>
      </c>
      <c r="BN134" s="6">
        <f>SUM(Table2[[#This Row],[WR B]:[WR FE]])</f>
        <v>0</v>
      </c>
      <c r="BO134" s="11" t="str">
        <f>IF((Table2[[#This Row],[WR T]]/Table2[[#This Row],[Admission]]) = 0, "--", (Table2[[#This Row],[WR T]]/Table2[[#This Row],[Admission]]))</f>
        <v>--</v>
      </c>
      <c r="BP134" s="11" t="str">
        <f>IF(Table2[[#This Row],[WR T]]=0,"--", IF(Table2[[#This Row],[WR HS]]/Table2[[#This Row],[WR T]]=0, "--", Table2[[#This Row],[WR HS]]/Table2[[#This Row],[WR T]]))</f>
        <v>--</v>
      </c>
      <c r="BQ134" s="18" t="str">
        <f>IF(Table2[[#This Row],[WR T]]=0,"--", IF(Table2[[#This Row],[WR FE]]/Table2[[#This Row],[WR T]]=0, "--", Table2[[#This Row],[WR FE]]/Table2[[#This Row],[WR T]]))</f>
        <v>--</v>
      </c>
      <c r="BR134" s="2">
        <v>0</v>
      </c>
      <c r="BS134" s="2">
        <v>0</v>
      </c>
      <c r="BT134" s="2">
        <v>0</v>
      </c>
      <c r="BU134" s="2">
        <v>0</v>
      </c>
      <c r="BV134" s="6">
        <f>SUM(Table2[[#This Row],[DNC B]:[DNC FE]])</f>
        <v>0</v>
      </c>
      <c r="BW134" s="11" t="str">
        <f>IF((Table2[[#This Row],[DNC T]]/Table2[[#This Row],[Admission]]) = 0, "--", (Table2[[#This Row],[DNC T]]/Table2[[#This Row],[Admission]]))</f>
        <v>--</v>
      </c>
      <c r="BX134" s="11" t="str">
        <f>IF(Table2[[#This Row],[DNC T]]=0,"--", IF(Table2[[#This Row],[DNC HS]]/Table2[[#This Row],[DNC T]]=0, "--", Table2[[#This Row],[DNC HS]]/Table2[[#This Row],[DNC T]]))</f>
        <v>--</v>
      </c>
      <c r="BY134" s="18" t="str">
        <f>IF(Table2[[#This Row],[DNC T]]=0,"--", IF(Table2[[#This Row],[DNC FE]]/Table2[[#This Row],[DNC T]]=0, "--", Table2[[#This Row],[DNC FE]]/Table2[[#This Row],[DNC T]]))</f>
        <v>--</v>
      </c>
      <c r="BZ134" s="24">
        <f>SUM(Table2[[#This Row],[BX T]],Table2[[#This Row],[SW T]],Table2[[#This Row],[CHE T]],Table2[[#This Row],[WR T]],Table2[[#This Row],[DNC T]])</f>
        <v>11</v>
      </c>
      <c r="CA134" s="2">
        <v>0</v>
      </c>
      <c r="CB134" s="2">
        <v>0</v>
      </c>
      <c r="CC134" s="2">
        <v>0</v>
      </c>
      <c r="CD134" s="2">
        <v>0</v>
      </c>
      <c r="CE134" s="6">
        <f>SUM(Table2[[#This Row],[TF B]:[TF FE]])</f>
        <v>0</v>
      </c>
      <c r="CF134" s="11" t="str">
        <f>IF((Table2[[#This Row],[TF T]]/Table2[[#This Row],[Admission]]) = 0, "--", (Table2[[#This Row],[TF T]]/Table2[[#This Row],[Admission]]))</f>
        <v>--</v>
      </c>
      <c r="CG134" s="11" t="str">
        <f>IF(Table2[[#This Row],[TF T]]=0,"--", IF(Table2[[#This Row],[TF HS]]/Table2[[#This Row],[TF T]]=0, "--", Table2[[#This Row],[TF HS]]/Table2[[#This Row],[TF T]]))</f>
        <v>--</v>
      </c>
      <c r="CH134" s="18" t="str">
        <f>IF(Table2[[#This Row],[TF T]]=0,"--", IF(Table2[[#This Row],[TF FE]]/Table2[[#This Row],[TF T]]=0, "--", Table2[[#This Row],[TF FE]]/Table2[[#This Row],[TF T]]))</f>
        <v>--</v>
      </c>
      <c r="CI134" s="2">
        <v>0</v>
      </c>
      <c r="CJ134" s="2">
        <v>0</v>
      </c>
      <c r="CK134" s="2">
        <v>0</v>
      </c>
      <c r="CL134" s="2">
        <v>0</v>
      </c>
      <c r="CM134" s="6">
        <f>SUM(Table2[[#This Row],[BB B]:[BB FE]])</f>
        <v>0</v>
      </c>
      <c r="CN134" s="11" t="str">
        <f>IF((Table2[[#This Row],[BB T]]/Table2[[#This Row],[Admission]]) = 0, "--", (Table2[[#This Row],[BB T]]/Table2[[#This Row],[Admission]]))</f>
        <v>--</v>
      </c>
      <c r="CO134" s="11" t="str">
        <f>IF(Table2[[#This Row],[BB T]]=0,"--", IF(Table2[[#This Row],[BB HS]]/Table2[[#This Row],[BB T]]=0, "--", Table2[[#This Row],[BB HS]]/Table2[[#This Row],[BB T]]))</f>
        <v>--</v>
      </c>
      <c r="CP134" s="18" t="str">
        <f>IF(Table2[[#This Row],[BB T]]=0,"--", IF(Table2[[#This Row],[BB FE]]/Table2[[#This Row],[BB T]]=0, "--", Table2[[#This Row],[BB FE]]/Table2[[#This Row],[BB T]]))</f>
        <v>--</v>
      </c>
      <c r="CQ134" s="2">
        <v>0</v>
      </c>
      <c r="CR134" s="2">
        <v>0</v>
      </c>
      <c r="CS134" s="2">
        <v>0</v>
      </c>
      <c r="CT134" s="2">
        <v>0</v>
      </c>
      <c r="CU134" s="6">
        <f>SUM(Table2[[#This Row],[SB B]:[SB FE]])</f>
        <v>0</v>
      </c>
      <c r="CV134" s="11" t="str">
        <f>IF((Table2[[#This Row],[SB T]]/Table2[[#This Row],[Admission]]) = 0, "--", (Table2[[#This Row],[SB T]]/Table2[[#This Row],[Admission]]))</f>
        <v>--</v>
      </c>
      <c r="CW134" s="11" t="str">
        <f>IF(Table2[[#This Row],[SB T]]=0,"--", IF(Table2[[#This Row],[SB HS]]/Table2[[#This Row],[SB T]]=0, "--", Table2[[#This Row],[SB HS]]/Table2[[#This Row],[SB T]]))</f>
        <v>--</v>
      </c>
      <c r="CX134" s="18" t="str">
        <f>IF(Table2[[#This Row],[SB T]]=0,"--", IF(Table2[[#This Row],[SB FE]]/Table2[[#This Row],[SB T]]=0, "--", Table2[[#This Row],[SB FE]]/Table2[[#This Row],[SB T]]))</f>
        <v>--</v>
      </c>
      <c r="CY134" s="2">
        <v>6</v>
      </c>
      <c r="CZ134" s="2">
        <v>3</v>
      </c>
      <c r="DA134" s="2">
        <v>0</v>
      </c>
      <c r="DB134" s="2">
        <v>6</v>
      </c>
      <c r="DC134" s="6">
        <f>SUM(Table2[[#This Row],[GF B]:[GF FE]])</f>
        <v>15</v>
      </c>
      <c r="DD134" s="11">
        <f>IF((Table2[[#This Row],[GF T]]/Table2[[#This Row],[Admission]]) = 0, "--", (Table2[[#This Row],[GF T]]/Table2[[#This Row],[Admission]]))</f>
        <v>0.83333333333333337</v>
      </c>
      <c r="DE134" s="11" t="str">
        <f>IF(Table2[[#This Row],[GF T]]=0,"--", IF(Table2[[#This Row],[GF HS]]/Table2[[#This Row],[GF T]]=0, "--", Table2[[#This Row],[GF HS]]/Table2[[#This Row],[GF T]]))</f>
        <v>--</v>
      </c>
      <c r="DF134" s="18">
        <f>IF(Table2[[#This Row],[GF T]]=0,"--", IF(Table2[[#This Row],[GF FE]]/Table2[[#This Row],[GF T]]=0, "--", Table2[[#This Row],[GF FE]]/Table2[[#This Row],[GF T]]))</f>
        <v>0.4</v>
      </c>
      <c r="DG134" s="2">
        <v>0</v>
      </c>
      <c r="DH134" s="2">
        <v>0</v>
      </c>
      <c r="DI134" s="2">
        <v>0</v>
      </c>
      <c r="DJ134" s="2">
        <v>0</v>
      </c>
      <c r="DK134" s="6">
        <f>SUM(Table2[[#This Row],[TN B]:[TN FE]])</f>
        <v>0</v>
      </c>
      <c r="DL134" s="11" t="str">
        <f>IF((Table2[[#This Row],[TN T]]/Table2[[#This Row],[Admission]]) = 0, "--", (Table2[[#This Row],[TN T]]/Table2[[#This Row],[Admission]]))</f>
        <v>--</v>
      </c>
      <c r="DM134" s="11" t="str">
        <f>IF(Table2[[#This Row],[TN T]]=0,"--", IF(Table2[[#This Row],[TN HS]]/Table2[[#This Row],[TN T]]=0, "--", Table2[[#This Row],[TN HS]]/Table2[[#This Row],[TN T]]))</f>
        <v>--</v>
      </c>
      <c r="DN134" s="18" t="str">
        <f>IF(Table2[[#This Row],[TN T]]=0,"--", IF(Table2[[#This Row],[TN FE]]/Table2[[#This Row],[TN T]]=0, "--", Table2[[#This Row],[TN FE]]/Table2[[#This Row],[TN T]]))</f>
        <v>--</v>
      </c>
      <c r="DO134" s="2">
        <v>0</v>
      </c>
      <c r="DP134" s="2">
        <v>0</v>
      </c>
      <c r="DQ134" s="2">
        <v>0</v>
      </c>
      <c r="DR134" s="2">
        <v>0</v>
      </c>
      <c r="DS134" s="6">
        <f>SUM(Table2[[#This Row],[BND B]:[BND FE]])</f>
        <v>0</v>
      </c>
      <c r="DT134" s="11" t="str">
        <f>IF((Table2[[#This Row],[BND T]]/Table2[[#This Row],[Admission]]) = 0, "--", (Table2[[#This Row],[BND T]]/Table2[[#This Row],[Admission]]))</f>
        <v>--</v>
      </c>
      <c r="DU134" s="11" t="str">
        <f>IF(Table2[[#This Row],[BND T]]=0,"--", IF(Table2[[#This Row],[BND HS]]/Table2[[#This Row],[BND T]]=0, "--", Table2[[#This Row],[BND HS]]/Table2[[#This Row],[BND T]]))</f>
        <v>--</v>
      </c>
      <c r="DV134" s="18" t="str">
        <f>IF(Table2[[#This Row],[BND T]]=0,"--", IF(Table2[[#This Row],[BND FE]]/Table2[[#This Row],[BND T]]=0, "--", Table2[[#This Row],[BND FE]]/Table2[[#This Row],[BND T]]))</f>
        <v>--</v>
      </c>
      <c r="DW134" s="2">
        <v>0</v>
      </c>
      <c r="DX134" s="2">
        <v>0</v>
      </c>
      <c r="DY134" s="2">
        <v>0</v>
      </c>
      <c r="DZ134" s="2">
        <v>0</v>
      </c>
      <c r="EA134" s="6">
        <f>SUM(Table2[[#This Row],[SPE B]:[SPE FE]])</f>
        <v>0</v>
      </c>
      <c r="EB134" s="11" t="str">
        <f>IF((Table2[[#This Row],[SPE T]]/Table2[[#This Row],[Admission]]) = 0, "--", (Table2[[#This Row],[SPE T]]/Table2[[#This Row],[Admission]]))</f>
        <v>--</v>
      </c>
      <c r="EC134" s="11" t="str">
        <f>IF(Table2[[#This Row],[SPE T]]=0,"--", IF(Table2[[#This Row],[SPE HS]]/Table2[[#This Row],[SPE T]]=0, "--", Table2[[#This Row],[SPE HS]]/Table2[[#This Row],[SPE T]]))</f>
        <v>--</v>
      </c>
      <c r="ED134" s="18" t="str">
        <f>IF(Table2[[#This Row],[SPE T]]=0,"--", IF(Table2[[#This Row],[SPE FE]]/Table2[[#This Row],[SPE T]]=0, "--", Table2[[#This Row],[SPE FE]]/Table2[[#This Row],[SPE T]]))</f>
        <v>--</v>
      </c>
      <c r="EE134" s="2">
        <v>0</v>
      </c>
      <c r="EF134" s="2">
        <v>0</v>
      </c>
      <c r="EG134" s="2">
        <v>0</v>
      </c>
      <c r="EH134" s="2">
        <v>0</v>
      </c>
      <c r="EI134" s="6">
        <f>SUM(Table2[[#This Row],[ORC B]:[ORC FE]])</f>
        <v>0</v>
      </c>
      <c r="EJ134" s="11" t="str">
        <f>IF((Table2[[#This Row],[ORC T]]/Table2[[#This Row],[Admission]]) = 0, "--", (Table2[[#This Row],[ORC T]]/Table2[[#This Row],[Admission]]))</f>
        <v>--</v>
      </c>
      <c r="EK134" s="11" t="str">
        <f>IF(Table2[[#This Row],[ORC T]]=0,"--", IF(Table2[[#This Row],[ORC HS]]/Table2[[#This Row],[ORC T]]=0, "--", Table2[[#This Row],[ORC HS]]/Table2[[#This Row],[ORC T]]))</f>
        <v>--</v>
      </c>
      <c r="EL134" s="18" t="str">
        <f>IF(Table2[[#This Row],[ORC T]]=0,"--", IF(Table2[[#This Row],[ORC FE]]/Table2[[#This Row],[ORC T]]=0, "--", Table2[[#This Row],[ORC FE]]/Table2[[#This Row],[ORC T]]))</f>
        <v>--</v>
      </c>
      <c r="EM134" s="2">
        <v>0</v>
      </c>
      <c r="EN134" s="2">
        <v>0</v>
      </c>
      <c r="EO134" s="2">
        <v>0</v>
      </c>
      <c r="EP134" s="2">
        <v>0</v>
      </c>
      <c r="EQ134" s="6">
        <f>SUM(Table2[[#This Row],[SOL B]:[SOL FE]])</f>
        <v>0</v>
      </c>
      <c r="ER134" s="11" t="str">
        <f>IF((Table2[[#This Row],[SOL T]]/Table2[[#This Row],[Admission]]) = 0, "--", (Table2[[#This Row],[SOL T]]/Table2[[#This Row],[Admission]]))</f>
        <v>--</v>
      </c>
      <c r="ES134" s="11" t="str">
        <f>IF(Table2[[#This Row],[SOL T]]=0,"--", IF(Table2[[#This Row],[SOL HS]]/Table2[[#This Row],[SOL T]]=0, "--", Table2[[#This Row],[SOL HS]]/Table2[[#This Row],[SOL T]]))</f>
        <v>--</v>
      </c>
      <c r="ET134" s="18" t="str">
        <f>IF(Table2[[#This Row],[SOL T]]=0,"--", IF(Table2[[#This Row],[SOL FE]]/Table2[[#This Row],[SOL T]]=0, "--", Table2[[#This Row],[SOL FE]]/Table2[[#This Row],[SOL T]]))</f>
        <v>--</v>
      </c>
      <c r="EU134" s="2">
        <v>0</v>
      </c>
      <c r="EV134" s="2">
        <v>0</v>
      </c>
      <c r="EW134" s="2">
        <v>0</v>
      </c>
      <c r="EX134" s="2">
        <v>0</v>
      </c>
      <c r="EY134" s="6">
        <f>SUM(Table2[[#This Row],[CHO B]:[CHO FE]])</f>
        <v>0</v>
      </c>
      <c r="EZ134" s="11" t="str">
        <f>IF((Table2[[#This Row],[CHO T]]/Table2[[#This Row],[Admission]]) = 0, "--", (Table2[[#This Row],[CHO T]]/Table2[[#This Row],[Admission]]))</f>
        <v>--</v>
      </c>
      <c r="FA134" s="11" t="str">
        <f>IF(Table2[[#This Row],[CHO T]]=0,"--", IF(Table2[[#This Row],[CHO HS]]/Table2[[#This Row],[CHO T]]=0, "--", Table2[[#This Row],[CHO HS]]/Table2[[#This Row],[CHO T]]))</f>
        <v>--</v>
      </c>
      <c r="FB134" s="18" t="str">
        <f>IF(Table2[[#This Row],[CHO T]]=0,"--", IF(Table2[[#This Row],[CHO FE]]/Table2[[#This Row],[CHO T]]=0, "--", Table2[[#This Row],[CHO FE]]/Table2[[#This Row],[CHO T]]))</f>
        <v>--</v>
      </c>
      <c r="FC13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</v>
      </c>
      <c r="FD134">
        <v>0</v>
      </c>
      <c r="FE134">
        <v>0</v>
      </c>
      <c r="FF134" s="1" t="s">
        <v>390</v>
      </c>
      <c r="FG134" s="1" t="s">
        <v>390</v>
      </c>
      <c r="FH134">
        <v>0</v>
      </c>
      <c r="FI134">
        <v>0</v>
      </c>
      <c r="FJ134" s="1" t="s">
        <v>390</v>
      </c>
      <c r="FK134" s="1" t="s">
        <v>390</v>
      </c>
      <c r="FL134">
        <v>0</v>
      </c>
      <c r="FM134">
        <v>0</v>
      </c>
      <c r="FN134" s="1" t="s">
        <v>390</v>
      </c>
      <c r="FO134" s="1" t="s">
        <v>390</v>
      </c>
    </row>
    <row r="135" spans="1:171">
      <c r="A135">
        <v>897</v>
      </c>
      <c r="B135">
        <v>197</v>
      </c>
      <c r="C135" t="s">
        <v>112</v>
      </c>
      <c r="D135" t="s">
        <v>232</v>
      </c>
      <c r="E135" s="20">
        <v>168</v>
      </c>
      <c r="F135" s="2">
        <v>37</v>
      </c>
      <c r="G135" s="2">
        <v>0</v>
      </c>
      <c r="H135" s="2">
        <v>0</v>
      </c>
      <c r="I135" s="2">
        <v>0</v>
      </c>
      <c r="J135" s="6">
        <f>SUM(Table2[[#This Row],[FB B]:[FB FE]])</f>
        <v>37</v>
      </c>
      <c r="K135" s="11">
        <f>IF((Table2[[#This Row],[FB T]]/Table2[[#This Row],[Admission]]) = 0, "--", (Table2[[#This Row],[FB T]]/Table2[[#This Row],[Admission]]))</f>
        <v>0.22023809523809523</v>
      </c>
      <c r="L135" s="11" t="str">
        <f>IF(Table2[[#This Row],[FB T]]=0,"--", IF(Table2[[#This Row],[FB HS]]/Table2[[#This Row],[FB T]]=0, "--", Table2[[#This Row],[FB HS]]/Table2[[#This Row],[FB T]]))</f>
        <v>--</v>
      </c>
      <c r="M135" s="18" t="str">
        <f>IF(Table2[[#This Row],[FB T]]=0,"--", IF(Table2[[#This Row],[FB FE]]/Table2[[#This Row],[FB T]]=0, "--", Table2[[#This Row],[FB FE]]/Table2[[#This Row],[FB T]]))</f>
        <v>--</v>
      </c>
      <c r="N135" s="2">
        <v>3</v>
      </c>
      <c r="O135" s="2">
        <v>4</v>
      </c>
      <c r="P135" s="2">
        <v>0</v>
      </c>
      <c r="Q135" s="2">
        <v>0</v>
      </c>
      <c r="R135" s="6">
        <f>SUM(Table2[[#This Row],[XC B]:[XC FE]])</f>
        <v>7</v>
      </c>
      <c r="S135" s="11">
        <f>IF((Table2[[#This Row],[XC T]]/Table2[[#This Row],[Admission]]) = 0, "--", (Table2[[#This Row],[XC T]]/Table2[[#This Row],[Admission]]))</f>
        <v>4.1666666666666664E-2</v>
      </c>
      <c r="T135" s="11" t="str">
        <f>IF(Table2[[#This Row],[XC T]]=0,"--", IF(Table2[[#This Row],[XC HS]]/Table2[[#This Row],[XC T]]=0, "--", Table2[[#This Row],[XC HS]]/Table2[[#This Row],[XC T]]))</f>
        <v>--</v>
      </c>
      <c r="U135" s="18" t="str">
        <f>IF(Table2[[#This Row],[XC T]]=0,"--", IF(Table2[[#This Row],[XC FE]]/Table2[[#This Row],[XC T]]=0, "--", Table2[[#This Row],[XC FE]]/Table2[[#This Row],[XC T]]))</f>
        <v>--</v>
      </c>
      <c r="V135" s="2">
        <v>18</v>
      </c>
      <c r="W135" s="2">
        <v>0</v>
      </c>
      <c r="X135" s="2">
        <v>0</v>
      </c>
      <c r="Y135" s="6">
        <f>SUM(Table2[[#This Row],[VB G]:[VB FE]])</f>
        <v>18</v>
      </c>
      <c r="Z135" s="11">
        <f>IF((Table2[[#This Row],[VB T]]/Table2[[#This Row],[Admission]]) = 0, "--", (Table2[[#This Row],[VB T]]/Table2[[#This Row],[Admission]]))</f>
        <v>0.10714285714285714</v>
      </c>
      <c r="AA135" s="11" t="str">
        <f>IF(Table2[[#This Row],[VB T]]=0,"--", IF(Table2[[#This Row],[VB HS]]/Table2[[#This Row],[VB T]]=0, "--", Table2[[#This Row],[VB HS]]/Table2[[#This Row],[VB T]]))</f>
        <v>--</v>
      </c>
      <c r="AB135" s="18" t="str">
        <f>IF(Table2[[#This Row],[VB T]]=0,"--", IF(Table2[[#This Row],[VB FE]]/Table2[[#This Row],[VB T]]=0, "--", Table2[[#This Row],[VB FE]]/Table2[[#This Row],[VB T]]))</f>
        <v>--</v>
      </c>
      <c r="AC135" s="2">
        <v>0</v>
      </c>
      <c r="AD135" s="2">
        <v>0</v>
      </c>
      <c r="AE135" s="2">
        <v>0</v>
      </c>
      <c r="AF135" s="2">
        <v>0</v>
      </c>
      <c r="AG135" s="6">
        <f>SUM(Table2[[#This Row],[SC B]:[SC FE]])</f>
        <v>0</v>
      </c>
      <c r="AH135" s="11" t="str">
        <f>IF((Table2[[#This Row],[SC T]]/Table2[[#This Row],[Admission]]) = 0, "--", (Table2[[#This Row],[SC T]]/Table2[[#This Row],[Admission]]))</f>
        <v>--</v>
      </c>
      <c r="AI135" s="11" t="str">
        <f>IF(Table2[[#This Row],[SC T]]=0,"--", IF(Table2[[#This Row],[SC HS]]/Table2[[#This Row],[SC T]]=0, "--", Table2[[#This Row],[SC HS]]/Table2[[#This Row],[SC T]]))</f>
        <v>--</v>
      </c>
      <c r="AJ135" s="18" t="str">
        <f>IF(Table2[[#This Row],[SC T]]=0,"--", IF(Table2[[#This Row],[SC FE]]/Table2[[#This Row],[SC T]]=0, "--", Table2[[#This Row],[SC FE]]/Table2[[#This Row],[SC T]]))</f>
        <v>--</v>
      </c>
      <c r="AK135" s="15">
        <f>SUM(Table2[[#This Row],[FB T]],Table2[[#This Row],[XC T]],Table2[[#This Row],[VB T]],Table2[[#This Row],[SC T]])</f>
        <v>62</v>
      </c>
      <c r="AL135" s="2">
        <v>20</v>
      </c>
      <c r="AM135" s="2">
        <v>20</v>
      </c>
      <c r="AN135" s="2">
        <v>0</v>
      </c>
      <c r="AO135" s="2">
        <v>0</v>
      </c>
      <c r="AP135" s="6">
        <f>SUM(Table2[[#This Row],[BX B]:[BX FE]])</f>
        <v>40</v>
      </c>
      <c r="AQ135" s="11">
        <f>IF((Table2[[#This Row],[BX T]]/Table2[[#This Row],[Admission]]) = 0, "--", (Table2[[#This Row],[BX T]]/Table2[[#This Row],[Admission]]))</f>
        <v>0.23809523809523808</v>
      </c>
      <c r="AR135" s="11" t="str">
        <f>IF(Table2[[#This Row],[BX T]]=0,"--", IF(Table2[[#This Row],[BX HS]]/Table2[[#This Row],[BX T]]=0, "--", Table2[[#This Row],[BX HS]]/Table2[[#This Row],[BX T]]))</f>
        <v>--</v>
      </c>
      <c r="AS135" s="18" t="str">
        <f>IF(Table2[[#This Row],[BX T]]=0,"--", IF(Table2[[#This Row],[BX FE]]/Table2[[#This Row],[BX T]]=0, "--", Table2[[#This Row],[BX FE]]/Table2[[#This Row],[BX T]]))</f>
        <v>--</v>
      </c>
      <c r="AT135" s="2">
        <v>0</v>
      </c>
      <c r="AU135" s="2">
        <v>0</v>
      </c>
      <c r="AV135" s="2">
        <v>0</v>
      </c>
      <c r="AW135" s="2">
        <v>0</v>
      </c>
      <c r="AX135" s="6">
        <f>SUM(Table2[[#This Row],[SW B]:[SW FE]])</f>
        <v>0</v>
      </c>
      <c r="AY135" s="11" t="str">
        <f>IF((Table2[[#This Row],[SW T]]/Table2[[#This Row],[Admission]]) = 0, "--", (Table2[[#This Row],[SW T]]/Table2[[#This Row],[Admission]]))</f>
        <v>--</v>
      </c>
      <c r="AZ135" s="11" t="str">
        <f>IF(Table2[[#This Row],[SW T]]=0,"--", IF(Table2[[#This Row],[SW HS]]/Table2[[#This Row],[SW T]]=0, "--", Table2[[#This Row],[SW HS]]/Table2[[#This Row],[SW T]]))</f>
        <v>--</v>
      </c>
      <c r="BA135" s="18" t="str">
        <f>IF(Table2[[#This Row],[SW T]]=0,"--", IF(Table2[[#This Row],[SW FE]]/Table2[[#This Row],[SW T]]=0, "--", Table2[[#This Row],[SW FE]]/Table2[[#This Row],[SW T]]))</f>
        <v>--</v>
      </c>
      <c r="BB135" s="2">
        <v>0</v>
      </c>
      <c r="BC135" s="2">
        <v>0</v>
      </c>
      <c r="BD135" s="2">
        <v>0</v>
      </c>
      <c r="BE135" s="2">
        <v>0</v>
      </c>
      <c r="BF135" s="6">
        <f>SUM(Table2[[#This Row],[CHE B]:[CHE FE]])</f>
        <v>0</v>
      </c>
      <c r="BG135" s="11" t="str">
        <f>IF((Table2[[#This Row],[CHE T]]/Table2[[#This Row],[Admission]]) = 0, "--", (Table2[[#This Row],[CHE T]]/Table2[[#This Row],[Admission]]))</f>
        <v>--</v>
      </c>
      <c r="BH135" s="11" t="str">
        <f>IF(Table2[[#This Row],[CHE T]]=0,"--", IF(Table2[[#This Row],[CHE HS]]/Table2[[#This Row],[CHE T]]=0, "--", Table2[[#This Row],[CHE HS]]/Table2[[#This Row],[CHE T]]))</f>
        <v>--</v>
      </c>
      <c r="BI135" s="22" t="str">
        <f>IF(Table2[[#This Row],[CHE T]]=0,"--", IF(Table2[[#This Row],[CHE FE]]/Table2[[#This Row],[CHE T]]=0, "--", Table2[[#This Row],[CHE FE]]/Table2[[#This Row],[CHE T]]))</f>
        <v>--</v>
      </c>
      <c r="BJ135" s="2">
        <v>0</v>
      </c>
      <c r="BK135" s="2">
        <v>0</v>
      </c>
      <c r="BL135" s="2">
        <v>0</v>
      </c>
      <c r="BM135" s="2">
        <v>0</v>
      </c>
      <c r="BN135" s="6">
        <f>SUM(Table2[[#This Row],[WR B]:[WR FE]])</f>
        <v>0</v>
      </c>
      <c r="BO135" s="11" t="str">
        <f>IF((Table2[[#This Row],[WR T]]/Table2[[#This Row],[Admission]]) = 0, "--", (Table2[[#This Row],[WR T]]/Table2[[#This Row],[Admission]]))</f>
        <v>--</v>
      </c>
      <c r="BP135" s="11" t="str">
        <f>IF(Table2[[#This Row],[WR T]]=0,"--", IF(Table2[[#This Row],[WR HS]]/Table2[[#This Row],[WR T]]=0, "--", Table2[[#This Row],[WR HS]]/Table2[[#This Row],[WR T]]))</f>
        <v>--</v>
      </c>
      <c r="BQ135" s="18" t="str">
        <f>IF(Table2[[#This Row],[WR T]]=0,"--", IF(Table2[[#This Row],[WR FE]]/Table2[[#This Row],[WR T]]=0, "--", Table2[[#This Row],[WR FE]]/Table2[[#This Row],[WR T]]))</f>
        <v>--</v>
      </c>
      <c r="BR135" s="2">
        <v>0</v>
      </c>
      <c r="BS135" s="2">
        <v>0</v>
      </c>
      <c r="BT135" s="2">
        <v>0</v>
      </c>
      <c r="BU135" s="2">
        <v>0</v>
      </c>
      <c r="BV135" s="6">
        <f>SUM(Table2[[#This Row],[DNC B]:[DNC FE]])</f>
        <v>0</v>
      </c>
      <c r="BW135" s="11" t="str">
        <f>IF((Table2[[#This Row],[DNC T]]/Table2[[#This Row],[Admission]]) = 0, "--", (Table2[[#This Row],[DNC T]]/Table2[[#This Row],[Admission]]))</f>
        <v>--</v>
      </c>
      <c r="BX135" s="11" t="str">
        <f>IF(Table2[[#This Row],[DNC T]]=0,"--", IF(Table2[[#This Row],[DNC HS]]/Table2[[#This Row],[DNC T]]=0, "--", Table2[[#This Row],[DNC HS]]/Table2[[#This Row],[DNC T]]))</f>
        <v>--</v>
      </c>
      <c r="BY135" s="18" t="str">
        <f>IF(Table2[[#This Row],[DNC T]]=0,"--", IF(Table2[[#This Row],[DNC FE]]/Table2[[#This Row],[DNC T]]=0, "--", Table2[[#This Row],[DNC FE]]/Table2[[#This Row],[DNC T]]))</f>
        <v>--</v>
      </c>
      <c r="BZ135" s="24">
        <f>SUM(Table2[[#This Row],[BX T]],Table2[[#This Row],[SW T]],Table2[[#This Row],[CHE T]],Table2[[#This Row],[WR T]],Table2[[#This Row],[DNC T]])</f>
        <v>40</v>
      </c>
      <c r="CA135" s="2">
        <v>28</v>
      </c>
      <c r="CB135" s="2">
        <v>18</v>
      </c>
      <c r="CC135" s="2">
        <v>0</v>
      </c>
      <c r="CD135" s="2">
        <v>0</v>
      </c>
      <c r="CE135" s="6">
        <f>SUM(Table2[[#This Row],[TF B]:[TF FE]])</f>
        <v>46</v>
      </c>
      <c r="CF135" s="11">
        <f>IF((Table2[[#This Row],[TF T]]/Table2[[#This Row],[Admission]]) = 0, "--", (Table2[[#This Row],[TF T]]/Table2[[#This Row],[Admission]]))</f>
        <v>0.27380952380952384</v>
      </c>
      <c r="CG135" s="11" t="str">
        <f>IF(Table2[[#This Row],[TF T]]=0,"--", IF(Table2[[#This Row],[TF HS]]/Table2[[#This Row],[TF T]]=0, "--", Table2[[#This Row],[TF HS]]/Table2[[#This Row],[TF T]]))</f>
        <v>--</v>
      </c>
      <c r="CH135" s="18" t="str">
        <f>IF(Table2[[#This Row],[TF T]]=0,"--", IF(Table2[[#This Row],[TF FE]]/Table2[[#This Row],[TF T]]=0, "--", Table2[[#This Row],[TF FE]]/Table2[[#This Row],[TF T]]))</f>
        <v>--</v>
      </c>
      <c r="CI135" s="2">
        <v>14</v>
      </c>
      <c r="CJ135" s="2">
        <v>0</v>
      </c>
      <c r="CK135" s="2">
        <v>0</v>
      </c>
      <c r="CL135" s="2">
        <v>0</v>
      </c>
      <c r="CM135" s="6">
        <f>SUM(Table2[[#This Row],[BB B]:[BB FE]])</f>
        <v>14</v>
      </c>
      <c r="CN135" s="11">
        <f>IF((Table2[[#This Row],[BB T]]/Table2[[#This Row],[Admission]]) = 0, "--", (Table2[[#This Row],[BB T]]/Table2[[#This Row],[Admission]]))</f>
        <v>8.3333333333333329E-2</v>
      </c>
      <c r="CO135" s="11" t="str">
        <f>IF(Table2[[#This Row],[BB T]]=0,"--", IF(Table2[[#This Row],[BB HS]]/Table2[[#This Row],[BB T]]=0, "--", Table2[[#This Row],[BB HS]]/Table2[[#This Row],[BB T]]))</f>
        <v>--</v>
      </c>
      <c r="CP135" s="18" t="str">
        <f>IF(Table2[[#This Row],[BB T]]=0,"--", IF(Table2[[#This Row],[BB FE]]/Table2[[#This Row],[BB T]]=0, "--", Table2[[#This Row],[BB FE]]/Table2[[#This Row],[BB T]]))</f>
        <v>--</v>
      </c>
      <c r="CQ135" s="2">
        <v>13</v>
      </c>
      <c r="CR135" s="2">
        <v>0</v>
      </c>
      <c r="CS135" s="2">
        <v>0</v>
      </c>
      <c r="CT135" s="2">
        <v>0</v>
      </c>
      <c r="CU135" s="6">
        <f>SUM(Table2[[#This Row],[SB B]:[SB FE]])</f>
        <v>13</v>
      </c>
      <c r="CV135" s="11">
        <f>IF((Table2[[#This Row],[SB T]]/Table2[[#This Row],[Admission]]) = 0, "--", (Table2[[#This Row],[SB T]]/Table2[[#This Row],[Admission]]))</f>
        <v>7.7380952380952384E-2</v>
      </c>
      <c r="CW135" s="11" t="str">
        <f>IF(Table2[[#This Row],[SB T]]=0,"--", IF(Table2[[#This Row],[SB HS]]/Table2[[#This Row],[SB T]]=0, "--", Table2[[#This Row],[SB HS]]/Table2[[#This Row],[SB T]]))</f>
        <v>--</v>
      </c>
      <c r="CX135" s="18" t="str">
        <f>IF(Table2[[#This Row],[SB T]]=0,"--", IF(Table2[[#This Row],[SB FE]]/Table2[[#This Row],[SB T]]=0, "--", Table2[[#This Row],[SB FE]]/Table2[[#This Row],[SB T]]))</f>
        <v>--</v>
      </c>
      <c r="CY135" s="2">
        <v>0</v>
      </c>
      <c r="CZ135" s="2">
        <v>0</v>
      </c>
      <c r="DA135" s="2">
        <v>0</v>
      </c>
      <c r="DB135" s="2">
        <v>0</v>
      </c>
      <c r="DC135" s="6">
        <f>SUM(Table2[[#This Row],[GF B]:[GF FE]])</f>
        <v>0</v>
      </c>
      <c r="DD135" s="11" t="str">
        <f>IF((Table2[[#This Row],[GF T]]/Table2[[#This Row],[Admission]]) = 0, "--", (Table2[[#This Row],[GF T]]/Table2[[#This Row],[Admission]]))</f>
        <v>--</v>
      </c>
      <c r="DE135" s="11" t="str">
        <f>IF(Table2[[#This Row],[GF T]]=0,"--", IF(Table2[[#This Row],[GF HS]]/Table2[[#This Row],[GF T]]=0, "--", Table2[[#This Row],[GF HS]]/Table2[[#This Row],[GF T]]))</f>
        <v>--</v>
      </c>
      <c r="DF135" s="18" t="str">
        <f>IF(Table2[[#This Row],[GF T]]=0,"--", IF(Table2[[#This Row],[GF FE]]/Table2[[#This Row],[GF T]]=0, "--", Table2[[#This Row],[GF FE]]/Table2[[#This Row],[GF T]]))</f>
        <v>--</v>
      </c>
      <c r="DG135" s="2">
        <v>0</v>
      </c>
      <c r="DH135" s="2">
        <v>0</v>
      </c>
      <c r="DI135" s="2">
        <v>0</v>
      </c>
      <c r="DJ135" s="2">
        <v>0</v>
      </c>
      <c r="DK135" s="6">
        <f>SUM(Table2[[#This Row],[TN B]:[TN FE]])</f>
        <v>0</v>
      </c>
      <c r="DL135" s="11" t="str">
        <f>IF((Table2[[#This Row],[TN T]]/Table2[[#This Row],[Admission]]) = 0, "--", (Table2[[#This Row],[TN T]]/Table2[[#This Row],[Admission]]))</f>
        <v>--</v>
      </c>
      <c r="DM135" s="11" t="str">
        <f>IF(Table2[[#This Row],[TN T]]=0,"--", IF(Table2[[#This Row],[TN HS]]/Table2[[#This Row],[TN T]]=0, "--", Table2[[#This Row],[TN HS]]/Table2[[#This Row],[TN T]]))</f>
        <v>--</v>
      </c>
      <c r="DN135" s="18" t="str">
        <f>IF(Table2[[#This Row],[TN T]]=0,"--", IF(Table2[[#This Row],[TN FE]]/Table2[[#This Row],[TN T]]=0, "--", Table2[[#This Row],[TN FE]]/Table2[[#This Row],[TN T]]))</f>
        <v>--</v>
      </c>
      <c r="DO135" s="2">
        <v>0</v>
      </c>
      <c r="DP135" s="2">
        <v>0</v>
      </c>
      <c r="DQ135" s="2">
        <v>0</v>
      </c>
      <c r="DR135" s="2">
        <v>0</v>
      </c>
      <c r="DS135" s="6">
        <f>SUM(Table2[[#This Row],[BND B]:[BND FE]])</f>
        <v>0</v>
      </c>
      <c r="DT135" s="11" t="str">
        <f>IF((Table2[[#This Row],[BND T]]/Table2[[#This Row],[Admission]]) = 0, "--", (Table2[[#This Row],[BND T]]/Table2[[#This Row],[Admission]]))</f>
        <v>--</v>
      </c>
      <c r="DU135" s="11" t="str">
        <f>IF(Table2[[#This Row],[BND T]]=0,"--", IF(Table2[[#This Row],[BND HS]]/Table2[[#This Row],[BND T]]=0, "--", Table2[[#This Row],[BND HS]]/Table2[[#This Row],[BND T]]))</f>
        <v>--</v>
      </c>
      <c r="DV135" s="18" t="str">
        <f>IF(Table2[[#This Row],[BND T]]=0,"--", IF(Table2[[#This Row],[BND FE]]/Table2[[#This Row],[BND T]]=0, "--", Table2[[#This Row],[BND FE]]/Table2[[#This Row],[BND T]]))</f>
        <v>--</v>
      </c>
      <c r="DW135" s="2">
        <v>0</v>
      </c>
      <c r="DX135" s="2">
        <v>0</v>
      </c>
      <c r="DY135" s="2">
        <v>0</v>
      </c>
      <c r="DZ135" s="2">
        <v>0</v>
      </c>
      <c r="EA135" s="6">
        <f>SUM(Table2[[#This Row],[SPE B]:[SPE FE]])</f>
        <v>0</v>
      </c>
      <c r="EB135" s="11" t="str">
        <f>IF((Table2[[#This Row],[SPE T]]/Table2[[#This Row],[Admission]]) = 0, "--", (Table2[[#This Row],[SPE T]]/Table2[[#This Row],[Admission]]))</f>
        <v>--</v>
      </c>
      <c r="EC135" s="11" t="str">
        <f>IF(Table2[[#This Row],[SPE T]]=0,"--", IF(Table2[[#This Row],[SPE HS]]/Table2[[#This Row],[SPE T]]=0, "--", Table2[[#This Row],[SPE HS]]/Table2[[#This Row],[SPE T]]))</f>
        <v>--</v>
      </c>
      <c r="ED135" s="18" t="str">
        <f>IF(Table2[[#This Row],[SPE T]]=0,"--", IF(Table2[[#This Row],[SPE FE]]/Table2[[#This Row],[SPE T]]=0, "--", Table2[[#This Row],[SPE FE]]/Table2[[#This Row],[SPE T]]))</f>
        <v>--</v>
      </c>
      <c r="EE135" s="2">
        <v>0</v>
      </c>
      <c r="EF135" s="2">
        <v>0</v>
      </c>
      <c r="EG135" s="2">
        <v>0</v>
      </c>
      <c r="EH135" s="2">
        <v>0</v>
      </c>
      <c r="EI135" s="6">
        <f>SUM(Table2[[#This Row],[ORC B]:[ORC FE]])</f>
        <v>0</v>
      </c>
      <c r="EJ135" s="11" t="str">
        <f>IF((Table2[[#This Row],[ORC T]]/Table2[[#This Row],[Admission]]) = 0, "--", (Table2[[#This Row],[ORC T]]/Table2[[#This Row],[Admission]]))</f>
        <v>--</v>
      </c>
      <c r="EK135" s="11" t="str">
        <f>IF(Table2[[#This Row],[ORC T]]=0,"--", IF(Table2[[#This Row],[ORC HS]]/Table2[[#This Row],[ORC T]]=0, "--", Table2[[#This Row],[ORC HS]]/Table2[[#This Row],[ORC T]]))</f>
        <v>--</v>
      </c>
      <c r="EL135" s="18" t="str">
        <f>IF(Table2[[#This Row],[ORC T]]=0,"--", IF(Table2[[#This Row],[ORC FE]]/Table2[[#This Row],[ORC T]]=0, "--", Table2[[#This Row],[ORC FE]]/Table2[[#This Row],[ORC T]]))</f>
        <v>--</v>
      </c>
      <c r="EM135" s="2">
        <v>0</v>
      </c>
      <c r="EN135" s="2">
        <v>0</v>
      </c>
      <c r="EO135" s="2">
        <v>0</v>
      </c>
      <c r="EP135" s="2">
        <v>0</v>
      </c>
      <c r="EQ135" s="6">
        <f>SUM(Table2[[#This Row],[SOL B]:[SOL FE]])</f>
        <v>0</v>
      </c>
      <c r="ER135" s="11" t="str">
        <f>IF((Table2[[#This Row],[SOL T]]/Table2[[#This Row],[Admission]]) = 0, "--", (Table2[[#This Row],[SOL T]]/Table2[[#This Row],[Admission]]))</f>
        <v>--</v>
      </c>
      <c r="ES135" s="11" t="str">
        <f>IF(Table2[[#This Row],[SOL T]]=0,"--", IF(Table2[[#This Row],[SOL HS]]/Table2[[#This Row],[SOL T]]=0, "--", Table2[[#This Row],[SOL HS]]/Table2[[#This Row],[SOL T]]))</f>
        <v>--</v>
      </c>
      <c r="ET135" s="18" t="str">
        <f>IF(Table2[[#This Row],[SOL T]]=0,"--", IF(Table2[[#This Row],[SOL FE]]/Table2[[#This Row],[SOL T]]=0, "--", Table2[[#This Row],[SOL FE]]/Table2[[#This Row],[SOL T]]))</f>
        <v>--</v>
      </c>
      <c r="EU135" s="2">
        <v>0</v>
      </c>
      <c r="EV135" s="2">
        <v>0</v>
      </c>
      <c r="EW135" s="2">
        <v>0</v>
      </c>
      <c r="EX135" s="2">
        <v>0</v>
      </c>
      <c r="EY135" s="6">
        <f>SUM(Table2[[#This Row],[CHO B]:[CHO FE]])</f>
        <v>0</v>
      </c>
      <c r="EZ135" s="11" t="str">
        <f>IF((Table2[[#This Row],[CHO T]]/Table2[[#This Row],[Admission]]) = 0, "--", (Table2[[#This Row],[CHO T]]/Table2[[#This Row],[Admission]]))</f>
        <v>--</v>
      </c>
      <c r="FA135" s="11" t="str">
        <f>IF(Table2[[#This Row],[CHO T]]=0,"--", IF(Table2[[#This Row],[CHO HS]]/Table2[[#This Row],[CHO T]]=0, "--", Table2[[#This Row],[CHO HS]]/Table2[[#This Row],[CHO T]]))</f>
        <v>--</v>
      </c>
      <c r="FB135" s="18" t="str">
        <f>IF(Table2[[#This Row],[CHO T]]=0,"--", IF(Table2[[#This Row],[CHO FE]]/Table2[[#This Row],[CHO T]]=0, "--", Table2[[#This Row],[CHO FE]]/Table2[[#This Row],[CHO T]]))</f>
        <v>--</v>
      </c>
      <c r="FC13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73</v>
      </c>
      <c r="FD135">
        <v>0</v>
      </c>
      <c r="FE135">
        <v>0</v>
      </c>
      <c r="FF135" s="1" t="s">
        <v>390</v>
      </c>
      <c r="FG135" s="1" t="s">
        <v>390</v>
      </c>
      <c r="FH135">
        <v>0</v>
      </c>
      <c r="FI135">
        <v>0</v>
      </c>
      <c r="FJ135" s="1" t="s">
        <v>390</v>
      </c>
      <c r="FK135" s="1" t="s">
        <v>390</v>
      </c>
      <c r="FL135">
        <v>0</v>
      </c>
      <c r="FM135">
        <v>0</v>
      </c>
      <c r="FN135" s="1" t="s">
        <v>390</v>
      </c>
      <c r="FO135" s="1" t="s">
        <v>390</v>
      </c>
    </row>
    <row r="136" spans="1:171">
      <c r="A136">
        <v>904</v>
      </c>
      <c r="B136">
        <v>41</v>
      </c>
      <c r="C136" t="s">
        <v>92</v>
      </c>
      <c r="D136" t="s">
        <v>233</v>
      </c>
      <c r="E136" s="20">
        <v>80</v>
      </c>
      <c r="F136" s="2">
        <v>20</v>
      </c>
      <c r="G136" s="2">
        <v>1</v>
      </c>
      <c r="H136" s="2">
        <v>0</v>
      </c>
      <c r="I136" s="2">
        <v>0</v>
      </c>
      <c r="J136" s="6">
        <f>SUM(Table2[[#This Row],[FB B]:[FB FE]])</f>
        <v>21</v>
      </c>
      <c r="K136" s="11">
        <f>IF((Table2[[#This Row],[FB T]]/Table2[[#This Row],[Admission]]) = 0, "--", (Table2[[#This Row],[FB T]]/Table2[[#This Row],[Admission]]))</f>
        <v>0.26250000000000001</v>
      </c>
      <c r="L136" s="11" t="str">
        <f>IF(Table2[[#This Row],[FB T]]=0,"--", IF(Table2[[#This Row],[FB HS]]/Table2[[#This Row],[FB T]]=0, "--", Table2[[#This Row],[FB HS]]/Table2[[#This Row],[FB T]]))</f>
        <v>--</v>
      </c>
      <c r="M136" s="18" t="str">
        <f>IF(Table2[[#This Row],[FB T]]=0,"--", IF(Table2[[#This Row],[FB FE]]/Table2[[#This Row],[FB T]]=0, "--", Table2[[#This Row],[FB FE]]/Table2[[#This Row],[FB T]]))</f>
        <v>--</v>
      </c>
      <c r="N136" s="2">
        <v>0</v>
      </c>
      <c r="O136" s="2">
        <v>0</v>
      </c>
      <c r="P136" s="2">
        <v>0</v>
      </c>
      <c r="Q136" s="2">
        <v>0</v>
      </c>
      <c r="R136" s="6">
        <f>SUM(Table2[[#This Row],[XC B]:[XC FE]])</f>
        <v>0</v>
      </c>
      <c r="S136" s="11" t="str">
        <f>IF((Table2[[#This Row],[XC T]]/Table2[[#This Row],[Admission]]) = 0, "--", (Table2[[#This Row],[XC T]]/Table2[[#This Row],[Admission]]))</f>
        <v>--</v>
      </c>
      <c r="T136" s="11" t="str">
        <f>IF(Table2[[#This Row],[XC T]]=0,"--", IF(Table2[[#This Row],[XC HS]]/Table2[[#This Row],[XC T]]=0, "--", Table2[[#This Row],[XC HS]]/Table2[[#This Row],[XC T]]))</f>
        <v>--</v>
      </c>
      <c r="U136" s="18" t="str">
        <f>IF(Table2[[#This Row],[XC T]]=0,"--", IF(Table2[[#This Row],[XC FE]]/Table2[[#This Row],[XC T]]=0, "--", Table2[[#This Row],[XC FE]]/Table2[[#This Row],[XC T]]))</f>
        <v>--</v>
      </c>
      <c r="V136" s="2">
        <v>15</v>
      </c>
      <c r="W136" s="2">
        <v>0</v>
      </c>
      <c r="X136" s="2">
        <v>0</v>
      </c>
      <c r="Y136" s="6">
        <f>SUM(Table2[[#This Row],[VB G]:[VB FE]])</f>
        <v>15</v>
      </c>
      <c r="Z136" s="11">
        <f>IF((Table2[[#This Row],[VB T]]/Table2[[#This Row],[Admission]]) = 0, "--", (Table2[[#This Row],[VB T]]/Table2[[#This Row],[Admission]]))</f>
        <v>0.1875</v>
      </c>
      <c r="AA136" s="11" t="str">
        <f>IF(Table2[[#This Row],[VB T]]=0,"--", IF(Table2[[#This Row],[VB HS]]/Table2[[#This Row],[VB T]]=0, "--", Table2[[#This Row],[VB HS]]/Table2[[#This Row],[VB T]]))</f>
        <v>--</v>
      </c>
      <c r="AB136" s="18" t="str">
        <f>IF(Table2[[#This Row],[VB T]]=0,"--", IF(Table2[[#This Row],[VB FE]]/Table2[[#This Row],[VB T]]=0, "--", Table2[[#This Row],[VB FE]]/Table2[[#This Row],[VB T]]))</f>
        <v>--</v>
      </c>
      <c r="AC136" s="2">
        <v>0</v>
      </c>
      <c r="AD136" s="2">
        <v>0</v>
      </c>
      <c r="AE136" s="2">
        <v>0</v>
      </c>
      <c r="AF136" s="2">
        <v>0</v>
      </c>
      <c r="AG136" s="6">
        <f>SUM(Table2[[#This Row],[SC B]:[SC FE]])</f>
        <v>0</v>
      </c>
      <c r="AH136" s="11" t="str">
        <f>IF((Table2[[#This Row],[SC T]]/Table2[[#This Row],[Admission]]) = 0, "--", (Table2[[#This Row],[SC T]]/Table2[[#This Row],[Admission]]))</f>
        <v>--</v>
      </c>
      <c r="AI136" s="11" t="str">
        <f>IF(Table2[[#This Row],[SC T]]=0,"--", IF(Table2[[#This Row],[SC HS]]/Table2[[#This Row],[SC T]]=0, "--", Table2[[#This Row],[SC HS]]/Table2[[#This Row],[SC T]]))</f>
        <v>--</v>
      </c>
      <c r="AJ136" s="18" t="str">
        <f>IF(Table2[[#This Row],[SC T]]=0,"--", IF(Table2[[#This Row],[SC FE]]/Table2[[#This Row],[SC T]]=0, "--", Table2[[#This Row],[SC FE]]/Table2[[#This Row],[SC T]]))</f>
        <v>--</v>
      </c>
      <c r="AK136" s="15">
        <f>SUM(Table2[[#This Row],[FB T]],Table2[[#This Row],[XC T]],Table2[[#This Row],[VB T]],Table2[[#This Row],[SC T]])</f>
        <v>36</v>
      </c>
      <c r="AL136" s="2">
        <v>9</v>
      </c>
      <c r="AM136" s="2">
        <v>11</v>
      </c>
      <c r="AN136" s="2">
        <v>1</v>
      </c>
      <c r="AO136" s="2">
        <v>0</v>
      </c>
      <c r="AP136" s="6">
        <f>SUM(Table2[[#This Row],[BX B]:[BX FE]])</f>
        <v>21</v>
      </c>
      <c r="AQ136" s="11">
        <f>IF((Table2[[#This Row],[BX T]]/Table2[[#This Row],[Admission]]) = 0, "--", (Table2[[#This Row],[BX T]]/Table2[[#This Row],[Admission]]))</f>
        <v>0.26250000000000001</v>
      </c>
      <c r="AR136" s="11">
        <f>IF(Table2[[#This Row],[BX T]]=0,"--", IF(Table2[[#This Row],[BX HS]]/Table2[[#This Row],[BX T]]=0, "--", Table2[[#This Row],[BX HS]]/Table2[[#This Row],[BX T]]))</f>
        <v>4.7619047619047616E-2</v>
      </c>
      <c r="AS136" s="18" t="str">
        <f>IF(Table2[[#This Row],[BX T]]=0,"--", IF(Table2[[#This Row],[BX FE]]/Table2[[#This Row],[BX T]]=0, "--", Table2[[#This Row],[BX FE]]/Table2[[#This Row],[BX T]]))</f>
        <v>--</v>
      </c>
      <c r="AT136" s="2">
        <v>0</v>
      </c>
      <c r="AU136" s="2">
        <v>0</v>
      </c>
      <c r="AV136" s="2">
        <v>0</v>
      </c>
      <c r="AW136" s="2">
        <v>0</v>
      </c>
      <c r="AX136" s="6">
        <f>SUM(Table2[[#This Row],[SW B]:[SW FE]])</f>
        <v>0</v>
      </c>
      <c r="AY136" s="11" t="str">
        <f>IF((Table2[[#This Row],[SW T]]/Table2[[#This Row],[Admission]]) = 0, "--", (Table2[[#This Row],[SW T]]/Table2[[#This Row],[Admission]]))</f>
        <v>--</v>
      </c>
      <c r="AZ136" s="11" t="str">
        <f>IF(Table2[[#This Row],[SW T]]=0,"--", IF(Table2[[#This Row],[SW HS]]/Table2[[#This Row],[SW T]]=0, "--", Table2[[#This Row],[SW HS]]/Table2[[#This Row],[SW T]]))</f>
        <v>--</v>
      </c>
      <c r="BA136" s="18" t="str">
        <f>IF(Table2[[#This Row],[SW T]]=0,"--", IF(Table2[[#This Row],[SW FE]]/Table2[[#This Row],[SW T]]=0, "--", Table2[[#This Row],[SW FE]]/Table2[[#This Row],[SW T]]))</f>
        <v>--</v>
      </c>
      <c r="BB136" s="2">
        <v>0</v>
      </c>
      <c r="BC136" s="2">
        <v>0</v>
      </c>
      <c r="BD136" s="2">
        <v>0</v>
      </c>
      <c r="BE136" s="2">
        <v>0</v>
      </c>
      <c r="BF136" s="6">
        <f>SUM(Table2[[#This Row],[CHE B]:[CHE FE]])</f>
        <v>0</v>
      </c>
      <c r="BG136" s="11" t="str">
        <f>IF((Table2[[#This Row],[CHE T]]/Table2[[#This Row],[Admission]]) = 0, "--", (Table2[[#This Row],[CHE T]]/Table2[[#This Row],[Admission]]))</f>
        <v>--</v>
      </c>
      <c r="BH136" s="11" t="str">
        <f>IF(Table2[[#This Row],[CHE T]]=0,"--", IF(Table2[[#This Row],[CHE HS]]/Table2[[#This Row],[CHE T]]=0, "--", Table2[[#This Row],[CHE HS]]/Table2[[#This Row],[CHE T]]))</f>
        <v>--</v>
      </c>
      <c r="BI136" s="22" t="str">
        <f>IF(Table2[[#This Row],[CHE T]]=0,"--", IF(Table2[[#This Row],[CHE FE]]/Table2[[#This Row],[CHE T]]=0, "--", Table2[[#This Row],[CHE FE]]/Table2[[#This Row],[CHE T]]))</f>
        <v>--</v>
      </c>
      <c r="BJ136" s="2">
        <v>11</v>
      </c>
      <c r="BK136" s="2">
        <v>0</v>
      </c>
      <c r="BL136" s="2">
        <v>1</v>
      </c>
      <c r="BM136" s="2">
        <v>0</v>
      </c>
      <c r="BN136" s="6">
        <f>SUM(Table2[[#This Row],[WR B]:[WR FE]])</f>
        <v>12</v>
      </c>
      <c r="BO136" s="11">
        <f>IF((Table2[[#This Row],[WR T]]/Table2[[#This Row],[Admission]]) = 0, "--", (Table2[[#This Row],[WR T]]/Table2[[#This Row],[Admission]]))</f>
        <v>0.15</v>
      </c>
      <c r="BP136" s="11">
        <f>IF(Table2[[#This Row],[WR T]]=0,"--", IF(Table2[[#This Row],[WR HS]]/Table2[[#This Row],[WR T]]=0, "--", Table2[[#This Row],[WR HS]]/Table2[[#This Row],[WR T]]))</f>
        <v>8.3333333333333329E-2</v>
      </c>
      <c r="BQ136" s="18" t="str">
        <f>IF(Table2[[#This Row],[WR T]]=0,"--", IF(Table2[[#This Row],[WR FE]]/Table2[[#This Row],[WR T]]=0, "--", Table2[[#This Row],[WR FE]]/Table2[[#This Row],[WR T]]))</f>
        <v>--</v>
      </c>
      <c r="BR136" s="2">
        <v>0</v>
      </c>
      <c r="BS136" s="2">
        <v>0</v>
      </c>
      <c r="BT136" s="2">
        <v>0</v>
      </c>
      <c r="BU136" s="2">
        <v>0</v>
      </c>
      <c r="BV136" s="6">
        <f>SUM(Table2[[#This Row],[DNC B]:[DNC FE]])</f>
        <v>0</v>
      </c>
      <c r="BW136" s="11" t="str">
        <f>IF((Table2[[#This Row],[DNC T]]/Table2[[#This Row],[Admission]]) = 0, "--", (Table2[[#This Row],[DNC T]]/Table2[[#This Row],[Admission]]))</f>
        <v>--</v>
      </c>
      <c r="BX136" s="11" t="str">
        <f>IF(Table2[[#This Row],[DNC T]]=0,"--", IF(Table2[[#This Row],[DNC HS]]/Table2[[#This Row],[DNC T]]=0, "--", Table2[[#This Row],[DNC HS]]/Table2[[#This Row],[DNC T]]))</f>
        <v>--</v>
      </c>
      <c r="BY136" s="18" t="str">
        <f>IF(Table2[[#This Row],[DNC T]]=0,"--", IF(Table2[[#This Row],[DNC FE]]/Table2[[#This Row],[DNC T]]=0, "--", Table2[[#This Row],[DNC FE]]/Table2[[#This Row],[DNC T]]))</f>
        <v>--</v>
      </c>
      <c r="BZ136" s="24">
        <f>SUM(Table2[[#This Row],[BX T]],Table2[[#This Row],[SW T]],Table2[[#This Row],[CHE T]],Table2[[#This Row],[WR T]],Table2[[#This Row],[DNC T]])</f>
        <v>33</v>
      </c>
      <c r="CA136" s="2">
        <v>13</v>
      </c>
      <c r="CB136" s="2">
        <v>14</v>
      </c>
      <c r="CC136" s="2">
        <v>0</v>
      </c>
      <c r="CD136" s="2">
        <v>0</v>
      </c>
      <c r="CE136" s="6">
        <f>SUM(Table2[[#This Row],[TF B]:[TF FE]])</f>
        <v>27</v>
      </c>
      <c r="CF136" s="11">
        <f>IF((Table2[[#This Row],[TF T]]/Table2[[#This Row],[Admission]]) = 0, "--", (Table2[[#This Row],[TF T]]/Table2[[#This Row],[Admission]]))</f>
        <v>0.33750000000000002</v>
      </c>
      <c r="CG136" s="11" t="str">
        <f>IF(Table2[[#This Row],[TF T]]=0,"--", IF(Table2[[#This Row],[TF HS]]/Table2[[#This Row],[TF T]]=0, "--", Table2[[#This Row],[TF HS]]/Table2[[#This Row],[TF T]]))</f>
        <v>--</v>
      </c>
      <c r="CH136" s="18" t="str">
        <f>IF(Table2[[#This Row],[TF T]]=0,"--", IF(Table2[[#This Row],[TF FE]]/Table2[[#This Row],[TF T]]=0, "--", Table2[[#This Row],[TF FE]]/Table2[[#This Row],[TF T]]))</f>
        <v>--</v>
      </c>
      <c r="CI136" s="2">
        <v>8</v>
      </c>
      <c r="CJ136" s="2">
        <v>0</v>
      </c>
      <c r="CK136" s="2">
        <v>0</v>
      </c>
      <c r="CL136" s="2">
        <v>0</v>
      </c>
      <c r="CM136" s="6">
        <f>SUM(Table2[[#This Row],[BB B]:[BB FE]])</f>
        <v>8</v>
      </c>
      <c r="CN136" s="11">
        <f>IF((Table2[[#This Row],[BB T]]/Table2[[#This Row],[Admission]]) = 0, "--", (Table2[[#This Row],[BB T]]/Table2[[#This Row],[Admission]]))</f>
        <v>0.1</v>
      </c>
      <c r="CO136" s="11" t="str">
        <f>IF(Table2[[#This Row],[BB T]]=0,"--", IF(Table2[[#This Row],[BB HS]]/Table2[[#This Row],[BB T]]=0, "--", Table2[[#This Row],[BB HS]]/Table2[[#This Row],[BB T]]))</f>
        <v>--</v>
      </c>
      <c r="CP136" s="18" t="str">
        <f>IF(Table2[[#This Row],[BB T]]=0,"--", IF(Table2[[#This Row],[BB FE]]/Table2[[#This Row],[BB T]]=0, "--", Table2[[#This Row],[BB FE]]/Table2[[#This Row],[BB T]]))</f>
        <v>--</v>
      </c>
      <c r="CQ136" s="2">
        <v>0</v>
      </c>
      <c r="CR136" s="2">
        <v>12</v>
      </c>
      <c r="CS136" s="2">
        <v>0</v>
      </c>
      <c r="CT136" s="2">
        <v>0</v>
      </c>
      <c r="CU136" s="6">
        <f>SUM(Table2[[#This Row],[SB B]:[SB FE]])</f>
        <v>12</v>
      </c>
      <c r="CV136" s="11">
        <f>IF((Table2[[#This Row],[SB T]]/Table2[[#This Row],[Admission]]) = 0, "--", (Table2[[#This Row],[SB T]]/Table2[[#This Row],[Admission]]))</f>
        <v>0.15</v>
      </c>
      <c r="CW136" s="11" t="str">
        <f>IF(Table2[[#This Row],[SB T]]=0,"--", IF(Table2[[#This Row],[SB HS]]/Table2[[#This Row],[SB T]]=0, "--", Table2[[#This Row],[SB HS]]/Table2[[#This Row],[SB T]]))</f>
        <v>--</v>
      </c>
      <c r="CX136" s="18" t="str">
        <f>IF(Table2[[#This Row],[SB T]]=0,"--", IF(Table2[[#This Row],[SB FE]]/Table2[[#This Row],[SB T]]=0, "--", Table2[[#This Row],[SB FE]]/Table2[[#This Row],[SB T]]))</f>
        <v>--</v>
      </c>
      <c r="CY136" s="2">
        <v>0</v>
      </c>
      <c r="CZ136" s="2">
        <v>0</v>
      </c>
      <c r="DA136" s="2">
        <v>0</v>
      </c>
      <c r="DB136" s="2">
        <v>0</v>
      </c>
      <c r="DC136" s="6">
        <f>SUM(Table2[[#This Row],[GF B]:[GF FE]])</f>
        <v>0</v>
      </c>
      <c r="DD136" s="11" t="str">
        <f>IF((Table2[[#This Row],[GF T]]/Table2[[#This Row],[Admission]]) = 0, "--", (Table2[[#This Row],[GF T]]/Table2[[#This Row],[Admission]]))</f>
        <v>--</v>
      </c>
      <c r="DE136" s="11" t="str">
        <f>IF(Table2[[#This Row],[GF T]]=0,"--", IF(Table2[[#This Row],[GF HS]]/Table2[[#This Row],[GF T]]=0, "--", Table2[[#This Row],[GF HS]]/Table2[[#This Row],[GF T]]))</f>
        <v>--</v>
      </c>
      <c r="DF136" s="18" t="str">
        <f>IF(Table2[[#This Row],[GF T]]=0,"--", IF(Table2[[#This Row],[GF FE]]/Table2[[#This Row],[GF T]]=0, "--", Table2[[#This Row],[GF FE]]/Table2[[#This Row],[GF T]]))</f>
        <v>--</v>
      </c>
      <c r="DG136" s="2">
        <v>0</v>
      </c>
      <c r="DH136" s="2">
        <v>0</v>
      </c>
      <c r="DI136" s="2">
        <v>0</v>
      </c>
      <c r="DJ136" s="2">
        <v>0</v>
      </c>
      <c r="DK136" s="6">
        <f>SUM(Table2[[#This Row],[TN B]:[TN FE]])</f>
        <v>0</v>
      </c>
      <c r="DL136" s="11" t="str">
        <f>IF((Table2[[#This Row],[TN T]]/Table2[[#This Row],[Admission]]) = 0, "--", (Table2[[#This Row],[TN T]]/Table2[[#This Row],[Admission]]))</f>
        <v>--</v>
      </c>
      <c r="DM136" s="11" t="str">
        <f>IF(Table2[[#This Row],[TN T]]=0,"--", IF(Table2[[#This Row],[TN HS]]/Table2[[#This Row],[TN T]]=0, "--", Table2[[#This Row],[TN HS]]/Table2[[#This Row],[TN T]]))</f>
        <v>--</v>
      </c>
      <c r="DN136" s="18" t="str">
        <f>IF(Table2[[#This Row],[TN T]]=0,"--", IF(Table2[[#This Row],[TN FE]]/Table2[[#This Row],[TN T]]=0, "--", Table2[[#This Row],[TN FE]]/Table2[[#This Row],[TN T]]))</f>
        <v>--</v>
      </c>
      <c r="DO136" s="2">
        <v>11</v>
      </c>
      <c r="DP136" s="2">
        <v>2</v>
      </c>
      <c r="DQ136" s="2">
        <v>0</v>
      </c>
      <c r="DR136" s="2">
        <v>0</v>
      </c>
      <c r="DS136" s="6">
        <f>SUM(Table2[[#This Row],[BND B]:[BND FE]])</f>
        <v>13</v>
      </c>
      <c r="DT136" s="11">
        <f>IF((Table2[[#This Row],[BND T]]/Table2[[#This Row],[Admission]]) = 0, "--", (Table2[[#This Row],[BND T]]/Table2[[#This Row],[Admission]]))</f>
        <v>0.16250000000000001</v>
      </c>
      <c r="DU136" s="11" t="str">
        <f>IF(Table2[[#This Row],[BND T]]=0,"--", IF(Table2[[#This Row],[BND HS]]/Table2[[#This Row],[BND T]]=0, "--", Table2[[#This Row],[BND HS]]/Table2[[#This Row],[BND T]]))</f>
        <v>--</v>
      </c>
      <c r="DV136" s="18" t="str">
        <f>IF(Table2[[#This Row],[BND T]]=0,"--", IF(Table2[[#This Row],[BND FE]]/Table2[[#This Row],[BND T]]=0, "--", Table2[[#This Row],[BND FE]]/Table2[[#This Row],[BND T]]))</f>
        <v>--</v>
      </c>
      <c r="DW136" s="2">
        <v>0</v>
      </c>
      <c r="DX136" s="2">
        <v>0</v>
      </c>
      <c r="DY136" s="2">
        <v>0</v>
      </c>
      <c r="DZ136" s="2">
        <v>0</v>
      </c>
      <c r="EA136" s="6">
        <f>SUM(Table2[[#This Row],[SPE B]:[SPE FE]])</f>
        <v>0</v>
      </c>
      <c r="EB136" s="11" t="str">
        <f>IF((Table2[[#This Row],[SPE T]]/Table2[[#This Row],[Admission]]) = 0, "--", (Table2[[#This Row],[SPE T]]/Table2[[#This Row],[Admission]]))</f>
        <v>--</v>
      </c>
      <c r="EC136" s="11" t="str">
        <f>IF(Table2[[#This Row],[SPE T]]=0,"--", IF(Table2[[#This Row],[SPE HS]]/Table2[[#This Row],[SPE T]]=0, "--", Table2[[#This Row],[SPE HS]]/Table2[[#This Row],[SPE T]]))</f>
        <v>--</v>
      </c>
      <c r="ED136" s="18" t="str">
        <f>IF(Table2[[#This Row],[SPE T]]=0,"--", IF(Table2[[#This Row],[SPE FE]]/Table2[[#This Row],[SPE T]]=0, "--", Table2[[#This Row],[SPE FE]]/Table2[[#This Row],[SPE T]]))</f>
        <v>--</v>
      </c>
      <c r="EE136" s="2">
        <v>0</v>
      </c>
      <c r="EF136" s="2">
        <v>0</v>
      </c>
      <c r="EG136" s="2">
        <v>0</v>
      </c>
      <c r="EH136" s="2">
        <v>0</v>
      </c>
      <c r="EI136" s="6">
        <f>SUM(Table2[[#This Row],[ORC B]:[ORC FE]])</f>
        <v>0</v>
      </c>
      <c r="EJ136" s="11" t="str">
        <f>IF((Table2[[#This Row],[ORC T]]/Table2[[#This Row],[Admission]]) = 0, "--", (Table2[[#This Row],[ORC T]]/Table2[[#This Row],[Admission]]))</f>
        <v>--</v>
      </c>
      <c r="EK136" s="11" t="str">
        <f>IF(Table2[[#This Row],[ORC T]]=0,"--", IF(Table2[[#This Row],[ORC HS]]/Table2[[#This Row],[ORC T]]=0, "--", Table2[[#This Row],[ORC HS]]/Table2[[#This Row],[ORC T]]))</f>
        <v>--</v>
      </c>
      <c r="EL136" s="18" t="str">
        <f>IF(Table2[[#This Row],[ORC T]]=0,"--", IF(Table2[[#This Row],[ORC FE]]/Table2[[#This Row],[ORC T]]=0, "--", Table2[[#This Row],[ORC FE]]/Table2[[#This Row],[ORC T]]))</f>
        <v>--</v>
      </c>
      <c r="EM136" s="2">
        <v>0</v>
      </c>
      <c r="EN136" s="2">
        <v>0</v>
      </c>
      <c r="EO136" s="2">
        <v>0</v>
      </c>
      <c r="EP136" s="2">
        <v>0</v>
      </c>
      <c r="EQ136" s="6">
        <f>SUM(Table2[[#This Row],[SOL B]:[SOL FE]])</f>
        <v>0</v>
      </c>
      <c r="ER136" s="11" t="str">
        <f>IF((Table2[[#This Row],[SOL T]]/Table2[[#This Row],[Admission]]) = 0, "--", (Table2[[#This Row],[SOL T]]/Table2[[#This Row],[Admission]]))</f>
        <v>--</v>
      </c>
      <c r="ES136" s="11" t="str">
        <f>IF(Table2[[#This Row],[SOL T]]=0,"--", IF(Table2[[#This Row],[SOL HS]]/Table2[[#This Row],[SOL T]]=0, "--", Table2[[#This Row],[SOL HS]]/Table2[[#This Row],[SOL T]]))</f>
        <v>--</v>
      </c>
      <c r="ET136" s="18" t="str">
        <f>IF(Table2[[#This Row],[SOL T]]=0,"--", IF(Table2[[#This Row],[SOL FE]]/Table2[[#This Row],[SOL T]]=0, "--", Table2[[#This Row],[SOL FE]]/Table2[[#This Row],[SOL T]]))</f>
        <v>--</v>
      </c>
      <c r="EU136" s="2">
        <v>4</v>
      </c>
      <c r="EV136" s="2">
        <v>12</v>
      </c>
      <c r="EW136" s="2">
        <v>0</v>
      </c>
      <c r="EX136" s="2">
        <v>0</v>
      </c>
      <c r="EY136" s="6">
        <f>SUM(Table2[[#This Row],[CHO B]:[CHO FE]])</f>
        <v>16</v>
      </c>
      <c r="EZ136" s="11">
        <f>IF((Table2[[#This Row],[CHO T]]/Table2[[#This Row],[Admission]]) = 0, "--", (Table2[[#This Row],[CHO T]]/Table2[[#This Row],[Admission]]))</f>
        <v>0.2</v>
      </c>
      <c r="FA136" s="11" t="str">
        <f>IF(Table2[[#This Row],[CHO T]]=0,"--", IF(Table2[[#This Row],[CHO HS]]/Table2[[#This Row],[CHO T]]=0, "--", Table2[[#This Row],[CHO HS]]/Table2[[#This Row],[CHO T]]))</f>
        <v>--</v>
      </c>
      <c r="FB136" s="18" t="str">
        <f>IF(Table2[[#This Row],[CHO T]]=0,"--", IF(Table2[[#This Row],[CHO FE]]/Table2[[#This Row],[CHO T]]=0, "--", Table2[[#This Row],[CHO FE]]/Table2[[#This Row],[CHO T]]))</f>
        <v>--</v>
      </c>
      <c r="FC13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76</v>
      </c>
      <c r="FD136">
        <v>0</v>
      </c>
      <c r="FE136">
        <v>0</v>
      </c>
      <c r="FF136">
        <v>0</v>
      </c>
      <c r="FG136">
        <v>0</v>
      </c>
      <c r="FH136">
        <v>0</v>
      </c>
      <c r="FI136">
        <v>0</v>
      </c>
      <c r="FJ136" s="1" t="s">
        <v>390</v>
      </c>
      <c r="FK136" s="1" t="s">
        <v>390</v>
      </c>
      <c r="FL136">
        <v>0</v>
      </c>
      <c r="FM136">
        <v>0</v>
      </c>
      <c r="FN136" s="1" t="s">
        <v>390</v>
      </c>
      <c r="FO136" s="1" t="s">
        <v>390</v>
      </c>
    </row>
    <row r="137" spans="1:171">
      <c r="A137">
        <v>1097</v>
      </c>
      <c r="B137">
        <v>151</v>
      </c>
      <c r="C137" t="s">
        <v>100</v>
      </c>
      <c r="D137" t="s">
        <v>234</v>
      </c>
      <c r="E137" s="20">
        <v>867</v>
      </c>
      <c r="F137" s="2">
        <v>78</v>
      </c>
      <c r="G137" s="2">
        <v>2</v>
      </c>
      <c r="H137" s="2">
        <v>0</v>
      </c>
      <c r="I137" s="2">
        <v>0</v>
      </c>
      <c r="J137" s="6">
        <f>SUM(Table2[[#This Row],[FB B]:[FB FE]])</f>
        <v>80</v>
      </c>
      <c r="K137" s="11">
        <f>IF((Table2[[#This Row],[FB T]]/Table2[[#This Row],[Admission]]) = 0, "--", (Table2[[#This Row],[FB T]]/Table2[[#This Row],[Admission]]))</f>
        <v>9.22722029988466E-2</v>
      </c>
      <c r="L137" s="11" t="str">
        <f>IF(Table2[[#This Row],[FB T]]=0,"--", IF(Table2[[#This Row],[FB HS]]/Table2[[#This Row],[FB T]]=0, "--", Table2[[#This Row],[FB HS]]/Table2[[#This Row],[FB T]]))</f>
        <v>--</v>
      </c>
      <c r="M137" s="18" t="str">
        <f>IF(Table2[[#This Row],[FB T]]=0,"--", IF(Table2[[#This Row],[FB FE]]/Table2[[#This Row],[FB T]]=0, "--", Table2[[#This Row],[FB FE]]/Table2[[#This Row],[FB T]]))</f>
        <v>--</v>
      </c>
      <c r="N137" s="2">
        <v>15</v>
      </c>
      <c r="O137" s="2">
        <v>14</v>
      </c>
      <c r="P137" s="2">
        <v>0</v>
      </c>
      <c r="Q137" s="2">
        <v>1</v>
      </c>
      <c r="R137" s="6">
        <f>SUM(Table2[[#This Row],[XC B]:[XC FE]])</f>
        <v>30</v>
      </c>
      <c r="S137" s="11">
        <f>IF((Table2[[#This Row],[XC T]]/Table2[[#This Row],[Admission]]) = 0, "--", (Table2[[#This Row],[XC T]]/Table2[[#This Row],[Admission]]))</f>
        <v>3.4602076124567477E-2</v>
      </c>
      <c r="T137" s="11" t="str">
        <f>IF(Table2[[#This Row],[XC T]]=0,"--", IF(Table2[[#This Row],[XC HS]]/Table2[[#This Row],[XC T]]=0, "--", Table2[[#This Row],[XC HS]]/Table2[[#This Row],[XC T]]))</f>
        <v>--</v>
      </c>
      <c r="U137" s="18">
        <f>IF(Table2[[#This Row],[XC T]]=0,"--", IF(Table2[[#This Row],[XC FE]]/Table2[[#This Row],[XC T]]=0, "--", Table2[[#This Row],[XC FE]]/Table2[[#This Row],[XC T]]))</f>
        <v>3.3333333333333333E-2</v>
      </c>
      <c r="V137" s="2">
        <v>31</v>
      </c>
      <c r="W137" s="2">
        <v>0</v>
      </c>
      <c r="X137" s="2">
        <v>0</v>
      </c>
      <c r="Y137" s="6">
        <f>SUM(Table2[[#This Row],[VB G]:[VB FE]])</f>
        <v>31</v>
      </c>
      <c r="Z137" s="11">
        <f>IF((Table2[[#This Row],[VB T]]/Table2[[#This Row],[Admission]]) = 0, "--", (Table2[[#This Row],[VB T]]/Table2[[#This Row],[Admission]]))</f>
        <v>3.5755478662053058E-2</v>
      </c>
      <c r="AA137" s="11" t="str">
        <f>IF(Table2[[#This Row],[VB T]]=0,"--", IF(Table2[[#This Row],[VB HS]]/Table2[[#This Row],[VB T]]=0, "--", Table2[[#This Row],[VB HS]]/Table2[[#This Row],[VB T]]))</f>
        <v>--</v>
      </c>
      <c r="AB137" s="18" t="str">
        <f>IF(Table2[[#This Row],[VB T]]=0,"--", IF(Table2[[#This Row],[VB FE]]/Table2[[#This Row],[VB T]]=0, "--", Table2[[#This Row],[VB FE]]/Table2[[#This Row],[VB T]]))</f>
        <v>--</v>
      </c>
      <c r="AC137" s="2">
        <v>57</v>
      </c>
      <c r="AD137" s="2">
        <v>30</v>
      </c>
      <c r="AE137" s="2">
        <v>0</v>
      </c>
      <c r="AF137" s="2">
        <v>3</v>
      </c>
      <c r="AG137" s="6">
        <f>SUM(Table2[[#This Row],[SC B]:[SC FE]])</f>
        <v>90</v>
      </c>
      <c r="AH137" s="11">
        <f>IF((Table2[[#This Row],[SC T]]/Table2[[#This Row],[Admission]]) = 0, "--", (Table2[[#This Row],[SC T]]/Table2[[#This Row],[Admission]]))</f>
        <v>0.10380622837370242</v>
      </c>
      <c r="AI137" s="11" t="str">
        <f>IF(Table2[[#This Row],[SC T]]=0,"--", IF(Table2[[#This Row],[SC HS]]/Table2[[#This Row],[SC T]]=0, "--", Table2[[#This Row],[SC HS]]/Table2[[#This Row],[SC T]]))</f>
        <v>--</v>
      </c>
      <c r="AJ137" s="18">
        <f>IF(Table2[[#This Row],[SC T]]=0,"--", IF(Table2[[#This Row],[SC FE]]/Table2[[#This Row],[SC T]]=0, "--", Table2[[#This Row],[SC FE]]/Table2[[#This Row],[SC T]]))</f>
        <v>3.3333333333333333E-2</v>
      </c>
      <c r="AK137" s="15">
        <f>SUM(Table2[[#This Row],[FB T]],Table2[[#This Row],[XC T]],Table2[[#This Row],[VB T]],Table2[[#This Row],[SC T]])</f>
        <v>231</v>
      </c>
      <c r="AL137" s="2">
        <v>32</v>
      </c>
      <c r="AM137" s="2">
        <v>22</v>
      </c>
      <c r="AN137" s="2">
        <v>1</v>
      </c>
      <c r="AO137" s="2">
        <v>0</v>
      </c>
      <c r="AP137" s="6">
        <f>SUM(Table2[[#This Row],[BX B]:[BX FE]])</f>
        <v>55</v>
      </c>
      <c r="AQ137" s="11">
        <f>IF((Table2[[#This Row],[BX T]]/Table2[[#This Row],[Admission]]) = 0, "--", (Table2[[#This Row],[BX T]]/Table2[[#This Row],[Admission]]))</f>
        <v>6.3437139561707032E-2</v>
      </c>
      <c r="AR137" s="11">
        <f>IF(Table2[[#This Row],[BX T]]=0,"--", IF(Table2[[#This Row],[BX HS]]/Table2[[#This Row],[BX T]]=0, "--", Table2[[#This Row],[BX HS]]/Table2[[#This Row],[BX T]]))</f>
        <v>1.8181818181818181E-2</v>
      </c>
      <c r="AS137" s="18" t="str">
        <f>IF(Table2[[#This Row],[BX T]]=0,"--", IF(Table2[[#This Row],[BX FE]]/Table2[[#This Row],[BX T]]=0, "--", Table2[[#This Row],[BX FE]]/Table2[[#This Row],[BX T]]))</f>
        <v>--</v>
      </c>
      <c r="AT137" s="2">
        <v>10</v>
      </c>
      <c r="AU137" s="2">
        <v>10</v>
      </c>
      <c r="AV137" s="2">
        <v>1</v>
      </c>
      <c r="AW137" s="2">
        <v>0</v>
      </c>
      <c r="AX137" s="6">
        <f>SUM(Table2[[#This Row],[SW B]:[SW FE]])</f>
        <v>21</v>
      </c>
      <c r="AY137" s="11">
        <f>IF((Table2[[#This Row],[SW T]]/Table2[[#This Row],[Admission]]) = 0, "--", (Table2[[#This Row],[SW T]]/Table2[[#This Row],[Admission]]))</f>
        <v>2.4221453287197232E-2</v>
      </c>
      <c r="AZ137" s="11">
        <f>IF(Table2[[#This Row],[SW T]]=0,"--", IF(Table2[[#This Row],[SW HS]]/Table2[[#This Row],[SW T]]=0, "--", Table2[[#This Row],[SW HS]]/Table2[[#This Row],[SW T]]))</f>
        <v>4.7619047619047616E-2</v>
      </c>
      <c r="BA137" s="18" t="str">
        <f>IF(Table2[[#This Row],[SW T]]=0,"--", IF(Table2[[#This Row],[SW FE]]/Table2[[#This Row],[SW T]]=0, "--", Table2[[#This Row],[SW FE]]/Table2[[#This Row],[SW T]]))</f>
        <v>--</v>
      </c>
      <c r="BB137" s="2">
        <v>0</v>
      </c>
      <c r="BC137" s="2">
        <v>18</v>
      </c>
      <c r="BD137" s="2">
        <v>0</v>
      </c>
      <c r="BE137" s="2">
        <v>0</v>
      </c>
      <c r="BF137" s="6">
        <f>SUM(Table2[[#This Row],[CHE B]:[CHE FE]])</f>
        <v>18</v>
      </c>
      <c r="BG137" s="11">
        <f>IF((Table2[[#This Row],[CHE T]]/Table2[[#This Row],[Admission]]) = 0, "--", (Table2[[#This Row],[CHE T]]/Table2[[#This Row],[Admission]]))</f>
        <v>2.0761245674740483E-2</v>
      </c>
      <c r="BH137" s="11" t="str">
        <f>IF(Table2[[#This Row],[CHE T]]=0,"--", IF(Table2[[#This Row],[CHE HS]]/Table2[[#This Row],[CHE T]]=0, "--", Table2[[#This Row],[CHE HS]]/Table2[[#This Row],[CHE T]]))</f>
        <v>--</v>
      </c>
      <c r="BI137" s="22" t="str">
        <f>IF(Table2[[#This Row],[CHE T]]=0,"--", IF(Table2[[#This Row],[CHE FE]]/Table2[[#This Row],[CHE T]]=0, "--", Table2[[#This Row],[CHE FE]]/Table2[[#This Row],[CHE T]]))</f>
        <v>--</v>
      </c>
      <c r="BJ137" s="2">
        <v>36</v>
      </c>
      <c r="BK137" s="2">
        <v>2</v>
      </c>
      <c r="BL137" s="2">
        <v>0</v>
      </c>
      <c r="BM137" s="2">
        <v>0</v>
      </c>
      <c r="BN137" s="6">
        <f>SUM(Table2[[#This Row],[WR B]:[WR FE]])</f>
        <v>38</v>
      </c>
      <c r="BO137" s="11">
        <f>IF((Table2[[#This Row],[WR T]]/Table2[[#This Row],[Admission]]) = 0, "--", (Table2[[#This Row],[WR T]]/Table2[[#This Row],[Admission]]))</f>
        <v>4.3829296424452137E-2</v>
      </c>
      <c r="BP137" s="11" t="str">
        <f>IF(Table2[[#This Row],[WR T]]=0,"--", IF(Table2[[#This Row],[WR HS]]/Table2[[#This Row],[WR T]]=0, "--", Table2[[#This Row],[WR HS]]/Table2[[#This Row],[WR T]]))</f>
        <v>--</v>
      </c>
      <c r="BQ137" s="18" t="str">
        <f>IF(Table2[[#This Row],[WR T]]=0,"--", IF(Table2[[#This Row],[WR FE]]/Table2[[#This Row],[WR T]]=0, "--", Table2[[#This Row],[WR FE]]/Table2[[#This Row],[WR T]]))</f>
        <v>--</v>
      </c>
      <c r="BR137" s="2">
        <v>0</v>
      </c>
      <c r="BS137" s="2">
        <v>19</v>
      </c>
      <c r="BT137" s="2">
        <v>2</v>
      </c>
      <c r="BU137" s="2">
        <v>0</v>
      </c>
      <c r="BV137" s="6">
        <f>SUM(Table2[[#This Row],[DNC B]:[DNC FE]])</f>
        <v>21</v>
      </c>
      <c r="BW137" s="11">
        <f>IF((Table2[[#This Row],[DNC T]]/Table2[[#This Row],[Admission]]) = 0, "--", (Table2[[#This Row],[DNC T]]/Table2[[#This Row],[Admission]]))</f>
        <v>2.4221453287197232E-2</v>
      </c>
      <c r="BX137" s="11">
        <f>IF(Table2[[#This Row],[DNC T]]=0,"--", IF(Table2[[#This Row],[DNC HS]]/Table2[[#This Row],[DNC T]]=0, "--", Table2[[#This Row],[DNC HS]]/Table2[[#This Row],[DNC T]]))</f>
        <v>9.5238095238095233E-2</v>
      </c>
      <c r="BY137" s="18" t="str">
        <f>IF(Table2[[#This Row],[DNC T]]=0,"--", IF(Table2[[#This Row],[DNC FE]]/Table2[[#This Row],[DNC T]]=0, "--", Table2[[#This Row],[DNC FE]]/Table2[[#This Row],[DNC T]]))</f>
        <v>--</v>
      </c>
      <c r="BZ137" s="24">
        <f>SUM(Table2[[#This Row],[BX T]],Table2[[#This Row],[SW T]],Table2[[#This Row],[CHE T]],Table2[[#This Row],[WR T]],Table2[[#This Row],[DNC T]])</f>
        <v>153</v>
      </c>
      <c r="CA137" s="2">
        <v>52</v>
      </c>
      <c r="CB137" s="2">
        <v>33</v>
      </c>
      <c r="CC137" s="2">
        <v>1</v>
      </c>
      <c r="CD137" s="2">
        <v>0</v>
      </c>
      <c r="CE137" s="6">
        <f>SUM(Table2[[#This Row],[TF B]:[TF FE]])</f>
        <v>86</v>
      </c>
      <c r="CF137" s="11">
        <f>IF((Table2[[#This Row],[TF T]]/Table2[[#This Row],[Admission]]) = 0, "--", (Table2[[#This Row],[TF T]]/Table2[[#This Row],[Admission]]))</f>
        <v>9.919261822376009E-2</v>
      </c>
      <c r="CG137" s="11">
        <f>IF(Table2[[#This Row],[TF T]]=0,"--", IF(Table2[[#This Row],[TF HS]]/Table2[[#This Row],[TF T]]=0, "--", Table2[[#This Row],[TF HS]]/Table2[[#This Row],[TF T]]))</f>
        <v>1.1627906976744186E-2</v>
      </c>
      <c r="CH137" s="18" t="str">
        <f>IF(Table2[[#This Row],[TF T]]=0,"--", IF(Table2[[#This Row],[TF FE]]/Table2[[#This Row],[TF T]]=0, "--", Table2[[#This Row],[TF FE]]/Table2[[#This Row],[TF T]]))</f>
        <v>--</v>
      </c>
      <c r="CI137" s="2">
        <v>36</v>
      </c>
      <c r="CJ137" s="2">
        <v>0</v>
      </c>
      <c r="CK137" s="2">
        <v>0</v>
      </c>
      <c r="CL137" s="2">
        <v>1</v>
      </c>
      <c r="CM137" s="6">
        <f>SUM(Table2[[#This Row],[BB B]:[BB FE]])</f>
        <v>37</v>
      </c>
      <c r="CN137" s="11">
        <f>IF((Table2[[#This Row],[BB T]]/Table2[[#This Row],[Admission]]) = 0, "--", (Table2[[#This Row],[BB T]]/Table2[[#This Row],[Admission]]))</f>
        <v>4.2675893886966548E-2</v>
      </c>
      <c r="CO137" s="11" t="str">
        <f>IF(Table2[[#This Row],[BB T]]=0,"--", IF(Table2[[#This Row],[BB HS]]/Table2[[#This Row],[BB T]]=0, "--", Table2[[#This Row],[BB HS]]/Table2[[#This Row],[BB T]]))</f>
        <v>--</v>
      </c>
      <c r="CP137" s="18">
        <f>IF(Table2[[#This Row],[BB T]]=0,"--", IF(Table2[[#This Row],[BB FE]]/Table2[[#This Row],[BB T]]=0, "--", Table2[[#This Row],[BB FE]]/Table2[[#This Row],[BB T]]))</f>
        <v>2.7027027027027029E-2</v>
      </c>
      <c r="CQ137" s="2">
        <v>0</v>
      </c>
      <c r="CR137" s="2">
        <v>16</v>
      </c>
      <c r="CS137" s="2">
        <v>0</v>
      </c>
      <c r="CT137" s="2">
        <v>0</v>
      </c>
      <c r="CU137" s="6">
        <f>SUM(Table2[[#This Row],[SB B]:[SB FE]])</f>
        <v>16</v>
      </c>
      <c r="CV137" s="11">
        <f>IF((Table2[[#This Row],[SB T]]/Table2[[#This Row],[Admission]]) = 0, "--", (Table2[[#This Row],[SB T]]/Table2[[#This Row],[Admission]]))</f>
        <v>1.845444059976932E-2</v>
      </c>
      <c r="CW137" s="11" t="str">
        <f>IF(Table2[[#This Row],[SB T]]=0,"--", IF(Table2[[#This Row],[SB HS]]/Table2[[#This Row],[SB T]]=0, "--", Table2[[#This Row],[SB HS]]/Table2[[#This Row],[SB T]]))</f>
        <v>--</v>
      </c>
      <c r="CX137" s="18" t="str">
        <f>IF(Table2[[#This Row],[SB T]]=0,"--", IF(Table2[[#This Row],[SB FE]]/Table2[[#This Row],[SB T]]=0, "--", Table2[[#This Row],[SB FE]]/Table2[[#This Row],[SB T]]))</f>
        <v>--</v>
      </c>
      <c r="CY137" s="2">
        <v>6</v>
      </c>
      <c r="CZ137" s="2">
        <v>5</v>
      </c>
      <c r="DA137" s="2">
        <v>0</v>
      </c>
      <c r="DB137" s="2">
        <v>0</v>
      </c>
      <c r="DC137" s="6">
        <f>SUM(Table2[[#This Row],[GF B]:[GF FE]])</f>
        <v>11</v>
      </c>
      <c r="DD137" s="11">
        <f>IF((Table2[[#This Row],[GF T]]/Table2[[#This Row],[Admission]]) = 0, "--", (Table2[[#This Row],[GF T]]/Table2[[#This Row],[Admission]]))</f>
        <v>1.2687427912341407E-2</v>
      </c>
      <c r="DE137" s="11" t="str">
        <f>IF(Table2[[#This Row],[GF T]]=0,"--", IF(Table2[[#This Row],[GF HS]]/Table2[[#This Row],[GF T]]=0, "--", Table2[[#This Row],[GF HS]]/Table2[[#This Row],[GF T]]))</f>
        <v>--</v>
      </c>
      <c r="DF137" s="18" t="str">
        <f>IF(Table2[[#This Row],[GF T]]=0,"--", IF(Table2[[#This Row],[GF FE]]/Table2[[#This Row],[GF T]]=0, "--", Table2[[#This Row],[GF FE]]/Table2[[#This Row],[GF T]]))</f>
        <v>--</v>
      </c>
      <c r="DG137" s="2">
        <v>99</v>
      </c>
      <c r="DH137" s="2">
        <v>20</v>
      </c>
      <c r="DI137" s="2">
        <v>0</v>
      </c>
      <c r="DJ137" s="2">
        <v>0</v>
      </c>
      <c r="DK137" s="6">
        <f>SUM(Table2[[#This Row],[TN B]:[TN FE]])</f>
        <v>119</v>
      </c>
      <c r="DL137" s="11">
        <f>IF((Table2[[#This Row],[TN T]]/Table2[[#This Row],[Admission]]) = 0, "--", (Table2[[#This Row],[TN T]]/Table2[[#This Row],[Admission]]))</f>
        <v>0.13725490196078433</v>
      </c>
      <c r="DM137" s="11" t="str">
        <f>IF(Table2[[#This Row],[TN T]]=0,"--", IF(Table2[[#This Row],[TN HS]]/Table2[[#This Row],[TN T]]=0, "--", Table2[[#This Row],[TN HS]]/Table2[[#This Row],[TN T]]))</f>
        <v>--</v>
      </c>
      <c r="DN137" s="18" t="str">
        <f>IF(Table2[[#This Row],[TN T]]=0,"--", IF(Table2[[#This Row],[TN FE]]/Table2[[#This Row],[TN T]]=0, "--", Table2[[#This Row],[TN FE]]/Table2[[#This Row],[TN T]]))</f>
        <v>--</v>
      </c>
      <c r="DO137" s="2">
        <v>17</v>
      </c>
      <c r="DP137" s="2">
        <v>24</v>
      </c>
      <c r="DQ137" s="2">
        <v>0</v>
      </c>
      <c r="DR137" s="2">
        <v>0</v>
      </c>
      <c r="DS137" s="6">
        <f>SUM(Table2[[#This Row],[BND B]:[BND FE]])</f>
        <v>41</v>
      </c>
      <c r="DT137" s="11">
        <f>IF((Table2[[#This Row],[BND T]]/Table2[[#This Row],[Admission]]) = 0, "--", (Table2[[#This Row],[BND T]]/Table2[[#This Row],[Admission]]))</f>
        <v>4.7289504036908882E-2</v>
      </c>
      <c r="DU137" s="11" t="str">
        <f>IF(Table2[[#This Row],[BND T]]=0,"--", IF(Table2[[#This Row],[BND HS]]/Table2[[#This Row],[BND T]]=0, "--", Table2[[#This Row],[BND HS]]/Table2[[#This Row],[BND T]]))</f>
        <v>--</v>
      </c>
      <c r="DV137" s="18" t="str">
        <f>IF(Table2[[#This Row],[BND T]]=0,"--", IF(Table2[[#This Row],[BND FE]]/Table2[[#This Row],[BND T]]=0, "--", Table2[[#This Row],[BND FE]]/Table2[[#This Row],[BND T]]))</f>
        <v>--</v>
      </c>
      <c r="DW137" s="2">
        <v>6</v>
      </c>
      <c r="DX137" s="2">
        <v>6</v>
      </c>
      <c r="DY137" s="2">
        <v>0</v>
      </c>
      <c r="DZ137" s="2">
        <v>0</v>
      </c>
      <c r="EA137" s="6">
        <f>SUM(Table2[[#This Row],[SPE B]:[SPE FE]])</f>
        <v>12</v>
      </c>
      <c r="EB137" s="11">
        <f>IF((Table2[[#This Row],[SPE T]]/Table2[[#This Row],[Admission]]) = 0, "--", (Table2[[#This Row],[SPE T]]/Table2[[#This Row],[Admission]]))</f>
        <v>1.384083044982699E-2</v>
      </c>
      <c r="EC137" s="11" t="str">
        <f>IF(Table2[[#This Row],[SPE T]]=0,"--", IF(Table2[[#This Row],[SPE HS]]/Table2[[#This Row],[SPE T]]=0, "--", Table2[[#This Row],[SPE HS]]/Table2[[#This Row],[SPE T]]))</f>
        <v>--</v>
      </c>
      <c r="ED137" s="18" t="str">
        <f>IF(Table2[[#This Row],[SPE T]]=0,"--", IF(Table2[[#This Row],[SPE FE]]/Table2[[#This Row],[SPE T]]=0, "--", Table2[[#This Row],[SPE FE]]/Table2[[#This Row],[SPE T]]))</f>
        <v>--</v>
      </c>
      <c r="EE137" s="2">
        <v>0</v>
      </c>
      <c r="EF137" s="2">
        <v>0</v>
      </c>
      <c r="EG137" s="2">
        <v>0</v>
      </c>
      <c r="EH137" s="2">
        <v>0</v>
      </c>
      <c r="EI137" s="6">
        <f>SUM(Table2[[#This Row],[ORC B]:[ORC FE]])</f>
        <v>0</v>
      </c>
      <c r="EJ137" s="11" t="str">
        <f>IF((Table2[[#This Row],[ORC T]]/Table2[[#This Row],[Admission]]) = 0, "--", (Table2[[#This Row],[ORC T]]/Table2[[#This Row],[Admission]]))</f>
        <v>--</v>
      </c>
      <c r="EK137" s="11" t="str">
        <f>IF(Table2[[#This Row],[ORC T]]=0,"--", IF(Table2[[#This Row],[ORC HS]]/Table2[[#This Row],[ORC T]]=0, "--", Table2[[#This Row],[ORC HS]]/Table2[[#This Row],[ORC T]]))</f>
        <v>--</v>
      </c>
      <c r="EL137" s="18" t="str">
        <f>IF(Table2[[#This Row],[ORC T]]=0,"--", IF(Table2[[#This Row],[ORC FE]]/Table2[[#This Row],[ORC T]]=0, "--", Table2[[#This Row],[ORC FE]]/Table2[[#This Row],[ORC T]]))</f>
        <v>--</v>
      </c>
      <c r="EM137" s="2">
        <v>0</v>
      </c>
      <c r="EN137" s="2">
        <v>0</v>
      </c>
      <c r="EO137" s="2">
        <v>0</v>
      </c>
      <c r="EP137" s="2">
        <v>0</v>
      </c>
      <c r="EQ137" s="6">
        <f>SUM(Table2[[#This Row],[SOL B]:[SOL FE]])</f>
        <v>0</v>
      </c>
      <c r="ER137" s="11" t="str">
        <f>IF((Table2[[#This Row],[SOL T]]/Table2[[#This Row],[Admission]]) = 0, "--", (Table2[[#This Row],[SOL T]]/Table2[[#This Row],[Admission]]))</f>
        <v>--</v>
      </c>
      <c r="ES137" s="11" t="str">
        <f>IF(Table2[[#This Row],[SOL T]]=0,"--", IF(Table2[[#This Row],[SOL HS]]/Table2[[#This Row],[SOL T]]=0, "--", Table2[[#This Row],[SOL HS]]/Table2[[#This Row],[SOL T]]))</f>
        <v>--</v>
      </c>
      <c r="ET137" s="18" t="str">
        <f>IF(Table2[[#This Row],[SOL T]]=0,"--", IF(Table2[[#This Row],[SOL FE]]/Table2[[#This Row],[SOL T]]=0, "--", Table2[[#This Row],[SOL FE]]/Table2[[#This Row],[SOL T]]))</f>
        <v>--</v>
      </c>
      <c r="EU137" s="2">
        <v>14</v>
      </c>
      <c r="EV137" s="2">
        <v>38</v>
      </c>
      <c r="EW137" s="2">
        <v>0</v>
      </c>
      <c r="EX137" s="2">
        <v>0</v>
      </c>
      <c r="EY137" s="6">
        <f>SUM(Table2[[#This Row],[CHO B]:[CHO FE]])</f>
        <v>52</v>
      </c>
      <c r="EZ137" s="11">
        <f>IF((Table2[[#This Row],[CHO T]]/Table2[[#This Row],[Admission]]) = 0, "--", (Table2[[#This Row],[CHO T]]/Table2[[#This Row],[Admission]]))</f>
        <v>5.9976931949250287E-2</v>
      </c>
      <c r="FA137" s="11" t="str">
        <f>IF(Table2[[#This Row],[CHO T]]=0,"--", IF(Table2[[#This Row],[CHO HS]]/Table2[[#This Row],[CHO T]]=0, "--", Table2[[#This Row],[CHO HS]]/Table2[[#This Row],[CHO T]]))</f>
        <v>--</v>
      </c>
      <c r="FB137" s="18" t="str">
        <f>IF(Table2[[#This Row],[CHO T]]=0,"--", IF(Table2[[#This Row],[CHO FE]]/Table2[[#This Row],[CHO T]]=0, "--", Table2[[#This Row],[CHO FE]]/Table2[[#This Row],[CHO T]]))</f>
        <v>--</v>
      </c>
      <c r="FC13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374</v>
      </c>
      <c r="FD137">
        <v>0</v>
      </c>
      <c r="FE137">
        <v>1180</v>
      </c>
      <c r="FF137" s="1" t="s">
        <v>390</v>
      </c>
      <c r="FG137" s="1" t="s">
        <v>390</v>
      </c>
      <c r="FH137">
        <v>1</v>
      </c>
      <c r="FI137">
        <v>3</v>
      </c>
      <c r="FJ137" s="1" t="s">
        <v>390</v>
      </c>
      <c r="FK137" s="1" t="s">
        <v>390</v>
      </c>
      <c r="FL137">
        <v>0</v>
      </c>
      <c r="FM137">
        <v>1</v>
      </c>
      <c r="FN137" s="1" t="s">
        <v>390</v>
      </c>
      <c r="FO137" s="1" t="s">
        <v>390</v>
      </c>
    </row>
    <row r="138" spans="1:171">
      <c r="A138">
        <v>1134</v>
      </c>
      <c r="B138">
        <v>186</v>
      </c>
      <c r="C138" t="s">
        <v>102</v>
      </c>
      <c r="D138" t="s">
        <v>235</v>
      </c>
      <c r="E138" s="20">
        <v>712</v>
      </c>
      <c r="F138" s="2">
        <v>69</v>
      </c>
      <c r="G138" s="2">
        <v>0</v>
      </c>
      <c r="H138" s="2">
        <v>0</v>
      </c>
      <c r="I138" s="2">
        <v>1</v>
      </c>
      <c r="J138" s="6">
        <f>SUM(Table2[[#This Row],[FB B]:[FB FE]])</f>
        <v>70</v>
      </c>
      <c r="K138" s="11">
        <f>IF((Table2[[#This Row],[FB T]]/Table2[[#This Row],[Admission]]) = 0, "--", (Table2[[#This Row],[FB T]]/Table2[[#This Row],[Admission]]))</f>
        <v>9.8314606741573038E-2</v>
      </c>
      <c r="L138" s="11" t="str">
        <f>IF(Table2[[#This Row],[FB T]]=0,"--", IF(Table2[[#This Row],[FB HS]]/Table2[[#This Row],[FB T]]=0, "--", Table2[[#This Row],[FB HS]]/Table2[[#This Row],[FB T]]))</f>
        <v>--</v>
      </c>
      <c r="M138" s="18">
        <f>IF(Table2[[#This Row],[FB T]]=0,"--", IF(Table2[[#This Row],[FB FE]]/Table2[[#This Row],[FB T]]=0, "--", Table2[[#This Row],[FB FE]]/Table2[[#This Row],[FB T]]))</f>
        <v>1.4285714285714285E-2</v>
      </c>
      <c r="N138" s="2">
        <v>11</v>
      </c>
      <c r="O138" s="2">
        <v>2</v>
      </c>
      <c r="P138" s="2">
        <v>0</v>
      </c>
      <c r="Q138" s="2">
        <v>1</v>
      </c>
      <c r="R138" s="6">
        <f>SUM(Table2[[#This Row],[XC B]:[XC FE]])</f>
        <v>14</v>
      </c>
      <c r="S138" s="11">
        <f>IF((Table2[[#This Row],[XC T]]/Table2[[#This Row],[Admission]]) = 0, "--", (Table2[[#This Row],[XC T]]/Table2[[#This Row],[Admission]]))</f>
        <v>1.9662921348314606E-2</v>
      </c>
      <c r="T138" s="11" t="str">
        <f>IF(Table2[[#This Row],[XC T]]=0,"--", IF(Table2[[#This Row],[XC HS]]/Table2[[#This Row],[XC T]]=0, "--", Table2[[#This Row],[XC HS]]/Table2[[#This Row],[XC T]]))</f>
        <v>--</v>
      </c>
      <c r="U138" s="18">
        <f>IF(Table2[[#This Row],[XC T]]=0,"--", IF(Table2[[#This Row],[XC FE]]/Table2[[#This Row],[XC T]]=0, "--", Table2[[#This Row],[XC FE]]/Table2[[#This Row],[XC T]]))</f>
        <v>7.1428571428571425E-2</v>
      </c>
      <c r="V138" s="2">
        <v>34</v>
      </c>
      <c r="W138" s="2">
        <v>0</v>
      </c>
      <c r="X138" s="2">
        <v>2</v>
      </c>
      <c r="Y138" s="6">
        <f>SUM(Table2[[#This Row],[VB G]:[VB FE]])</f>
        <v>36</v>
      </c>
      <c r="Z138" s="11">
        <f>IF((Table2[[#This Row],[VB T]]/Table2[[#This Row],[Admission]]) = 0, "--", (Table2[[#This Row],[VB T]]/Table2[[#This Row],[Admission]]))</f>
        <v>5.0561797752808987E-2</v>
      </c>
      <c r="AA138" s="11" t="str">
        <f>IF(Table2[[#This Row],[VB T]]=0,"--", IF(Table2[[#This Row],[VB HS]]/Table2[[#This Row],[VB T]]=0, "--", Table2[[#This Row],[VB HS]]/Table2[[#This Row],[VB T]]))</f>
        <v>--</v>
      </c>
      <c r="AB138" s="18">
        <f>IF(Table2[[#This Row],[VB T]]=0,"--", IF(Table2[[#This Row],[VB FE]]/Table2[[#This Row],[VB T]]=0, "--", Table2[[#This Row],[VB FE]]/Table2[[#This Row],[VB T]]))</f>
        <v>5.5555555555555552E-2</v>
      </c>
      <c r="AC138" s="2">
        <v>35</v>
      </c>
      <c r="AD138" s="2">
        <v>33</v>
      </c>
      <c r="AE138" s="2">
        <v>0</v>
      </c>
      <c r="AF138" s="2">
        <v>0</v>
      </c>
      <c r="AG138" s="6">
        <f>SUM(Table2[[#This Row],[SC B]:[SC FE]])</f>
        <v>68</v>
      </c>
      <c r="AH138" s="11">
        <f>IF((Table2[[#This Row],[SC T]]/Table2[[#This Row],[Admission]]) = 0, "--", (Table2[[#This Row],[SC T]]/Table2[[#This Row],[Admission]]))</f>
        <v>9.5505617977528087E-2</v>
      </c>
      <c r="AI138" s="11" t="str">
        <f>IF(Table2[[#This Row],[SC T]]=0,"--", IF(Table2[[#This Row],[SC HS]]/Table2[[#This Row],[SC T]]=0, "--", Table2[[#This Row],[SC HS]]/Table2[[#This Row],[SC T]]))</f>
        <v>--</v>
      </c>
      <c r="AJ138" s="18" t="str">
        <f>IF(Table2[[#This Row],[SC T]]=0,"--", IF(Table2[[#This Row],[SC FE]]/Table2[[#This Row],[SC T]]=0, "--", Table2[[#This Row],[SC FE]]/Table2[[#This Row],[SC T]]))</f>
        <v>--</v>
      </c>
      <c r="AK138" s="15">
        <f>SUM(Table2[[#This Row],[FB T]],Table2[[#This Row],[XC T]],Table2[[#This Row],[VB T]],Table2[[#This Row],[SC T]])</f>
        <v>188</v>
      </c>
      <c r="AL138" s="2">
        <v>31</v>
      </c>
      <c r="AM138" s="2">
        <v>29</v>
      </c>
      <c r="AN138" s="2">
        <v>0</v>
      </c>
      <c r="AO138" s="2">
        <v>0</v>
      </c>
      <c r="AP138" s="6">
        <f>SUM(Table2[[#This Row],[BX B]:[BX FE]])</f>
        <v>60</v>
      </c>
      <c r="AQ138" s="11">
        <f>IF((Table2[[#This Row],[BX T]]/Table2[[#This Row],[Admission]]) = 0, "--", (Table2[[#This Row],[BX T]]/Table2[[#This Row],[Admission]]))</f>
        <v>8.4269662921348312E-2</v>
      </c>
      <c r="AR138" s="11" t="str">
        <f>IF(Table2[[#This Row],[BX T]]=0,"--", IF(Table2[[#This Row],[BX HS]]/Table2[[#This Row],[BX T]]=0, "--", Table2[[#This Row],[BX HS]]/Table2[[#This Row],[BX T]]))</f>
        <v>--</v>
      </c>
      <c r="AS138" s="18" t="str">
        <f>IF(Table2[[#This Row],[BX T]]=0,"--", IF(Table2[[#This Row],[BX FE]]/Table2[[#This Row],[BX T]]=0, "--", Table2[[#This Row],[BX FE]]/Table2[[#This Row],[BX T]]))</f>
        <v>--</v>
      </c>
      <c r="AT138" s="2">
        <v>13</v>
      </c>
      <c r="AU138" s="2">
        <v>8</v>
      </c>
      <c r="AV138" s="2">
        <v>1</v>
      </c>
      <c r="AW138" s="2">
        <v>2</v>
      </c>
      <c r="AX138" s="6">
        <f>SUM(Table2[[#This Row],[SW B]:[SW FE]])</f>
        <v>24</v>
      </c>
      <c r="AY138" s="11">
        <f>IF((Table2[[#This Row],[SW T]]/Table2[[#This Row],[Admission]]) = 0, "--", (Table2[[#This Row],[SW T]]/Table2[[#This Row],[Admission]]))</f>
        <v>3.3707865168539325E-2</v>
      </c>
      <c r="AZ138" s="11">
        <f>IF(Table2[[#This Row],[SW T]]=0,"--", IF(Table2[[#This Row],[SW HS]]/Table2[[#This Row],[SW T]]=0, "--", Table2[[#This Row],[SW HS]]/Table2[[#This Row],[SW T]]))</f>
        <v>4.1666666666666664E-2</v>
      </c>
      <c r="BA138" s="18">
        <f>IF(Table2[[#This Row],[SW T]]=0,"--", IF(Table2[[#This Row],[SW FE]]/Table2[[#This Row],[SW T]]=0, "--", Table2[[#This Row],[SW FE]]/Table2[[#This Row],[SW T]]))</f>
        <v>8.3333333333333329E-2</v>
      </c>
      <c r="BB138" s="2">
        <v>0</v>
      </c>
      <c r="BC138" s="2">
        <v>14</v>
      </c>
      <c r="BD138" s="2">
        <v>0</v>
      </c>
      <c r="BE138" s="2">
        <v>0</v>
      </c>
      <c r="BF138" s="6">
        <f>SUM(Table2[[#This Row],[CHE B]:[CHE FE]])</f>
        <v>14</v>
      </c>
      <c r="BG138" s="11">
        <f>IF((Table2[[#This Row],[CHE T]]/Table2[[#This Row],[Admission]]) = 0, "--", (Table2[[#This Row],[CHE T]]/Table2[[#This Row],[Admission]]))</f>
        <v>1.9662921348314606E-2</v>
      </c>
      <c r="BH138" s="11" t="str">
        <f>IF(Table2[[#This Row],[CHE T]]=0,"--", IF(Table2[[#This Row],[CHE HS]]/Table2[[#This Row],[CHE T]]=0, "--", Table2[[#This Row],[CHE HS]]/Table2[[#This Row],[CHE T]]))</f>
        <v>--</v>
      </c>
      <c r="BI138" s="22" t="str">
        <f>IF(Table2[[#This Row],[CHE T]]=0,"--", IF(Table2[[#This Row],[CHE FE]]/Table2[[#This Row],[CHE T]]=0, "--", Table2[[#This Row],[CHE FE]]/Table2[[#This Row],[CHE T]]))</f>
        <v>--</v>
      </c>
      <c r="BJ138" s="2">
        <v>31</v>
      </c>
      <c r="BK138" s="2">
        <v>0</v>
      </c>
      <c r="BL138" s="2">
        <v>0</v>
      </c>
      <c r="BM138" s="2">
        <v>0</v>
      </c>
      <c r="BN138" s="6">
        <f>SUM(Table2[[#This Row],[WR B]:[WR FE]])</f>
        <v>31</v>
      </c>
      <c r="BO138" s="11">
        <f>IF((Table2[[#This Row],[WR T]]/Table2[[#This Row],[Admission]]) = 0, "--", (Table2[[#This Row],[WR T]]/Table2[[#This Row],[Admission]]))</f>
        <v>4.3539325842696631E-2</v>
      </c>
      <c r="BP138" s="11" t="str">
        <f>IF(Table2[[#This Row],[WR T]]=0,"--", IF(Table2[[#This Row],[WR HS]]/Table2[[#This Row],[WR T]]=0, "--", Table2[[#This Row],[WR HS]]/Table2[[#This Row],[WR T]]))</f>
        <v>--</v>
      </c>
      <c r="BQ138" s="18" t="str">
        <f>IF(Table2[[#This Row],[WR T]]=0,"--", IF(Table2[[#This Row],[WR FE]]/Table2[[#This Row],[WR T]]=0, "--", Table2[[#This Row],[WR FE]]/Table2[[#This Row],[WR T]]))</f>
        <v>--</v>
      </c>
      <c r="BR138" s="2">
        <v>0</v>
      </c>
      <c r="BS138" s="2">
        <v>0</v>
      </c>
      <c r="BT138" s="2">
        <v>0</v>
      </c>
      <c r="BU138" s="2">
        <v>0</v>
      </c>
      <c r="BV138" s="6">
        <f>SUM(Table2[[#This Row],[DNC B]:[DNC FE]])</f>
        <v>0</v>
      </c>
      <c r="BW138" s="11" t="str">
        <f>IF((Table2[[#This Row],[DNC T]]/Table2[[#This Row],[Admission]]) = 0, "--", (Table2[[#This Row],[DNC T]]/Table2[[#This Row],[Admission]]))</f>
        <v>--</v>
      </c>
      <c r="BX138" s="11" t="str">
        <f>IF(Table2[[#This Row],[DNC T]]=0,"--", IF(Table2[[#This Row],[DNC HS]]/Table2[[#This Row],[DNC T]]=0, "--", Table2[[#This Row],[DNC HS]]/Table2[[#This Row],[DNC T]]))</f>
        <v>--</v>
      </c>
      <c r="BY138" s="18" t="str">
        <f>IF(Table2[[#This Row],[DNC T]]=0,"--", IF(Table2[[#This Row],[DNC FE]]/Table2[[#This Row],[DNC T]]=0, "--", Table2[[#This Row],[DNC FE]]/Table2[[#This Row],[DNC T]]))</f>
        <v>--</v>
      </c>
      <c r="BZ138" s="24">
        <f>SUM(Table2[[#This Row],[BX T]],Table2[[#This Row],[SW T]],Table2[[#This Row],[CHE T]],Table2[[#This Row],[WR T]],Table2[[#This Row],[DNC T]])</f>
        <v>129</v>
      </c>
      <c r="CA138" s="2">
        <v>23</v>
      </c>
      <c r="CB138" s="2">
        <v>15</v>
      </c>
      <c r="CC138" s="2">
        <v>0</v>
      </c>
      <c r="CD138" s="2">
        <v>1</v>
      </c>
      <c r="CE138" s="6">
        <f>SUM(Table2[[#This Row],[TF B]:[TF FE]])</f>
        <v>39</v>
      </c>
      <c r="CF138" s="11">
        <f>IF((Table2[[#This Row],[TF T]]/Table2[[#This Row],[Admission]]) = 0, "--", (Table2[[#This Row],[TF T]]/Table2[[#This Row],[Admission]]))</f>
        <v>5.4775280898876406E-2</v>
      </c>
      <c r="CG138" s="11" t="str">
        <f>IF(Table2[[#This Row],[TF T]]=0,"--", IF(Table2[[#This Row],[TF HS]]/Table2[[#This Row],[TF T]]=0, "--", Table2[[#This Row],[TF HS]]/Table2[[#This Row],[TF T]]))</f>
        <v>--</v>
      </c>
      <c r="CH138" s="18">
        <f>IF(Table2[[#This Row],[TF T]]=0,"--", IF(Table2[[#This Row],[TF FE]]/Table2[[#This Row],[TF T]]=0, "--", Table2[[#This Row],[TF FE]]/Table2[[#This Row],[TF T]]))</f>
        <v>2.564102564102564E-2</v>
      </c>
      <c r="CI138" s="2">
        <v>27</v>
      </c>
      <c r="CJ138" s="2">
        <v>0</v>
      </c>
      <c r="CK138" s="2">
        <v>0</v>
      </c>
      <c r="CL138" s="2">
        <v>0</v>
      </c>
      <c r="CM138" s="6">
        <f>SUM(Table2[[#This Row],[BB B]:[BB FE]])</f>
        <v>27</v>
      </c>
      <c r="CN138" s="11">
        <f>IF((Table2[[#This Row],[BB T]]/Table2[[#This Row],[Admission]]) = 0, "--", (Table2[[#This Row],[BB T]]/Table2[[#This Row],[Admission]]))</f>
        <v>3.7921348314606744E-2</v>
      </c>
      <c r="CO138" s="11" t="str">
        <f>IF(Table2[[#This Row],[BB T]]=0,"--", IF(Table2[[#This Row],[BB HS]]/Table2[[#This Row],[BB T]]=0, "--", Table2[[#This Row],[BB HS]]/Table2[[#This Row],[BB T]]))</f>
        <v>--</v>
      </c>
      <c r="CP138" s="18" t="str">
        <f>IF(Table2[[#This Row],[BB T]]=0,"--", IF(Table2[[#This Row],[BB FE]]/Table2[[#This Row],[BB T]]=0, "--", Table2[[#This Row],[BB FE]]/Table2[[#This Row],[BB T]]))</f>
        <v>--</v>
      </c>
      <c r="CQ138" s="2">
        <v>24</v>
      </c>
      <c r="CR138" s="2">
        <v>0</v>
      </c>
      <c r="CS138" s="2">
        <v>0</v>
      </c>
      <c r="CT138" s="2">
        <v>0</v>
      </c>
      <c r="CU138" s="6">
        <f>SUM(Table2[[#This Row],[SB B]:[SB FE]])</f>
        <v>24</v>
      </c>
      <c r="CV138" s="11">
        <f>IF((Table2[[#This Row],[SB T]]/Table2[[#This Row],[Admission]]) = 0, "--", (Table2[[#This Row],[SB T]]/Table2[[#This Row],[Admission]]))</f>
        <v>3.3707865168539325E-2</v>
      </c>
      <c r="CW138" s="11" t="str">
        <f>IF(Table2[[#This Row],[SB T]]=0,"--", IF(Table2[[#This Row],[SB HS]]/Table2[[#This Row],[SB T]]=0, "--", Table2[[#This Row],[SB HS]]/Table2[[#This Row],[SB T]]))</f>
        <v>--</v>
      </c>
      <c r="CX138" s="18" t="str">
        <f>IF(Table2[[#This Row],[SB T]]=0,"--", IF(Table2[[#This Row],[SB FE]]/Table2[[#This Row],[SB T]]=0, "--", Table2[[#This Row],[SB FE]]/Table2[[#This Row],[SB T]]))</f>
        <v>--</v>
      </c>
      <c r="CY138" s="2">
        <v>4</v>
      </c>
      <c r="CZ138" s="2">
        <v>6</v>
      </c>
      <c r="DA138" s="2">
        <v>0</v>
      </c>
      <c r="DB138" s="2">
        <v>0</v>
      </c>
      <c r="DC138" s="6">
        <f>SUM(Table2[[#This Row],[GF B]:[GF FE]])</f>
        <v>10</v>
      </c>
      <c r="DD138" s="11">
        <f>IF((Table2[[#This Row],[GF T]]/Table2[[#This Row],[Admission]]) = 0, "--", (Table2[[#This Row],[GF T]]/Table2[[#This Row],[Admission]]))</f>
        <v>1.4044943820224719E-2</v>
      </c>
      <c r="DE138" s="11" t="str">
        <f>IF(Table2[[#This Row],[GF T]]=0,"--", IF(Table2[[#This Row],[GF HS]]/Table2[[#This Row],[GF T]]=0, "--", Table2[[#This Row],[GF HS]]/Table2[[#This Row],[GF T]]))</f>
        <v>--</v>
      </c>
      <c r="DF138" s="18" t="str">
        <f>IF(Table2[[#This Row],[GF T]]=0,"--", IF(Table2[[#This Row],[GF FE]]/Table2[[#This Row],[GF T]]=0, "--", Table2[[#This Row],[GF FE]]/Table2[[#This Row],[GF T]]))</f>
        <v>--</v>
      </c>
      <c r="DG138" s="2">
        <v>27</v>
      </c>
      <c r="DH138" s="2">
        <v>40</v>
      </c>
      <c r="DI138" s="2">
        <v>0</v>
      </c>
      <c r="DJ138" s="2">
        <v>1</v>
      </c>
      <c r="DK138" s="6">
        <f>SUM(Table2[[#This Row],[TN B]:[TN FE]])</f>
        <v>68</v>
      </c>
      <c r="DL138" s="11">
        <f>IF((Table2[[#This Row],[TN T]]/Table2[[#This Row],[Admission]]) = 0, "--", (Table2[[#This Row],[TN T]]/Table2[[#This Row],[Admission]]))</f>
        <v>9.5505617977528087E-2</v>
      </c>
      <c r="DM138" s="11" t="str">
        <f>IF(Table2[[#This Row],[TN T]]=0,"--", IF(Table2[[#This Row],[TN HS]]/Table2[[#This Row],[TN T]]=0, "--", Table2[[#This Row],[TN HS]]/Table2[[#This Row],[TN T]]))</f>
        <v>--</v>
      </c>
      <c r="DN138" s="18">
        <f>IF(Table2[[#This Row],[TN T]]=0,"--", IF(Table2[[#This Row],[TN FE]]/Table2[[#This Row],[TN T]]=0, "--", Table2[[#This Row],[TN FE]]/Table2[[#This Row],[TN T]]))</f>
        <v>1.4705882352941176E-2</v>
      </c>
      <c r="DO138" s="2">
        <v>13</v>
      </c>
      <c r="DP138" s="2">
        <v>9</v>
      </c>
      <c r="DQ138" s="2">
        <v>0</v>
      </c>
      <c r="DR138" s="2">
        <v>0</v>
      </c>
      <c r="DS138" s="6">
        <f>SUM(Table2[[#This Row],[BND B]:[BND FE]])</f>
        <v>22</v>
      </c>
      <c r="DT138" s="11">
        <f>IF((Table2[[#This Row],[BND T]]/Table2[[#This Row],[Admission]]) = 0, "--", (Table2[[#This Row],[BND T]]/Table2[[#This Row],[Admission]]))</f>
        <v>3.0898876404494381E-2</v>
      </c>
      <c r="DU138" s="11" t="str">
        <f>IF(Table2[[#This Row],[BND T]]=0,"--", IF(Table2[[#This Row],[BND HS]]/Table2[[#This Row],[BND T]]=0, "--", Table2[[#This Row],[BND HS]]/Table2[[#This Row],[BND T]]))</f>
        <v>--</v>
      </c>
      <c r="DV138" s="18" t="str">
        <f>IF(Table2[[#This Row],[BND T]]=0,"--", IF(Table2[[#This Row],[BND FE]]/Table2[[#This Row],[BND T]]=0, "--", Table2[[#This Row],[BND FE]]/Table2[[#This Row],[BND T]]))</f>
        <v>--</v>
      </c>
      <c r="DW138" s="2">
        <v>0</v>
      </c>
      <c r="DX138" s="2">
        <v>0</v>
      </c>
      <c r="DY138" s="2">
        <v>0</v>
      </c>
      <c r="DZ138" s="2">
        <v>0</v>
      </c>
      <c r="EA138" s="6">
        <f>SUM(Table2[[#This Row],[SPE B]:[SPE FE]])</f>
        <v>0</v>
      </c>
      <c r="EB138" s="11" t="str">
        <f>IF((Table2[[#This Row],[SPE T]]/Table2[[#This Row],[Admission]]) = 0, "--", (Table2[[#This Row],[SPE T]]/Table2[[#This Row],[Admission]]))</f>
        <v>--</v>
      </c>
      <c r="EC138" s="11" t="str">
        <f>IF(Table2[[#This Row],[SPE T]]=0,"--", IF(Table2[[#This Row],[SPE HS]]/Table2[[#This Row],[SPE T]]=0, "--", Table2[[#This Row],[SPE HS]]/Table2[[#This Row],[SPE T]]))</f>
        <v>--</v>
      </c>
      <c r="ED138" s="18" t="str">
        <f>IF(Table2[[#This Row],[SPE T]]=0,"--", IF(Table2[[#This Row],[SPE FE]]/Table2[[#This Row],[SPE T]]=0, "--", Table2[[#This Row],[SPE FE]]/Table2[[#This Row],[SPE T]]))</f>
        <v>--</v>
      </c>
      <c r="EE138" s="2">
        <v>14</v>
      </c>
      <c r="EF138" s="2">
        <v>15</v>
      </c>
      <c r="EG138" s="2">
        <v>0</v>
      </c>
      <c r="EH138" s="2">
        <v>0</v>
      </c>
      <c r="EI138" s="6">
        <f>SUM(Table2[[#This Row],[ORC B]:[ORC FE]])</f>
        <v>29</v>
      </c>
      <c r="EJ138" s="11">
        <f>IF((Table2[[#This Row],[ORC T]]/Table2[[#This Row],[Admission]]) = 0, "--", (Table2[[#This Row],[ORC T]]/Table2[[#This Row],[Admission]]))</f>
        <v>4.0730337078651688E-2</v>
      </c>
      <c r="EK138" s="11" t="str">
        <f>IF(Table2[[#This Row],[ORC T]]=0,"--", IF(Table2[[#This Row],[ORC HS]]/Table2[[#This Row],[ORC T]]=0, "--", Table2[[#This Row],[ORC HS]]/Table2[[#This Row],[ORC T]]))</f>
        <v>--</v>
      </c>
      <c r="EL138" s="18" t="str">
        <f>IF(Table2[[#This Row],[ORC T]]=0,"--", IF(Table2[[#This Row],[ORC FE]]/Table2[[#This Row],[ORC T]]=0, "--", Table2[[#This Row],[ORC FE]]/Table2[[#This Row],[ORC T]]))</f>
        <v>--</v>
      </c>
      <c r="EM138" s="2">
        <v>0</v>
      </c>
      <c r="EN138" s="2">
        <v>0</v>
      </c>
      <c r="EO138" s="2">
        <v>0</v>
      </c>
      <c r="EP138" s="2">
        <v>0</v>
      </c>
      <c r="EQ138" s="6">
        <f>SUM(Table2[[#This Row],[SOL B]:[SOL FE]])</f>
        <v>0</v>
      </c>
      <c r="ER138" s="11" t="str">
        <f>IF((Table2[[#This Row],[SOL T]]/Table2[[#This Row],[Admission]]) = 0, "--", (Table2[[#This Row],[SOL T]]/Table2[[#This Row],[Admission]]))</f>
        <v>--</v>
      </c>
      <c r="ES138" s="11" t="str">
        <f>IF(Table2[[#This Row],[SOL T]]=0,"--", IF(Table2[[#This Row],[SOL HS]]/Table2[[#This Row],[SOL T]]=0, "--", Table2[[#This Row],[SOL HS]]/Table2[[#This Row],[SOL T]]))</f>
        <v>--</v>
      </c>
      <c r="ET138" s="18" t="str">
        <f>IF(Table2[[#This Row],[SOL T]]=0,"--", IF(Table2[[#This Row],[SOL FE]]/Table2[[#This Row],[SOL T]]=0, "--", Table2[[#This Row],[SOL FE]]/Table2[[#This Row],[SOL T]]))</f>
        <v>--</v>
      </c>
      <c r="EU138" s="2">
        <v>1</v>
      </c>
      <c r="EV138" s="2">
        <v>20</v>
      </c>
      <c r="EW138" s="2">
        <v>0</v>
      </c>
      <c r="EX138" s="2">
        <v>0</v>
      </c>
      <c r="EY138" s="6">
        <f>SUM(Table2[[#This Row],[CHO B]:[CHO FE]])</f>
        <v>21</v>
      </c>
      <c r="EZ138" s="11">
        <f>IF((Table2[[#This Row],[CHO T]]/Table2[[#This Row],[Admission]]) = 0, "--", (Table2[[#This Row],[CHO T]]/Table2[[#This Row],[Admission]]))</f>
        <v>2.9494382022471909E-2</v>
      </c>
      <c r="FA138" s="11" t="str">
        <f>IF(Table2[[#This Row],[CHO T]]=0,"--", IF(Table2[[#This Row],[CHO HS]]/Table2[[#This Row],[CHO T]]=0, "--", Table2[[#This Row],[CHO HS]]/Table2[[#This Row],[CHO T]]))</f>
        <v>--</v>
      </c>
      <c r="FB138" s="18" t="str">
        <f>IF(Table2[[#This Row],[CHO T]]=0,"--", IF(Table2[[#This Row],[CHO FE]]/Table2[[#This Row],[CHO T]]=0, "--", Table2[[#This Row],[CHO FE]]/Table2[[#This Row],[CHO T]]))</f>
        <v>--</v>
      </c>
      <c r="FC13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240</v>
      </c>
      <c r="FD138">
        <v>0</v>
      </c>
      <c r="FE138">
        <v>0</v>
      </c>
      <c r="FF138" s="1" t="s">
        <v>390</v>
      </c>
      <c r="FG138" s="1" t="s">
        <v>390</v>
      </c>
      <c r="FH138">
        <v>0</v>
      </c>
      <c r="FI138">
        <v>3</v>
      </c>
      <c r="FJ138" s="1" t="s">
        <v>390</v>
      </c>
      <c r="FK138" s="1" t="s">
        <v>390</v>
      </c>
      <c r="FL138">
        <v>0</v>
      </c>
      <c r="FM138">
        <v>0</v>
      </c>
      <c r="FN138" s="1" t="s">
        <v>390</v>
      </c>
      <c r="FO138" s="1" t="s">
        <v>390</v>
      </c>
    </row>
    <row r="139" spans="1:171">
      <c r="A139">
        <v>1012</v>
      </c>
      <c r="B139">
        <v>44</v>
      </c>
      <c r="C139" t="s">
        <v>92</v>
      </c>
      <c r="D139" t="s">
        <v>236</v>
      </c>
      <c r="E139" s="20">
        <v>63</v>
      </c>
      <c r="F139" s="2">
        <v>13</v>
      </c>
      <c r="G139" s="2">
        <v>1</v>
      </c>
      <c r="H139" s="2">
        <v>0</v>
      </c>
      <c r="I139" s="2">
        <v>0</v>
      </c>
      <c r="J139" s="6">
        <f>SUM(Table2[[#This Row],[FB B]:[FB FE]])</f>
        <v>14</v>
      </c>
      <c r="K139" s="11">
        <f>IF((Table2[[#This Row],[FB T]]/Table2[[#This Row],[Admission]]) = 0, "--", (Table2[[#This Row],[FB T]]/Table2[[#This Row],[Admission]]))</f>
        <v>0.22222222222222221</v>
      </c>
      <c r="L139" s="11" t="str">
        <f>IF(Table2[[#This Row],[FB T]]=0,"--", IF(Table2[[#This Row],[FB HS]]/Table2[[#This Row],[FB T]]=0, "--", Table2[[#This Row],[FB HS]]/Table2[[#This Row],[FB T]]))</f>
        <v>--</v>
      </c>
      <c r="M139" s="18" t="str">
        <f>IF(Table2[[#This Row],[FB T]]=0,"--", IF(Table2[[#This Row],[FB FE]]/Table2[[#This Row],[FB T]]=0, "--", Table2[[#This Row],[FB FE]]/Table2[[#This Row],[FB T]]))</f>
        <v>--</v>
      </c>
      <c r="N139" s="2">
        <v>0</v>
      </c>
      <c r="O139" s="2">
        <v>0</v>
      </c>
      <c r="P139" s="2">
        <v>0</v>
      </c>
      <c r="Q139" s="2">
        <v>0</v>
      </c>
      <c r="R139" s="6">
        <f>SUM(Table2[[#This Row],[XC B]:[XC FE]])</f>
        <v>0</v>
      </c>
      <c r="S139" s="11" t="str">
        <f>IF((Table2[[#This Row],[XC T]]/Table2[[#This Row],[Admission]]) = 0, "--", (Table2[[#This Row],[XC T]]/Table2[[#This Row],[Admission]]))</f>
        <v>--</v>
      </c>
      <c r="T139" s="11" t="str">
        <f>IF(Table2[[#This Row],[XC T]]=0,"--", IF(Table2[[#This Row],[XC HS]]/Table2[[#This Row],[XC T]]=0, "--", Table2[[#This Row],[XC HS]]/Table2[[#This Row],[XC T]]))</f>
        <v>--</v>
      </c>
      <c r="U139" s="18" t="str">
        <f>IF(Table2[[#This Row],[XC T]]=0,"--", IF(Table2[[#This Row],[XC FE]]/Table2[[#This Row],[XC T]]=0, "--", Table2[[#This Row],[XC FE]]/Table2[[#This Row],[XC T]]))</f>
        <v>--</v>
      </c>
      <c r="V139" s="2">
        <v>13</v>
      </c>
      <c r="W139" s="2">
        <v>0</v>
      </c>
      <c r="X139" s="2">
        <v>0</v>
      </c>
      <c r="Y139" s="6">
        <f>SUM(Table2[[#This Row],[VB G]:[VB FE]])</f>
        <v>13</v>
      </c>
      <c r="Z139" s="11">
        <f>IF((Table2[[#This Row],[VB T]]/Table2[[#This Row],[Admission]]) = 0, "--", (Table2[[#This Row],[VB T]]/Table2[[#This Row],[Admission]]))</f>
        <v>0.20634920634920634</v>
      </c>
      <c r="AA139" s="11" t="str">
        <f>IF(Table2[[#This Row],[VB T]]=0,"--", IF(Table2[[#This Row],[VB HS]]/Table2[[#This Row],[VB T]]=0, "--", Table2[[#This Row],[VB HS]]/Table2[[#This Row],[VB T]]))</f>
        <v>--</v>
      </c>
      <c r="AB139" s="18" t="str">
        <f>IF(Table2[[#This Row],[VB T]]=0,"--", IF(Table2[[#This Row],[VB FE]]/Table2[[#This Row],[VB T]]=0, "--", Table2[[#This Row],[VB FE]]/Table2[[#This Row],[VB T]]))</f>
        <v>--</v>
      </c>
      <c r="AC139" s="2">
        <v>0</v>
      </c>
      <c r="AD139" s="2">
        <v>0</v>
      </c>
      <c r="AE139" s="2">
        <v>0</v>
      </c>
      <c r="AF139" s="2">
        <v>0</v>
      </c>
      <c r="AG139" s="6">
        <f>SUM(Table2[[#This Row],[SC B]:[SC FE]])</f>
        <v>0</v>
      </c>
      <c r="AH139" s="11" t="str">
        <f>IF((Table2[[#This Row],[SC T]]/Table2[[#This Row],[Admission]]) = 0, "--", (Table2[[#This Row],[SC T]]/Table2[[#This Row],[Admission]]))</f>
        <v>--</v>
      </c>
      <c r="AI139" s="11" t="str">
        <f>IF(Table2[[#This Row],[SC T]]=0,"--", IF(Table2[[#This Row],[SC HS]]/Table2[[#This Row],[SC T]]=0, "--", Table2[[#This Row],[SC HS]]/Table2[[#This Row],[SC T]]))</f>
        <v>--</v>
      </c>
      <c r="AJ139" s="18" t="str">
        <f>IF(Table2[[#This Row],[SC T]]=0,"--", IF(Table2[[#This Row],[SC FE]]/Table2[[#This Row],[SC T]]=0, "--", Table2[[#This Row],[SC FE]]/Table2[[#This Row],[SC T]]))</f>
        <v>--</v>
      </c>
      <c r="AK139" s="15">
        <f>SUM(Table2[[#This Row],[FB T]],Table2[[#This Row],[XC T]],Table2[[#This Row],[VB T]],Table2[[#This Row],[SC T]])</f>
        <v>27</v>
      </c>
      <c r="AL139" s="2">
        <v>12</v>
      </c>
      <c r="AM139" s="2">
        <v>11</v>
      </c>
      <c r="AN139" s="2">
        <v>0</v>
      </c>
      <c r="AO139" s="2">
        <v>0</v>
      </c>
      <c r="AP139" s="6">
        <f>SUM(Table2[[#This Row],[BX B]:[BX FE]])</f>
        <v>23</v>
      </c>
      <c r="AQ139" s="11">
        <f>IF((Table2[[#This Row],[BX T]]/Table2[[#This Row],[Admission]]) = 0, "--", (Table2[[#This Row],[BX T]]/Table2[[#This Row],[Admission]]))</f>
        <v>0.36507936507936506</v>
      </c>
      <c r="AR139" s="11" t="str">
        <f>IF(Table2[[#This Row],[BX T]]=0,"--", IF(Table2[[#This Row],[BX HS]]/Table2[[#This Row],[BX T]]=0, "--", Table2[[#This Row],[BX HS]]/Table2[[#This Row],[BX T]]))</f>
        <v>--</v>
      </c>
      <c r="AS139" s="18" t="str">
        <f>IF(Table2[[#This Row],[BX T]]=0,"--", IF(Table2[[#This Row],[BX FE]]/Table2[[#This Row],[BX T]]=0, "--", Table2[[#This Row],[BX FE]]/Table2[[#This Row],[BX T]]))</f>
        <v>--</v>
      </c>
      <c r="AT139" s="2">
        <v>0</v>
      </c>
      <c r="AU139" s="2">
        <v>0</v>
      </c>
      <c r="AV139" s="2">
        <v>0</v>
      </c>
      <c r="AW139" s="2">
        <v>0</v>
      </c>
      <c r="AX139" s="6">
        <f>SUM(Table2[[#This Row],[SW B]:[SW FE]])</f>
        <v>0</v>
      </c>
      <c r="AY139" s="11" t="str">
        <f>IF((Table2[[#This Row],[SW T]]/Table2[[#This Row],[Admission]]) = 0, "--", (Table2[[#This Row],[SW T]]/Table2[[#This Row],[Admission]]))</f>
        <v>--</v>
      </c>
      <c r="AZ139" s="11" t="str">
        <f>IF(Table2[[#This Row],[SW T]]=0,"--", IF(Table2[[#This Row],[SW HS]]/Table2[[#This Row],[SW T]]=0, "--", Table2[[#This Row],[SW HS]]/Table2[[#This Row],[SW T]]))</f>
        <v>--</v>
      </c>
      <c r="BA139" s="18" t="str">
        <f>IF(Table2[[#This Row],[SW T]]=0,"--", IF(Table2[[#This Row],[SW FE]]/Table2[[#This Row],[SW T]]=0, "--", Table2[[#This Row],[SW FE]]/Table2[[#This Row],[SW T]]))</f>
        <v>--</v>
      </c>
      <c r="BB139" s="2">
        <v>0</v>
      </c>
      <c r="BC139" s="2">
        <v>0</v>
      </c>
      <c r="BD139" s="2">
        <v>0</v>
      </c>
      <c r="BE139" s="2">
        <v>0</v>
      </c>
      <c r="BF139" s="6">
        <f>SUM(Table2[[#This Row],[CHE B]:[CHE FE]])</f>
        <v>0</v>
      </c>
      <c r="BG139" s="11" t="str">
        <f>IF((Table2[[#This Row],[CHE T]]/Table2[[#This Row],[Admission]]) = 0, "--", (Table2[[#This Row],[CHE T]]/Table2[[#This Row],[Admission]]))</f>
        <v>--</v>
      </c>
      <c r="BH139" s="11" t="str">
        <f>IF(Table2[[#This Row],[CHE T]]=0,"--", IF(Table2[[#This Row],[CHE HS]]/Table2[[#This Row],[CHE T]]=0, "--", Table2[[#This Row],[CHE HS]]/Table2[[#This Row],[CHE T]]))</f>
        <v>--</v>
      </c>
      <c r="BI139" s="22" t="str">
        <f>IF(Table2[[#This Row],[CHE T]]=0,"--", IF(Table2[[#This Row],[CHE FE]]/Table2[[#This Row],[CHE T]]=0, "--", Table2[[#This Row],[CHE FE]]/Table2[[#This Row],[CHE T]]))</f>
        <v>--</v>
      </c>
      <c r="BJ139" s="2">
        <v>0</v>
      </c>
      <c r="BK139" s="2">
        <v>0</v>
      </c>
      <c r="BL139" s="2">
        <v>0</v>
      </c>
      <c r="BM139" s="2">
        <v>0</v>
      </c>
      <c r="BN139" s="6">
        <f>SUM(Table2[[#This Row],[WR B]:[WR FE]])</f>
        <v>0</v>
      </c>
      <c r="BO139" s="11" t="str">
        <f>IF((Table2[[#This Row],[WR T]]/Table2[[#This Row],[Admission]]) = 0, "--", (Table2[[#This Row],[WR T]]/Table2[[#This Row],[Admission]]))</f>
        <v>--</v>
      </c>
      <c r="BP139" s="11" t="str">
        <f>IF(Table2[[#This Row],[WR T]]=0,"--", IF(Table2[[#This Row],[WR HS]]/Table2[[#This Row],[WR T]]=0, "--", Table2[[#This Row],[WR HS]]/Table2[[#This Row],[WR T]]))</f>
        <v>--</v>
      </c>
      <c r="BQ139" s="18" t="str">
        <f>IF(Table2[[#This Row],[WR T]]=0,"--", IF(Table2[[#This Row],[WR FE]]/Table2[[#This Row],[WR T]]=0, "--", Table2[[#This Row],[WR FE]]/Table2[[#This Row],[WR T]]))</f>
        <v>--</v>
      </c>
      <c r="BR139" s="2">
        <v>0</v>
      </c>
      <c r="BS139" s="2">
        <v>0</v>
      </c>
      <c r="BT139" s="2">
        <v>0</v>
      </c>
      <c r="BU139" s="2">
        <v>0</v>
      </c>
      <c r="BV139" s="6">
        <f>SUM(Table2[[#This Row],[DNC B]:[DNC FE]])</f>
        <v>0</v>
      </c>
      <c r="BW139" s="11" t="str">
        <f>IF((Table2[[#This Row],[DNC T]]/Table2[[#This Row],[Admission]]) = 0, "--", (Table2[[#This Row],[DNC T]]/Table2[[#This Row],[Admission]]))</f>
        <v>--</v>
      </c>
      <c r="BX139" s="11" t="str">
        <f>IF(Table2[[#This Row],[DNC T]]=0,"--", IF(Table2[[#This Row],[DNC HS]]/Table2[[#This Row],[DNC T]]=0, "--", Table2[[#This Row],[DNC HS]]/Table2[[#This Row],[DNC T]]))</f>
        <v>--</v>
      </c>
      <c r="BY139" s="18" t="str">
        <f>IF(Table2[[#This Row],[DNC T]]=0,"--", IF(Table2[[#This Row],[DNC FE]]/Table2[[#This Row],[DNC T]]=0, "--", Table2[[#This Row],[DNC FE]]/Table2[[#This Row],[DNC T]]))</f>
        <v>--</v>
      </c>
      <c r="BZ139" s="24">
        <f>SUM(Table2[[#This Row],[BX T]],Table2[[#This Row],[SW T]],Table2[[#This Row],[CHE T]],Table2[[#This Row],[WR T]],Table2[[#This Row],[DNC T]])</f>
        <v>23</v>
      </c>
      <c r="CA139" s="2">
        <v>5</v>
      </c>
      <c r="CB139" s="2">
        <v>6</v>
      </c>
      <c r="CC139" s="2">
        <v>0</v>
      </c>
      <c r="CD139" s="2">
        <v>0</v>
      </c>
      <c r="CE139" s="6">
        <f>SUM(Table2[[#This Row],[TF B]:[TF FE]])</f>
        <v>11</v>
      </c>
      <c r="CF139" s="11">
        <f>IF((Table2[[#This Row],[TF T]]/Table2[[#This Row],[Admission]]) = 0, "--", (Table2[[#This Row],[TF T]]/Table2[[#This Row],[Admission]]))</f>
        <v>0.17460317460317459</v>
      </c>
      <c r="CG139" s="11" t="str">
        <f>IF(Table2[[#This Row],[TF T]]=0,"--", IF(Table2[[#This Row],[TF HS]]/Table2[[#This Row],[TF T]]=0, "--", Table2[[#This Row],[TF HS]]/Table2[[#This Row],[TF T]]))</f>
        <v>--</v>
      </c>
      <c r="CH139" s="18" t="str">
        <f>IF(Table2[[#This Row],[TF T]]=0,"--", IF(Table2[[#This Row],[TF FE]]/Table2[[#This Row],[TF T]]=0, "--", Table2[[#This Row],[TF FE]]/Table2[[#This Row],[TF T]]))</f>
        <v>--</v>
      </c>
      <c r="CI139" s="2">
        <v>0</v>
      </c>
      <c r="CJ139" s="2">
        <v>0</v>
      </c>
      <c r="CK139" s="2">
        <v>0</v>
      </c>
      <c r="CL139" s="2">
        <v>0</v>
      </c>
      <c r="CM139" s="6">
        <f>SUM(Table2[[#This Row],[BB B]:[BB FE]])</f>
        <v>0</v>
      </c>
      <c r="CN139" s="11" t="str">
        <f>IF((Table2[[#This Row],[BB T]]/Table2[[#This Row],[Admission]]) = 0, "--", (Table2[[#This Row],[BB T]]/Table2[[#This Row],[Admission]]))</f>
        <v>--</v>
      </c>
      <c r="CO139" s="11" t="str">
        <f>IF(Table2[[#This Row],[BB T]]=0,"--", IF(Table2[[#This Row],[BB HS]]/Table2[[#This Row],[BB T]]=0, "--", Table2[[#This Row],[BB HS]]/Table2[[#This Row],[BB T]]))</f>
        <v>--</v>
      </c>
      <c r="CP139" s="18" t="str">
        <f>IF(Table2[[#This Row],[BB T]]=0,"--", IF(Table2[[#This Row],[BB FE]]/Table2[[#This Row],[BB T]]=0, "--", Table2[[#This Row],[BB FE]]/Table2[[#This Row],[BB T]]))</f>
        <v>--</v>
      </c>
      <c r="CQ139" s="2">
        <v>0</v>
      </c>
      <c r="CR139" s="2">
        <v>0</v>
      </c>
      <c r="CS139" s="2">
        <v>0</v>
      </c>
      <c r="CT139" s="2">
        <v>0</v>
      </c>
      <c r="CU139" s="6">
        <f>SUM(Table2[[#This Row],[SB B]:[SB FE]])</f>
        <v>0</v>
      </c>
      <c r="CV139" s="11" t="str">
        <f>IF((Table2[[#This Row],[SB T]]/Table2[[#This Row],[Admission]]) = 0, "--", (Table2[[#This Row],[SB T]]/Table2[[#This Row],[Admission]]))</f>
        <v>--</v>
      </c>
      <c r="CW139" s="11" t="str">
        <f>IF(Table2[[#This Row],[SB T]]=0,"--", IF(Table2[[#This Row],[SB HS]]/Table2[[#This Row],[SB T]]=0, "--", Table2[[#This Row],[SB HS]]/Table2[[#This Row],[SB T]]))</f>
        <v>--</v>
      </c>
      <c r="CX139" s="18" t="str">
        <f>IF(Table2[[#This Row],[SB T]]=0,"--", IF(Table2[[#This Row],[SB FE]]/Table2[[#This Row],[SB T]]=0, "--", Table2[[#This Row],[SB FE]]/Table2[[#This Row],[SB T]]))</f>
        <v>--</v>
      </c>
      <c r="CY139" s="2">
        <v>0</v>
      </c>
      <c r="CZ139" s="2">
        <v>0</v>
      </c>
      <c r="DA139" s="2">
        <v>0</v>
      </c>
      <c r="DB139" s="2">
        <v>0</v>
      </c>
      <c r="DC139" s="6">
        <f>SUM(Table2[[#This Row],[GF B]:[GF FE]])</f>
        <v>0</v>
      </c>
      <c r="DD139" s="11" t="str">
        <f>IF((Table2[[#This Row],[GF T]]/Table2[[#This Row],[Admission]]) = 0, "--", (Table2[[#This Row],[GF T]]/Table2[[#This Row],[Admission]]))</f>
        <v>--</v>
      </c>
      <c r="DE139" s="11" t="str">
        <f>IF(Table2[[#This Row],[GF T]]=0,"--", IF(Table2[[#This Row],[GF HS]]/Table2[[#This Row],[GF T]]=0, "--", Table2[[#This Row],[GF HS]]/Table2[[#This Row],[GF T]]))</f>
        <v>--</v>
      </c>
      <c r="DF139" s="18" t="str">
        <f>IF(Table2[[#This Row],[GF T]]=0,"--", IF(Table2[[#This Row],[GF FE]]/Table2[[#This Row],[GF T]]=0, "--", Table2[[#This Row],[GF FE]]/Table2[[#This Row],[GF T]]))</f>
        <v>--</v>
      </c>
      <c r="DG139" s="2">
        <v>0</v>
      </c>
      <c r="DH139" s="2">
        <v>0</v>
      </c>
      <c r="DI139" s="2">
        <v>0</v>
      </c>
      <c r="DJ139" s="2">
        <v>0</v>
      </c>
      <c r="DK139" s="6">
        <f>SUM(Table2[[#This Row],[TN B]:[TN FE]])</f>
        <v>0</v>
      </c>
      <c r="DL139" s="11" t="str">
        <f>IF((Table2[[#This Row],[TN T]]/Table2[[#This Row],[Admission]]) = 0, "--", (Table2[[#This Row],[TN T]]/Table2[[#This Row],[Admission]]))</f>
        <v>--</v>
      </c>
      <c r="DM139" s="11" t="str">
        <f>IF(Table2[[#This Row],[TN T]]=0,"--", IF(Table2[[#This Row],[TN HS]]/Table2[[#This Row],[TN T]]=0, "--", Table2[[#This Row],[TN HS]]/Table2[[#This Row],[TN T]]))</f>
        <v>--</v>
      </c>
      <c r="DN139" s="18" t="str">
        <f>IF(Table2[[#This Row],[TN T]]=0,"--", IF(Table2[[#This Row],[TN FE]]/Table2[[#This Row],[TN T]]=0, "--", Table2[[#This Row],[TN FE]]/Table2[[#This Row],[TN T]]))</f>
        <v>--</v>
      </c>
      <c r="DO139" s="2">
        <v>0</v>
      </c>
      <c r="DP139" s="2">
        <v>0</v>
      </c>
      <c r="DQ139" s="2">
        <v>0</v>
      </c>
      <c r="DR139" s="2">
        <v>0</v>
      </c>
      <c r="DS139" s="6">
        <f>SUM(Table2[[#This Row],[BND B]:[BND FE]])</f>
        <v>0</v>
      </c>
      <c r="DT139" s="11" t="str">
        <f>IF((Table2[[#This Row],[BND T]]/Table2[[#This Row],[Admission]]) = 0, "--", (Table2[[#This Row],[BND T]]/Table2[[#This Row],[Admission]]))</f>
        <v>--</v>
      </c>
      <c r="DU139" s="11" t="str">
        <f>IF(Table2[[#This Row],[BND T]]=0,"--", IF(Table2[[#This Row],[BND HS]]/Table2[[#This Row],[BND T]]=0, "--", Table2[[#This Row],[BND HS]]/Table2[[#This Row],[BND T]]))</f>
        <v>--</v>
      </c>
      <c r="DV139" s="18" t="str">
        <f>IF(Table2[[#This Row],[BND T]]=0,"--", IF(Table2[[#This Row],[BND FE]]/Table2[[#This Row],[BND T]]=0, "--", Table2[[#This Row],[BND FE]]/Table2[[#This Row],[BND T]]))</f>
        <v>--</v>
      </c>
      <c r="DW139" s="2">
        <v>0</v>
      </c>
      <c r="DX139" s="2">
        <v>0</v>
      </c>
      <c r="DY139" s="2">
        <v>0</v>
      </c>
      <c r="DZ139" s="2">
        <v>0</v>
      </c>
      <c r="EA139" s="6">
        <f>SUM(Table2[[#This Row],[SPE B]:[SPE FE]])</f>
        <v>0</v>
      </c>
      <c r="EB139" s="11" t="str">
        <f>IF((Table2[[#This Row],[SPE T]]/Table2[[#This Row],[Admission]]) = 0, "--", (Table2[[#This Row],[SPE T]]/Table2[[#This Row],[Admission]]))</f>
        <v>--</v>
      </c>
      <c r="EC139" s="11" t="str">
        <f>IF(Table2[[#This Row],[SPE T]]=0,"--", IF(Table2[[#This Row],[SPE HS]]/Table2[[#This Row],[SPE T]]=0, "--", Table2[[#This Row],[SPE HS]]/Table2[[#This Row],[SPE T]]))</f>
        <v>--</v>
      </c>
      <c r="ED139" s="18" t="str">
        <f>IF(Table2[[#This Row],[SPE T]]=0,"--", IF(Table2[[#This Row],[SPE FE]]/Table2[[#This Row],[SPE T]]=0, "--", Table2[[#This Row],[SPE FE]]/Table2[[#This Row],[SPE T]]))</f>
        <v>--</v>
      </c>
      <c r="EE139" s="2">
        <v>0</v>
      </c>
      <c r="EF139" s="2">
        <v>0</v>
      </c>
      <c r="EG139" s="2">
        <v>0</v>
      </c>
      <c r="EH139" s="2">
        <v>0</v>
      </c>
      <c r="EI139" s="6">
        <f>SUM(Table2[[#This Row],[ORC B]:[ORC FE]])</f>
        <v>0</v>
      </c>
      <c r="EJ139" s="11" t="str">
        <f>IF((Table2[[#This Row],[ORC T]]/Table2[[#This Row],[Admission]]) = 0, "--", (Table2[[#This Row],[ORC T]]/Table2[[#This Row],[Admission]]))</f>
        <v>--</v>
      </c>
      <c r="EK139" s="11" t="str">
        <f>IF(Table2[[#This Row],[ORC T]]=0,"--", IF(Table2[[#This Row],[ORC HS]]/Table2[[#This Row],[ORC T]]=0, "--", Table2[[#This Row],[ORC HS]]/Table2[[#This Row],[ORC T]]))</f>
        <v>--</v>
      </c>
      <c r="EL139" s="18" t="str">
        <f>IF(Table2[[#This Row],[ORC T]]=0,"--", IF(Table2[[#This Row],[ORC FE]]/Table2[[#This Row],[ORC T]]=0, "--", Table2[[#This Row],[ORC FE]]/Table2[[#This Row],[ORC T]]))</f>
        <v>--</v>
      </c>
      <c r="EM139" s="2">
        <v>0</v>
      </c>
      <c r="EN139" s="2">
        <v>0</v>
      </c>
      <c r="EO139" s="2">
        <v>0</v>
      </c>
      <c r="EP139" s="2">
        <v>0</v>
      </c>
      <c r="EQ139" s="6">
        <f>SUM(Table2[[#This Row],[SOL B]:[SOL FE]])</f>
        <v>0</v>
      </c>
      <c r="ER139" s="11" t="str">
        <f>IF((Table2[[#This Row],[SOL T]]/Table2[[#This Row],[Admission]]) = 0, "--", (Table2[[#This Row],[SOL T]]/Table2[[#This Row],[Admission]]))</f>
        <v>--</v>
      </c>
      <c r="ES139" s="11" t="str">
        <f>IF(Table2[[#This Row],[SOL T]]=0,"--", IF(Table2[[#This Row],[SOL HS]]/Table2[[#This Row],[SOL T]]=0, "--", Table2[[#This Row],[SOL HS]]/Table2[[#This Row],[SOL T]]))</f>
        <v>--</v>
      </c>
      <c r="ET139" s="18" t="str">
        <f>IF(Table2[[#This Row],[SOL T]]=0,"--", IF(Table2[[#This Row],[SOL FE]]/Table2[[#This Row],[SOL T]]=0, "--", Table2[[#This Row],[SOL FE]]/Table2[[#This Row],[SOL T]]))</f>
        <v>--</v>
      </c>
      <c r="EU139" s="2">
        <v>0</v>
      </c>
      <c r="EV139" s="2">
        <v>0</v>
      </c>
      <c r="EW139" s="2">
        <v>0</v>
      </c>
      <c r="EX139" s="2">
        <v>0</v>
      </c>
      <c r="EY139" s="6">
        <f>SUM(Table2[[#This Row],[CHO B]:[CHO FE]])</f>
        <v>0</v>
      </c>
      <c r="EZ139" s="11" t="str">
        <f>IF((Table2[[#This Row],[CHO T]]/Table2[[#This Row],[Admission]]) = 0, "--", (Table2[[#This Row],[CHO T]]/Table2[[#This Row],[Admission]]))</f>
        <v>--</v>
      </c>
      <c r="FA139" s="11" t="str">
        <f>IF(Table2[[#This Row],[CHO T]]=0,"--", IF(Table2[[#This Row],[CHO HS]]/Table2[[#This Row],[CHO T]]=0, "--", Table2[[#This Row],[CHO HS]]/Table2[[#This Row],[CHO T]]))</f>
        <v>--</v>
      </c>
      <c r="FB139" s="18" t="str">
        <f>IF(Table2[[#This Row],[CHO T]]=0,"--", IF(Table2[[#This Row],[CHO FE]]/Table2[[#This Row],[CHO T]]=0, "--", Table2[[#This Row],[CHO FE]]/Table2[[#This Row],[CHO T]]))</f>
        <v>--</v>
      </c>
      <c r="FC13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11</v>
      </c>
      <c r="FD139">
        <v>0</v>
      </c>
      <c r="FE139">
        <v>0</v>
      </c>
      <c r="FF139" s="1" t="s">
        <v>390</v>
      </c>
      <c r="FG139" s="1" t="s">
        <v>390</v>
      </c>
      <c r="FH139">
        <v>23</v>
      </c>
      <c r="FI139">
        <v>0</v>
      </c>
      <c r="FJ139" s="1" t="s">
        <v>390</v>
      </c>
      <c r="FK139" s="1" t="s">
        <v>390</v>
      </c>
      <c r="FL139">
        <v>0</v>
      </c>
      <c r="FM139">
        <v>0</v>
      </c>
      <c r="FN139" s="1" t="s">
        <v>390</v>
      </c>
      <c r="FO139" s="1" t="s">
        <v>390</v>
      </c>
    </row>
    <row r="140" spans="1:171">
      <c r="A140">
        <v>1114</v>
      </c>
      <c r="B140">
        <v>251</v>
      </c>
      <c r="C140" t="s">
        <v>100</v>
      </c>
      <c r="D140" t="s">
        <v>237</v>
      </c>
      <c r="E140" s="20">
        <v>482</v>
      </c>
      <c r="F140" s="2">
        <v>85</v>
      </c>
      <c r="G140" s="2">
        <v>0</v>
      </c>
      <c r="H140" s="2">
        <v>0</v>
      </c>
      <c r="I140" s="2">
        <v>0</v>
      </c>
      <c r="J140" s="6">
        <f>SUM(Table2[[#This Row],[FB B]:[FB FE]])</f>
        <v>85</v>
      </c>
      <c r="K140" s="11">
        <f>IF((Table2[[#This Row],[FB T]]/Table2[[#This Row],[Admission]]) = 0, "--", (Table2[[#This Row],[FB T]]/Table2[[#This Row],[Admission]]))</f>
        <v>0.17634854771784234</v>
      </c>
      <c r="L140" s="11" t="str">
        <f>IF(Table2[[#This Row],[FB T]]=0,"--", IF(Table2[[#This Row],[FB HS]]/Table2[[#This Row],[FB T]]=0, "--", Table2[[#This Row],[FB HS]]/Table2[[#This Row],[FB T]]))</f>
        <v>--</v>
      </c>
      <c r="M140" s="18" t="str">
        <f>IF(Table2[[#This Row],[FB T]]=0,"--", IF(Table2[[#This Row],[FB FE]]/Table2[[#This Row],[FB T]]=0, "--", Table2[[#This Row],[FB FE]]/Table2[[#This Row],[FB T]]))</f>
        <v>--</v>
      </c>
      <c r="N140" s="2">
        <v>23</v>
      </c>
      <c r="O140" s="2">
        <v>14</v>
      </c>
      <c r="P140" s="2">
        <v>0</v>
      </c>
      <c r="Q140" s="2">
        <v>0</v>
      </c>
      <c r="R140" s="6">
        <f>SUM(Table2[[#This Row],[XC B]:[XC FE]])</f>
        <v>37</v>
      </c>
      <c r="S140" s="11">
        <f>IF((Table2[[#This Row],[XC T]]/Table2[[#This Row],[Admission]]) = 0, "--", (Table2[[#This Row],[XC T]]/Table2[[#This Row],[Admission]]))</f>
        <v>7.6763485477178428E-2</v>
      </c>
      <c r="T140" s="11" t="str">
        <f>IF(Table2[[#This Row],[XC T]]=0,"--", IF(Table2[[#This Row],[XC HS]]/Table2[[#This Row],[XC T]]=0, "--", Table2[[#This Row],[XC HS]]/Table2[[#This Row],[XC T]]))</f>
        <v>--</v>
      </c>
      <c r="U140" s="18" t="str">
        <f>IF(Table2[[#This Row],[XC T]]=0,"--", IF(Table2[[#This Row],[XC FE]]/Table2[[#This Row],[XC T]]=0, "--", Table2[[#This Row],[XC FE]]/Table2[[#This Row],[XC T]]))</f>
        <v>--</v>
      </c>
      <c r="V140" s="2">
        <v>37</v>
      </c>
      <c r="W140" s="2">
        <v>0</v>
      </c>
      <c r="X140" s="2">
        <v>0</v>
      </c>
      <c r="Y140" s="6">
        <f>SUM(Table2[[#This Row],[VB G]:[VB FE]])</f>
        <v>37</v>
      </c>
      <c r="Z140" s="11">
        <f>IF((Table2[[#This Row],[VB T]]/Table2[[#This Row],[Admission]]) = 0, "--", (Table2[[#This Row],[VB T]]/Table2[[#This Row],[Admission]]))</f>
        <v>7.6763485477178428E-2</v>
      </c>
      <c r="AA140" s="11" t="str">
        <f>IF(Table2[[#This Row],[VB T]]=0,"--", IF(Table2[[#This Row],[VB HS]]/Table2[[#This Row],[VB T]]=0, "--", Table2[[#This Row],[VB HS]]/Table2[[#This Row],[VB T]]))</f>
        <v>--</v>
      </c>
      <c r="AB140" s="18" t="str">
        <f>IF(Table2[[#This Row],[VB T]]=0,"--", IF(Table2[[#This Row],[VB FE]]/Table2[[#This Row],[VB T]]=0, "--", Table2[[#This Row],[VB FE]]/Table2[[#This Row],[VB T]]))</f>
        <v>--</v>
      </c>
      <c r="AC140" s="2">
        <v>33</v>
      </c>
      <c r="AD140" s="2">
        <v>36</v>
      </c>
      <c r="AE140" s="2">
        <v>0</v>
      </c>
      <c r="AF140" s="2">
        <v>2</v>
      </c>
      <c r="AG140" s="6">
        <f>SUM(Table2[[#This Row],[SC B]:[SC FE]])</f>
        <v>71</v>
      </c>
      <c r="AH140" s="11">
        <f>IF((Table2[[#This Row],[SC T]]/Table2[[#This Row],[Admission]]) = 0, "--", (Table2[[#This Row],[SC T]]/Table2[[#This Row],[Admission]]))</f>
        <v>0.14730290456431536</v>
      </c>
      <c r="AI140" s="11" t="str">
        <f>IF(Table2[[#This Row],[SC T]]=0,"--", IF(Table2[[#This Row],[SC HS]]/Table2[[#This Row],[SC T]]=0, "--", Table2[[#This Row],[SC HS]]/Table2[[#This Row],[SC T]]))</f>
        <v>--</v>
      </c>
      <c r="AJ140" s="18">
        <f>IF(Table2[[#This Row],[SC T]]=0,"--", IF(Table2[[#This Row],[SC FE]]/Table2[[#This Row],[SC T]]=0, "--", Table2[[#This Row],[SC FE]]/Table2[[#This Row],[SC T]]))</f>
        <v>2.8169014084507043E-2</v>
      </c>
      <c r="AK140" s="15">
        <f>SUM(Table2[[#This Row],[FB T]],Table2[[#This Row],[XC T]],Table2[[#This Row],[VB T]],Table2[[#This Row],[SC T]])</f>
        <v>230</v>
      </c>
      <c r="AL140" s="2">
        <v>36</v>
      </c>
      <c r="AM140" s="2">
        <v>30</v>
      </c>
      <c r="AN140" s="2">
        <v>0</v>
      </c>
      <c r="AO140" s="2">
        <v>1</v>
      </c>
      <c r="AP140" s="6">
        <f>SUM(Table2[[#This Row],[BX B]:[BX FE]])</f>
        <v>67</v>
      </c>
      <c r="AQ140" s="11">
        <f>IF((Table2[[#This Row],[BX T]]/Table2[[#This Row],[Admission]]) = 0, "--", (Table2[[#This Row],[BX T]]/Table2[[#This Row],[Admission]]))</f>
        <v>0.13900414937759337</v>
      </c>
      <c r="AR140" s="11" t="str">
        <f>IF(Table2[[#This Row],[BX T]]=0,"--", IF(Table2[[#This Row],[BX HS]]/Table2[[#This Row],[BX T]]=0, "--", Table2[[#This Row],[BX HS]]/Table2[[#This Row],[BX T]]))</f>
        <v>--</v>
      </c>
      <c r="AS140" s="18">
        <f>IF(Table2[[#This Row],[BX T]]=0,"--", IF(Table2[[#This Row],[BX FE]]/Table2[[#This Row],[BX T]]=0, "--", Table2[[#This Row],[BX FE]]/Table2[[#This Row],[BX T]]))</f>
        <v>1.4925373134328358E-2</v>
      </c>
      <c r="AT140" s="2">
        <v>20</v>
      </c>
      <c r="AU140" s="2">
        <v>20</v>
      </c>
      <c r="AV140" s="2">
        <v>0</v>
      </c>
      <c r="AW140" s="2">
        <v>0</v>
      </c>
      <c r="AX140" s="6">
        <f>SUM(Table2[[#This Row],[SW B]:[SW FE]])</f>
        <v>40</v>
      </c>
      <c r="AY140" s="11">
        <f>IF((Table2[[#This Row],[SW T]]/Table2[[#This Row],[Admission]]) = 0, "--", (Table2[[#This Row],[SW T]]/Table2[[#This Row],[Admission]]))</f>
        <v>8.2987551867219914E-2</v>
      </c>
      <c r="AZ140" s="11" t="str">
        <f>IF(Table2[[#This Row],[SW T]]=0,"--", IF(Table2[[#This Row],[SW HS]]/Table2[[#This Row],[SW T]]=0, "--", Table2[[#This Row],[SW HS]]/Table2[[#This Row],[SW T]]))</f>
        <v>--</v>
      </c>
      <c r="BA140" s="18" t="str">
        <f>IF(Table2[[#This Row],[SW T]]=0,"--", IF(Table2[[#This Row],[SW FE]]/Table2[[#This Row],[SW T]]=0, "--", Table2[[#This Row],[SW FE]]/Table2[[#This Row],[SW T]]))</f>
        <v>--</v>
      </c>
      <c r="BB140" s="2">
        <v>2</v>
      </c>
      <c r="BC140" s="2">
        <v>18</v>
      </c>
      <c r="BD140" s="2">
        <v>0</v>
      </c>
      <c r="BE140" s="2">
        <v>0</v>
      </c>
      <c r="BF140" s="6">
        <f>SUM(Table2[[#This Row],[CHE B]:[CHE FE]])</f>
        <v>20</v>
      </c>
      <c r="BG140" s="11">
        <f>IF((Table2[[#This Row],[CHE T]]/Table2[[#This Row],[Admission]]) = 0, "--", (Table2[[#This Row],[CHE T]]/Table2[[#This Row],[Admission]]))</f>
        <v>4.1493775933609957E-2</v>
      </c>
      <c r="BH140" s="11" t="str">
        <f>IF(Table2[[#This Row],[CHE T]]=0,"--", IF(Table2[[#This Row],[CHE HS]]/Table2[[#This Row],[CHE T]]=0, "--", Table2[[#This Row],[CHE HS]]/Table2[[#This Row],[CHE T]]))</f>
        <v>--</v>
      </c>
      <c r="BI140" s="22" t="str">
        <f>IF(Table2[[#This Row],[CHE T]]=0,"--", IF(Table2[[#This Row],[CHE FE]]/Table2[[#This Row],[CHE T]]=0, "--", Table2[[#This Row],[CHE FE]]/Table2[[#This Row],[CHE T]]))</f>
        <v>--</v>
      </c>
      <c r="BJ140" s="2">
        <v>9</v>
      </c>
      <c r="BK140" s="2">
        <v>0</v>
      </c>
      <c r="BL140" s="2">
        <v>0</v>
      </c>
      <c r="BM140" s="2">
        <v>0</v>
      </c>
      <c r="BN140" s="6">
        <f>SUM(Table2[[#This Row],[WR B]:[WR FE]])</f>
        <v>9</v>
      </c>
      <c r="BO140" s="11">
        <f>IF((Table2[[#This Row],[WR T]]/Table2[[#This Row],[Admission]]) = 0, "--", (Table2[[#This Row],[WR T]]/Table2[[#This Row],[Admission]]))</f>
        <v>1.8672199170124481E-2</v>
      </c>
      <c r="BP140" s="11" t="str">
        <f>IF(Table2[[#This Row],[WR T]]=0,"--", IF(Table2[[#This Row],[WR HS]]/Table2[[#This Row],[WR T]]=0, "--", Table2[[#This Row],[WR HS]]/Table2[[#This Row],[WR T]]))</f>
        <v>--</v>
      </c>
      <c r="BQ140" s="18" t="str">
        <f>IF(Table2[[#This Row],[WR T]]=0,"--", IF(Table2[[#This Row],[WR FE]]/Table2[[#This Row],[WR T]]=0, "--", Table2[[#This Row],[WR FE]]/Table2[[#This Row],[WR T]]))</f>
        <v>--</v>
      </c>
      <c r="BR140" s="2">
        <v>12</v>
      </c>
      <c r="BS140" s="2">
        <v>12</v>
      </c>
      <c r="BT140" s="2">
        <v>0</v>
      </c>
      <c r="BU140" s="2">
        <v>0</v>
      </c>
      <c r="BV140" s="6">
        <f>SUM(Table2[[#This Row],[DNC B]:[DNC FE]])</f>
        <v>24</v>
      </c>
      <c r="BW140" s="11">
        <f>IF((Table2[[#This Row],[DNC T]]/Table2[[#This Row],[Admission]]) = 0, "--", (Table2[[#This Row],[DNC T]]/Table2[[#This Row],[Admission]]))</f>
        <v>4.9792531120331947E-2</v>
      </c>
      <c r="BX140" s="11" t="str">
        <f>IF(Table2[[#This Row],[DNC T]]=0,"--", IF(Table2[[#This Row],[DNC HS]]/Table2[[#This Row],[DNC T]]=0, "--", Table2[[#This Row],[DNC HS]]/Table2[[#This Row],[DNC T]]))</f>
        <v>--</v>
      </c>
      <c r="BY140" s="18" t="str">
        <f>IF(Table2[[#This Row],[DNC T]]=0,"--", IF(Table2[[#This Row],[DNC FE]]/Table2[[#This Row],[DNC T]]=0, "--", Table2[[#This Row],[DNC FE]]/Table2[[#This Row],[DNC T]]))</f>
        <v>--</v>
      </c>
      <c r="BZ140" s="24">
        <f>SUM(Table2[[#This Row],[BX T]],Table2[[#This Row],[SW T]],Table2[[#This Row],[CHE T]],Table2[[#This Row],[WR T]],Table2[[#This Row],[DNC T]])</f>
        <v>160</v>
      </c>
      <c r="CA140" s="2">
        <v>55</v>
      </c>
      <c r="CB140" s="2">
        <v>30</v>
      </c>
      <c r="CC140" s="2">
        <v>0</v>
      </c>
      <c r="CD140" s="2">
        <v>0</v>
      </c>
      <c r="CE140" s="6">
        <f>SUM(Table2[[#This Row],[TF B]:[TF FE]])</f>
        <v>85</v>
      </c>
      <c r="CF140" s="11">
        <f>IF((Table2[[#This Row],[TF T]]/Table2[[#This Row],[Admission]]) = 0, "--", (Table2[[#This Row],[TF T]]/Table2[[#This Row],[Admission]]))</f>
        <v>0.17634854771784234</v>
      </c>
      <c r="CG140" s="11" t="str">
        <f>IF(Table2[[#This Row],[TF T]]=0,"--", IF(Table2[[#This Row],[TF HS]]/Table2[[#This Row],[TF T]]=0, "--", Table2[[#This Row],[TF HS]]/Table2[[#This Row],[TF T]]))</f>
        <v>--</v>
      </c>
      <c r="CH140" s="18" t="str">
        <f>IF(Table2[[#This Row],[TF T]]=0,"--", IF(Table2[[#This Row],[TF FE]]/Table2[[#This Row],[TF T]]=0, "--", Table2[[#This Row],[TF FE]]/Table2[[#This Row],[TF T]]))</f>
        <v>--</v>
      </c>
      <c r="CI140" s="2">
        <v>23</v>
      </c>
      <c r="CJ140" s="2">
        <v>0</v>
      </c>
      <c r="CK140" s="2">
        <v>0</v>
      </c>
      <c r="CL140" s="2">
        <v>0</v>
      </c>
      <c r="CM140" s="6">
        <f>SUM(Table2[[#This Row],[BB B]:[BB FE]])</f>
        <v>23</v>
      </c>
      <c r="CN140" s="11">
        <f>IF((Table2[[#This Row],[BB T]]/Table2[[#This Row],[Admission]]) = 0, "--", (Table2[[#This Row],[BB T]]/Table2[[#This Row],[Admission]]))</f>
        <v>4.7717842323651449E-2</v>
      </c>
      <c r="CO140" s="11" t="str">
        <f>IF(Table2[[#This Row],[BB T]]=0,"--", IF(Table2[[#This Row],[BB HS]]/Table2[[#This Row],[BB T]]=0, "--", Table2[[#This Row],[BB HS]]/Table2[[#This Row],[BB T]]))</f>
        <v>--</v>
      </c>
      <c r="CP140" s="18" t="str">
        <f>IF(Table2[[#This Row],[BB T]]=0,"--", IF(Table2[[#This Row],[BB FE]]/Table2[[#This Row],[BB T]]=0, "--", Table2[[#This Row],[BB FE]]/Table2[[#This Row],[BB T]]))</f>
        <v>--</v>
      </c>
      <c r="CQ140" s="2">
        <v>0</v>
      </c>
      <c r="CR140" s="2">
        <v>13</v>
      </c>
      <c r="CS140" s="2">
        <v>0</v>
      </c>
      <c r="CT140" s="2">
        <v>0</v>
      </c>
      <c r="CU140" s="6">
        <f>SUM(Table2[[#This Row],[SB B]:[SB FE]])</f>
        <v>13</v>
      </c>
      <c r="CV140" s="11">
        <f>IF((Table2[[#This Row],[SB T]]/Table2[[#This Row],[Admission]]) = 0, "--", (Table2[[#This Row],[SB T]]/Table2[[#This Row],[Admission]]))</f>
        <v>2.6970954356846474E-2</v>
      </c>
      <c r="CW140" s="11" t="str">
        <f>IF(Table2[[#This Row],[SB T]]=0,"--", IF(Table2[[#This Row],[SB HS]]/Table2[[#This Row],[SB T]]=0, "--", Table2[[#This Row],[SB HS]]/Table2[[#This Row],[SB T]]))</f>
        <v>--</v>
      </c>
      <c r="CX140" s="18" t="str">
        <f>IF(Table2[[#This Row],[SB T]]=0,"--", IF(Table2[[#This Row],[SB FE]]/Table2[[#This Row],[SB T]]=0, "--", Table2[[#This Row],[SB FE]]/Table2[[#This Row],[SB T]]))</f>
        <v>--</v>
      </c>
      <c r="CY140" s="2">
        <v>12</v>
      </c>
      <c r="CZ140" s="2">
        <v>12</v>
      </c>
      <c r="DA140" s="2">
        <v>0</v>
      </c>
      <c r="DB140" s="2">
        <v>0</v>
      </c>
      <c r="DC140" s="6">
        <f>SUM(Table2[[#This Row],[GF B]:[GF FE]])</f>
        <v>24</v>
      </c>
      <c r="DD140" s="11">
        <f>IF((Table2[[#This Row],[GF T]]/Table2[[#This Row],[Admission]]) = 0, "--", (Table2[[#This Row],[GF T]]/Table2[[#This Row],[Admission]]))</f>
        <v>4.9792531120331947E-2</v>
      </c>
      <c r="DE140" s="11" t="str">
        <f>IF(Table2[[#This Row],[GF T]]=0,"--", IF(Table2[[#This Row],[GF HS]]/Table2[[#This Row],[GF T]]=0, "--", Table2[[#This Row],[GF HS]]/Table2[[#This Row],[GF T]]))</f>
        <v>--</v>
      </c>
      <c r="DF140" s="18" t="str">
        <f>IF(Table2[[#This Row],[GF T]]=0,"--", IF(Table2[[#This Row],[GF FE]]/Table2[[#This Row],[GF T]]=0, "--", Table2[[#This Row],[GF FE]]/Table2[[#This Row],[GF T]]))</f>
        <v>--</v>
      </c>
      <c r="DG140" s="2">
        <v>16</v>
      </c>
      <c r="DH140" s="2">
        <v>17</v>
      </c>
      <c r="DI140" s="2">
        <v>0</v>
      </c>
      <c r="DJ140" s="2">
        <v>0</v>
      </c>
      <c r="DK140" s="6">
        <f>SUM(Table2[[#This Row],[TN B]:[TN FE]])</f>
        <v>33</v>
      </c>
      <c r="DL140" s="11">
        <f>IF((Table2[[#This Row],[TN T]]/Table2[[#This Row],[Admission]]) = 0, "--", (Table2[[#This Row],[TN T]]/Table2[[#This Row],[Admission]]))</f>
        <v>6.8464730290456438E-2</v>
      </c>
      <c r="DM140" s="11" t="str">
        <f>IF(Table2[[#This Row],[TN T]]=0,"--", IF(Table2[[#This Row],[TN HS]]/Table2[[#This Row],[TN T]]=0, "--", Table2[[#This Row],[TN HS]]/Table2[[#This Row],[TN T]]))</f>
        <v>--</v>
      </c>
      <c r="DN140" s="18" t="str">
        <f>IF(Table2[[#This Row],[TN T]]=0,"--", IF(Table2[[#This Row],[TN FE]]/Table2[[#This Row],[TN T]]=0, "--", Table2[[#This Row],[TN FE]]/Table2[[#This Row],[TN T]]))</f>
        <v>--</v>
      </c>
      <c r="DO140" s="2">
        <v>22</v>
      </c>
      <c r="DP140" s="2">
        <v>4</v>
      </c>
      <c r="DQ140" s="2">
        <v>0</v>
      </c>
      <c r="DR140" s="2">
        <v>0</v>
      </c>
      <c r="DS140" s="6">
        <f>SUM(Table2[[#This Row],[BND B]:[BND FE]])</f>
        <v>26</v>
      </c>
      <c r="DT140" s="11">
        <f>IF((Table2[[#This Row],[BND T]]/Table2[[#This Row],[Admission]]) = 0, "--", (Table2[[#This Row],[BND T]]/Table2[[#This Row],[Admission]]))</f>
        <v>5.3941908713692949E-2</v>
      </c>
      <c r="DU140" s="11" t="str">
        <f>IF(Table2[[#This Row],[BND T]]=0,"--", IF(Table2[[#This Row],[BND HS]]/Table2[[#This Row],[BND T]]=0, "--", Table2[[#This Row],[BND HS]]/Table2[[#This Row],[BND T]]))</f>
        <v>--</v>
      </c>
      <c r="DV140" s="18" t="str">
        <f>IF(Table2[[#This Row],[BND T]]=0,"--", IF(Table2[[#This Row],[BND FE]]/Table2[[#This Row],[BND T]]=0, "--", Table2[[#This Row],[BND FE]]/Table2[[#This Row],[BND T]]))</f>
        <v>--</v>
      </c>
      <c r="DW140" s="2">
        <v>5</v>
      </c>
      <c r="DX140" s="2">
        <v>5</v>
      </c>
      <c r="DY140" s="2">
        <v>0</v>
      </c>
      <c r="DZ140" s="2">
        <v>0</v>
      </c>
      <c r="EA140" s="6">
        <f>SUM(Table2[[#This Row],[SPE B]:[SPE FE]])</f>
        <v>10</v>
      </c>
      <c r="EB140" s="11">
        <f>IF((Table2[[#This Row],[SPE T]]/Table2[[#This Row],[Admission]]) = 0, "--", (Table2[[#This Row],[SPE T]]/Table2[[#This Row],[Admission]]))</f>
        <v>2.0746887966804978E-2</v>
      </c>
      <c r="EC140" s="11" t="str">
        <f>IF(Table2[[#This Row],[SPE T]]=0,"--", IF(Table2[[#This Row],[SPE HS]]/Table2[[#This Row],[SPE T]]=0, "--", Table2[[#This Row],[SPE HS]]/Table2[[#This Row],[SPE T]]))</f>
        <v>--</v>
      </c>
      <c r="ED140" s="18" t="str">
        <f>IF(Table2[[#This Row],[SPE T]]=0,"--", IF(Table2[[#This Row],[SPE FE]]/Table2[[#This Row],[SPE T]]=0, "--", Table2[[#This Row],[SPE FE]]/Table2[[#This Row],[SPE T]]))</f>
        <v>--</v>
      </c>
      <c r="EE140" s="2">
        <v>6</v>
      </c>
      <c r="EF140" s="2">
        <v>3</v>
      </c>
      <c r="EG140" s="2">
        <v>0</v>
      </c>
      <c r="EH140" s="2">
        <v>0</v>
      </c>
      <c r="EI140" s="6">
        <f>SUM(Table2[[#This Row],[ORC B]:[ORC FE]])</f>
        <v>9</v>
      </c>
      <c r="EJ140" s="11">
        <f>IF((Table2[[#This Row],[ORC T]]/Table2[[#This Row],[Admission]]) = 0, "--", (Table2[[#This Row],[ORC T]]/Table2[[#This Row],[Admission]]))</f>
        <v>1.8672199170124481E-2</v>
      </c>
      <c r="EK140" s="11" t="str">
        <f>IF(Table2[[#This Row],[ORC T]]=0,"--", IF(Table2[[#This Row],[ORC HS]]/Table2[[#This Row],[ORC T]]=0, "--", Table2[[#This Row],[ORC HS]]/Table2[[#This Row],[ORC T]]))</f>
        <v>--</v>
      </c>
      <c r="EL140" s="18" t="str">
        <f>IF(Table2[[#This Row],[ORC T]]=0,"--", IF(Table2[[#This Row],[ORC FE]]/Table2[[#This Row],[ORC T]]=0, "--", Table2[[#This Row],[ORC FE]]/Table2[[#This Row],[ORC T]]))</f>
        <v>--</v>
      </c>
      <c r="EM140" s="2">
        <v>0</v>
      </c>
      <c r="EN140" s="2">
        <v>0</v>
      </c>
      <c r="EO140" s="2">
        <v>0</v>
      </c>
      <c r="EP140" s="2">
        <v>0</v>
      </c>
      <c r="EQ140" s="6">
        <f>SUM(Table2[[#This Row],[SOL B]:[SOL FE]])</f>
        <v>0</v>
      </c>
      <c r="ER140" s="11" t="str">
        <f>IF((Table2[[#This Row],[SOL T]]/Table2[[#This Row],[Admission]]) = 0, "--", (Table2[[#This Row],[SOL T]]/Table2[[#This Row],[Admission]]))</f>
        <v>--</v>
      </c>
      <c r="ES140" s="11" t="str">
        <f>IF(Table2[[#This Row],[SOL T]]=0,"--", IF(Table2[[#This Row],[SOL HS]]/Table2[[#This Row],[SOL T]]=0, "--", Table2[[#This Row],[SOL HS]]/Table2[[#This Row],[SOL T]]))</f>
        <v>--</v>
      </c>
      <c r="ET140" s="18" t="str">
        <f>IF(Table2[[#This Row],[SOL T]]=0,"--", IF(Table2[[#This Row],[SOL FE]]/Table2[[#This Row],[SOL T]]=0, "--", Table2[[#This Row],[SOL FE]]/Table2[[#This Row],[SOL T]]))</f>
        <v>--</v>
      </c>
      <c r="EU140" s="2">
        <v>10</v>
      </c>
      <c r="EV140" s="2">
        <v>10</v>
      </c>
      <c r="EW140" s="2">
        <v>0</v>
      </c>
      <c r="EX140" s="2">
        <v>0</v>
      </c>
      <c r="EY140" s="6">
        <f>SUM(Table2[[#This Row],[CHO B]:[CHO FE]])</f>
        <v>20</v>
      </c>
      <c r="EZ140" s="11">
        <f>IF((Table2[[#This Row],[CHO T]]/Table2[[#This Row],[Admission]]) = 0, "--", (Table2[[#This Row],[CHO T]]/Table2[[#This Row],[Admission]]))</f>
        <v>4.1493775933609957E-2</v>
      </c>
      <c r="FA140" s="11" t="str">
        <f>IF(Table2[[#This Row],[CHO T]]=0,"--", IF(Table2[[#This Row],[CHO HS]]/Table2[[#This Row],[CHO T]]=0, "--", Table2[[#This Row],[CHO HS]]/Table2[[#This Row],[CHO T]]))</f>
        <v>--</v>
      </c>
      <c r="FB140" s="18" t="str">
        <f>IF(Table2[[#This Row],[CHO T]]=0,"--", IF(Table2[[#This Row],[CHO FE]]/Table2[[#This Row],[CHO T]]=0, "--", Table2[[#This Row],[CHO FE]]/Table2[[#This Row],[CHO T]]))</f>
        <v>--</v>
      </c>
      <c r="FC14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243</v>
      </c>
      <c r="FD140">
        <v>0</v>
      </c>
      <c r="FE140">
        <v>0</v>
      </c>
      <c r="FF140" s="1" t="s">
        <v>390</v>
      </c>
      <c r="FG140" s="1" t="s">
        <v>390</v>
      </c>
      <c r="FH140">
        <v>0</v>
      </c>
      <c r="FI140">
        <v>0</v>
      </c>
      <c r="FJ140" s="1" t="s">
        <v>390</v>
      </c>
      <c r="FK140" s="1" t="s">
        <v>390</v>
      </c>
      <c r="FL140">
        <v>0</v>
      </c>
      <c r="FM140">
        <v>0</v>
      </c>
      <c r="FN140" s="1" t="s">
        <v>390</v>
      </c>
      <c r="FO140" s="1" t="s">
        <v>390</v>
      </c>
    </row>
    <row r="141" spans="1:171">
      <c r="A141">
        <v>956</v>
      </c>
      <c r="B141">
        <v>65</v>
      </c>
      <c r="C141" t="s">
        <v>100</v>
      </c>
      <c r="D141" t="s">
        <v>238</v>
      </c>
      <c r="E141" s="20">
        <v>873</v>
      </c>
      <c r="F141" s="2">
        <v>75</v>
      </c>
      <c r="G141" s="2">
        <v>0</v>
      </c>
      <c r="H141" s="2">
        <v>0</v>
      </c>
      <c r="I141" s="2">
        <v>0</v>
      </c>
      <c r="J141" s="6">
        <f>SUM(Table2[[#This Row],[FB B]:[FB FE]])</f>
        <v>75</v>
      </c>
      <c r="K141" s="11">
        <f>IF((Table2[[#This Row],[FB T]]/Table2[[#This Row],[Admission]]) = 0, "--", (Table2[[#This Row],[FB T]]/Table2[[#This Row],[Admission]]))</f>
        <v>8.5910652920962199E-2</v>
      </c>
      <c r="L141" s="11" t="str">
        <f>IF(Table2[[#This Row],[FB T]]=0,"--", IF(Table2[[#This Row],[FB HS]]/Table2[[#This Row],[FB T]]=0, "--", Table2[[#This Row],[FB HS]]/Table2[[#This Row],[FB T]]))</f>
        <v>--</v>
      </c>
      <c r="M141" s="18" t="str">
        <f>IF(Table2[[#This Row],[FB T]]=0,"--", IF(Table2[[#This Row],[FB FE]]/Table2[[#This Row],[FB T]]=0, "--", Table2[[#This Row],[FB FE]]/Table2[[#This Row],[FB T]]))</f>
        <v>--</v>
      </c>
      <c r="N141" s="2">
        <v>10</v>
      </c>
      <c r="O141" s="2">
        <v>12</v>
      </c>
      <c r="P141" s="2">
        <v>1</v>
      </c>
      <c r="Q141" s="2">
        <v>0</v>
      </c>
      <c r="R141" s="6">
        <f>SUM(Table2[[#This Row],[XC B]:[XC FE]])</f>
        <v>23</v>
      </c>
      <c r="S141" s="11">
        <f>IF((Table2[[#This Row],[XC T]]/Table2[[#This Row],[Admission]]) = 0, "--", (Table2[[#This Row],[XC T]]/Table2[[#This Row],[Admission]]))</f>
        <v>2.6345933562428408E-2</v>
      </c>
      <c r="T141" s="11">
        <f>IF(Table2[[#This Row],[XC T]]=0,"--", IF(Table2[[#This Row],[XC HS]]/Table2[[#This Row],[XC T]]=0, "--", Table2[[#This Row],[XC HS]]/Table2[[#This Row],[XC T]]))</f>
        <v>4.3478260869565216E-2</v>
      </c>
      <c r="U141" s="18" t="str">
        <f>IF(Table2[[#This Row],[XC T]]=0,"--", IF(Table2[[#This Row],[XC FE]]/Table2[[#This Row],[XC T]]=0, "--", Table2[[#This Row],[XC FE]]/Table2[[#This Row],[XC T]]))</f>
        <v>--</v>
      </c>
      <c r="V141" s="2">
        <v>35</v>
      </c>
      <c r="W141" s="2">
        <v>0</v>
      </c>
      <c r="X141" s="2">
        <v>1</v>
      </c>
      <c r="Y141" s="6">
        <f>SUM(Table2[[#This Row],[VB G]:[VB FE]])</f>
        <v>36</v>
      </c>
      <c r="Z141" s="11">
        <f>IF((Table2[[#This Row],[VB T]]/Table2[[#This Row],[Admission]]) = 0, "--", (Table2[[#This Row],[VB T]]/Table2[[#This Row],[Admission]]))</f>
        <v>4.1237113402061855E-2</v>
      </c>
      <c r="AA141" s="11" t="str">
        <f>IF(Table2[[#This Row],[VB T]]=0,"--", IF(Table2[[#This Row],[VB HS]]/Table2[[#This Row],[VB T]]=0, "--", Table2[[#This Row],[VB HS]]/Table2[[#This Row],[VB T]]))</f>
        <v>--</v>
      </c>
      <c r="AB141" s="18">
        <f>IF(Table2[[#This Row],[VB T]]=0,"--", IF(Table2[[#This Row],[VB FE]]/Table2[[#This Row],[VB T]]=0, "--", Table2[[#This Row],[VB FE]]/Table2[[#This Row],[VB T]]))</f>
        <v>2.7777777777777776E-2</v>
      </c>
      <c r="AC141" s="2">
        <v>17</v>
      </c>
      <c r="AD141" s="2">
        <v>22</v>
      </c>
      <c r="AE141" s="2">
        <v>0</v>
      </c>
      <c r="AF141" s="2">
        <v>2</v>
      </c>
      <c r="AG141" s="6">
        <f>SUM(Table2[[#This Row],[SC B]:[SC FE]])</f>
        <v>41</v>
      </c>
      <c r="AH141" s="11">
        <f>IF((Table2[[#This Row],[SC T]]/Table2[[#This Row],[Admission]]) = 0, "--", (Table2[[#This Row],[SC T]]/Table2[[#This Row],[Admission]]))</f>
        <v>4.6964490263459335E-2</v>
      </c>
      <c r="AI141" s="11" t="str">
        <f>IF(Table2[[#This Row],[SC T]]=0,"--", IF(Table2[[#This Row],[SC HS]]/Table2[[#This Row],[SC T]]=0, "--", Table2[[#This Row],[SC HS]]/Table2[[#This Row],[SC T]]))</f>
        <v>--</v>
      </c>
      <c r="AJ141" s="18">
        <f>IF(Table2[[#This Row],[SC T]]=0,"--", IF(Table2[[#This Row],[SC FE]]/Table2[[#This Row],[SC T]]=0, "--", Table2[[#This Row],[SC FE]]/Table2[[#This Row],[SC T]]))</f>
        <v>4.878048780487805E-2</v>
      </c>
      <c r="AK141" s="15">
        <f>SUM(Table2[[#This Row],[FB T]],Table2[[#This Row],[XC T]],Table2[[#This Row],[VB T]],Table2[[#This Row],[SC T]])</f>
        <v>175</v>
      </c>
      <c r="AL141" s="2">
        <v>29</v>
      </c>
      <c r="AM141" s="2">
        <v>30</v>
      </c>
      <c r="AN141" s="2">
        <v>0</v>
      </c>
      <c r="AO141" s="2">
        <v>0</v>
      </c>
      <c r="AP141" s="6">
        <f>SUM(Table2[[#This Row],[BX B]:[BX FE]])</f>
        <v>59</v>
      </c>
      <c r="AQ141" s="11">
        <f>IF((Table2[[#This Row],[BX T]]/Table2[[#This Row],[Admission]]) = 0, "--", (Table2[[#This Row],[BX T]]/Table2[[#This Row],[Admission]]))</f>
        <v>6.7583046964490259E-2</v>
      </c>
      <c r="AR141" s="11" t="str">
        <f>IF(Table2[[#This Row],[BX T]]=0,"--", IF(Table2[[#This Row],[BX HS]]/Table2[[#This Row],[BX T]]=0, "--", Table2[[#This Row],[BX HS]]/Table2[[#This Row],[BX T]]))</f>
        <v>--</v>
      </c>
      <c r="AS141" s="18" t="str">
        <f>IF(Table2[[#This Row],[BX T]]=0,"--", IF(Table2[[#This Row],[BX FE]]/Table2[[#This Row],[BX T]]=0, "--", Table2[[#This Row],[BX FE]]/Table2[[#This Row],[BX T]]))</f>
        <v>--</v>
      </c>
      <c r="AT141" s="2">
        <v>17</v>
      </c>
      <c r="AU141" s="2">
        <v>22</v>
      </c>
      <c r="AV141" s="2">
        <v>0</v>
      </c>
      <c r="AW141" s="2">
        <v>2</v>
      </c>
      <c r="AX141" s="6">
        <f>SUM(Table2[[#This Row],[SW B]:[SW FE]])</f>
        <v>41</v>
      </c>
      <c r="AY141" s="11">
        <f>IF((Table2[[#This Row],[SW T]]/Table2[[#This Row],[Admission]]) = 0, "--", (Table2[[#This Row],[SW T]]/Table2[[#This Row],[Admission]]))</f>
        <v>4.6964490263459335E-2</v>
      </c>
      <c r="AZ141" s="11" t="str">
        <f>IF(Table2[[#This Row],[SW T]]=0,"--", IF(Table2[[#This Row],[SW HS]]/Table2[[#This Row],[SW T]]=0, "--", Table2[[#This Row],[SW HS]]/Table2[[#This Row],[SW T]]))</f>
        <v>--</v>
      </c>
      <c r="BA141" s="18">
        <f>IF(Table2[[#This Row],[SW T]]=0,"--", IF(Table2[[#This Row],[SW FE]]/Table2[[#This Row],[SW T]]=0, "--", Table2[[#This Row],[SW FE]]/Table2[[#This Row],[SW T]]))</f>
        <v>4.878048780487805E-2</v>
      </c>
      <c r="BB141" s="2">
        <v>0</v>
      </c>
      <c r="BC141" s="2">
        <v>0</v>
      </c>
      <c r="BD141" s="2">
        <v>0</v>
      </c>
      <c r="BE141" s="2">
        <v>0</v>
      </c>
      <c r="BF141" s="6">
        <f>SUM(Table2[[#This Row],[CHE B]:[CHE FE]])</f>
        <v>0</v>
      </c>
      <c r="BG141" s="11" t="str">
        <f>IF((Table2[[#This Row],[CHE T]]/Table2[[#This Row],[Admission]]) = 0, "--", (Table2[[#This Row],[CHE T]]/Table2[[#This Row],[Admission]]))</f>
        <v>--</v>
      </c>
      <c r="BH141" s="11" t="str">
        <f>IF(Table2[[#This Row],[CHE T]]=0,"--", IF(Table2[[#This Row],[CHE HS]]/Table2[[#This Row],[CHE T]]=0, "--", Table2[[#This Row],[CHE HS]]/Table2[[#This Row],[CHE T]]))</f>
        <v>--</v>
      </c>
      <c r="BI141" s="22" t="str">
        <f>IF(Table2[[#This Row],[CHE T]]=0,"--", IF(Table2[[#This Row],[CHE FE]]/Table2[[#This Row],[CHE T]]=0, "--", Table2[[#This Row],[CHE FE]]/Table2[[#This Row],[CHE T]]))</f>
        <v>--</v>
      </c>
      <c r="BJ141" s="2">
        <v>26</v>
      </c>
      <c r="BK141" s="2">
        <v>0</v>
      </c>
      <c r="BL141" s="2">
        <v>0</v>
      </c>
      <c r="BM141" s="2">
        <v>0</v>
      </c>
      <c r="BN141" s="6">
        <f>SUM(Table2[[#This Row],[WR B]:[WR FE]])</f>
        <v>26</v>
      </c>
      <c r="BO141" s="11">
        <f>IF((Table2[[#This Row],[WR T]]/Table2[[#This Row],[Admission]]) = 0, "--", (Table2[[#This Row],[WR T]]/Table2[[#This Row],[Admission]]))</f>
        <v>2.9782359679266894E-2</v>
      </c>
      <c r="BP141" s="11" t="str">
        <f>IF(Table2[[#This Row],[WR T]]=0,"--", IF(Table2[[#This Row],[WR HS]]/Table2[[#This Row],[WR T]]=0, "--", Table2[[#This Row],[WR HS]]/Table2[[#This Row],[WR T]]))</f>
        <v>--</v>
      </c>
      <c r="BQ141" s="18" t="str">
        <f>IF(Table2[[#This Row],[WR T]]=0,"--", IF(Table2[[#This Row],[WR FE]]/Table2[[#This Row],[WR T]]=0, "--", Table2[[#This Row],[WR FE]]/Table2[[#This Row],[WR T]]))</f>
        <v>--</v>
      </c>
      <c r="BR141" s="2">
        <v>0</v>
      </c>
      <c r="BS141" s="2">
        <v>22</v>
      </c>
      <c r="BT141" s="2">
        <v>0</v>
      </c>
      <c r="BU141" s="2">
        <v>0</v>
      </c>
      <c r="BV141" s="6">
        <f>SUM(Table2[[#This Row],[DNC B]:[DNC FE]])</f>
        <v>22</v>
      </c>
      <c r="BW141" s="11">
        <f>IF((Table2[[#This Row],[DNC T]]/Table2[[#This Row],[Admission]]) = 0, "--", (Table2[[#This Row],[DNC T]]/Table2[[#This Row],[Admission]]))</f>
        <v>2.5200458190148912E-2</v>
      </c>
      <c r="BX141" s="11" t="str">
        <f>IF(Table2[[#This Row],[DNC T]]=0,"--", IF(Table2[[#This Row],[DNC HS]]/Table2[[#This Row],[DNC T]]=0, "--", Table2[[#This Row],[DNC HS]]/Table2[[#This Row],[DNC T]]))</f>
        <v>--</v>
      </c>
      <c r="BY141" s="18" t="str">
        <f>IF(Table2[[#This Row],[DNC T]]=0,"--", IF(Table2[[#This Row],[DNC FE]]/Table2[[#This Row],[DNC T]]=0, "--", Table2[[#This Row],[DNC FE]]/Table2[[#This Row],[DNC T]]))</f>
        <v>--</v>
      </c>
      <c r="BZ141" s="24">
        <f>SUM(Table2[[#This Row],[BX T]],Table2[[#This Row],[SW T]],Table2[[#This Row],[CHE T]],Table2[[#This Row],[WR T]],Table2[[#This Row],[DNC T]])</f>
        <v>148</v>
      </c>
      <c r="CA141" s="2">
        <v>36</v>
      </c>
      <c r="CB141" s="2">
        <v>39</v>
      </c>
      <c r="CC141" s="2">
        <v>1</v>
      </c>
      <c r="CD141" s="2">
        <v>1</v>
      </c>
      <c r="CE141" s="6">
        <f>SUM(Table2[[#This Row],[TF B]:[TF FE]])</f>
        <v>77</v>
      </c>
      <c r="CF141" s="11">
        <f>IF((Table2[[#This Row],[TF T]]/Table2[[#This Row],[Admission]]) = 0, "--", (Table2[[#This Row],[TF T]]/Table2[[#This Row],[Admission]]))</f>
        <v>8.8201603665521197E-2</v>
      </c>
      <c r="CG141" s="11">
        <f>IF(Table2[[#This Row],[TF T]]=0,"--", IF(Table2[[#This Row],[TF HS]]/Table2[[#This Row],[TF T]]=0, "--", Table2[[#This Row],[TF HS]]/Table2[[#This Row],[TF T]]))</f>
        <v>1.2987012987012988E-2</v>
      </c>
      <c r="CH141" s="18">
        <f>IF(Table2[[#This Row],[TF T]]=0,"--", IF(Table2[[#This Row],[TF FE]]/Table2[[#This Row],[TF T]]=0, "--", Table2[[#This Row],[TF FE]]/Table2[[#This Row],[TF T]]))</f>
        <v>1.2987012987012988E-2</v>
      </c>
      <c r="CI141" s="2">
        <v>19</v>
      </c>
      <c r="CJ141" s="2">
        <v>0</v>
      </c>
      <c r="CK141" s="2">
        <v>0</v>
      </c>
      <c r="CL141" s="2">
        <v>0</v>
      </c>
      <c r="CM141" s="6">
        <f>SUM(Table2[[#This Row],[BB B]:[BB FE]])</f>
        <v>19</v>
      </c>
      <c r="CN141" s="11">
        <f>IF((Table2[[#This Row],[BB T]]/Table2[[#This Row],[Admission]]) = 0, "--", (Table2[[#This Row],[BB T]]/Table2[[#This Row],[Admission]]))</f>
        <v>2.1764032073310423E-2</v>
      </c>
      <c r="CO141" s="11" t="str">
        <f>IF(Table2[[#This Row],[BB T]]=0,"--", IF(Table2[[#This Row],[BB HS]]/Table2[[#This Row],[BB T]]=0, "--", Table2[[#This Row],[BB HS]]/Table2[[#This Row],[BB T]]))</f>
        <v>--</v>
      </c>
      <c r="CP141" s="18" t="str">
        <f>IF(Table2[[#This Row],[BB T]]=0,"--", IF(Table2[[#This Row],[BB FE]]/Table2[[#This Row],[BB T]]=0, "--", Table2[[#This Row],[BB FE]]/Table2[[#This Row],[BB T]]))</f>
        <v>--</v>
      </c>
      <c r="CQ141" s="2">
        <v>0</v>
      </c>
      <c r="CR141" s="2">
        <v>22</v>
      </c>
      <c r="CS141" s="2">
        <v>0</v>
      </c>
      <c r="CT141" s="2">
        <v>0</v>
      </c>
      <c r="CU141" s="6">
        <f>SUM(Table2[[#This Row],[SB B]:[SB FE]])</f>
        <v>22</v>
      </c>
      <c r="CV141" s="11">
        <f>IF((Table2[[#This Row],[SB T]]/Table2[[#This Row],[Admission]]) = 0, "--", (Table2[[#This Row],[SB T]]/Table2[[#This Row],[Admission]]))</f>
        <v>2.5200458190148912E-2</v>
      </c>
      <c r="CW141" s="11" t="str">
        <f>IF(Table2[[#This Row],[SB T]]=0,"--", IF(Table2[[#This Row],[SB HS]]/Table2[[#This Row],[SB T]]=0, "--", Table2[[#This Row],[SB HS]]/Table2[[#This Row],[SB T]]))</f>
        <v>--</v>
      </c>
      <c r="CX141" s="18" t="str">
        <f>IF(Table2[[#This Row],[SB T]]=0,"--", IF(Table2[[#This Row],[SB FE]]/Table2[[#This Row],[SB T]]=0, "--", Table2[[#This Row],[SB FE]]/Table2[[#This Row],[SB T]]))</f>
        <v>--</v>
      </c>
      <c r="CY141" s="2">
        <v>5</v>
      </c>
      <c r="CZ141" s="2">
        <v>6</v>
      </c>
      <c r="DA141" s="2">
        <v>0</v>
      </c>
      <c r="DB141" s="2">
        <v>0</v>
      </c>
      <c r="DC141" s="6">
        <f>SUM(Table2[[#This Row],[GF B]:[GF FE]])</f>
        <v>11</v>
      </c>
      <c r="DD141" s="11">
        <f>IF((Table2[[#This Row],[GF T]]/Table2[[#This Row],[Admission]]) = 0, "--", (Table2[[#This Row],[GF T]]/Table2[[#This Row],[Admission]]))</f>
        <v>1.2600229095074456E-2</v>
      </c>
      <c r="DE141" s="11" t="str">
        <f>IF(Table2[[#This Row],[GF T]]=0,"--", IF(Table2[[#This Row],[GF HS]]/Table2[[#This Row],[GF T]]=0, "--", Table2[[#This Row],[GF HS]]/Table2[[#This Row],[GF T]]))</f>
        <v>--</v>
      </c>
      <c r="DF141" s="18" t="str">
        <f>IF(Table2[[#This Row],[GF T]]=0,"--", IF(Table2[[#This Row],[GF FE]]/Table2[[#This Row],[GF T]]=0, "--", Table2[[#This Row],[GF FE]]/Table2[[#This Row],[GF T]]))</f>
        <v>--</v>
      </c>
      <c r="DG141" s="2">
        <v>9</v>
      </c>
      <c r="DH141" s="2">
        <v>21</v>
      </c>
      <c r="DI141" s="2">
        <v>1</v>
      </c>
      <c r="DJ141" s="2">
        <v>2</v>
      </c>
      <c r="DK141" s="6">
        <f>SUM(Table2[[#This Row],[TN B]:[TN FE]])</f>
        <v>33</v>
      </c>
      <c r="DL141" s="11">
        <f>IF((Table2[[#This Row],[TN T]]/Table2[[#This Row],[Admission]]) = 0, "--", (Table2[[#This Row],[TN T]]/Table2[[#This Row],[Admission]]))</f>
        <v>3.7800687285223365E-2</v>
      </c>
      <c r="DM141" s="11">
        <f>IF(Table2[[#This Row],[TN T]]=0,"--", IF(Table2[[#This Row],[TN HS]]/Table2[[#This Row],[TN T]]=0, "--", Table2[[#This Row],[TN HS]]/Table2[[#This Row],[TN T]]))</f>
        <v>3.0303030303030304E-2</v>
      </c>
      <c r="DN141" s="18">
        <f>IF(Table2[[#This Row],[TN T]]=0,"--", IF(Table2[[#This Row],[TN FE]]/Table2[[#This Row],[TN T]]=0, "--", Table2[[#This Row],[TN FE]]/Table2[[#This Row],[TN T]]))</f>
        <v>6.0606060606060608E-2</v>
      </c>
      <c r="DO141" s="2">
        <v>39</v>
      </c>
      <c r="DP141" s="2">
        <v>30</v>
      </c>
      <c r="DQ141" s="2">
        <v>2</v>
      </c>
      <c r="DR141" s="2">
        <v>0</v>
      </c>
      <c r="DS141" s="6">
        <f>SUM(Table2[[#This Row],[BND B]:[BND FE]])</f>
        <v>71</v>
      </c>
      <c r="DT141" s="11">
        <f>IF((Table2[[#This Row],[BND T]]/Table2[[#This Row],[Admission]]) = 0, "--", (Table2[[#This Row],[BND T]]/Table2[[#This Row],[Admission]]))</f>
        <v>8.1328751431844218E-2</v>
      </c>
      <c r="DU141" s="11">
        <f>IF(Table2[[#This Row],[BND T]]=0,"--", IF(Table2[[#This Row],[BND HS]]/Table2[[#This Row],[BND T]]=0, "--", Table2[[#This Row],[BND HS]]/Table2[[#This Row],[BND T]]))</f>
        <v>2.8169014084507043E-2</v>
      </c>
      <c r="DV141" s="18" t="str">
        <f>IF(Table2[[#This Row],[BND T]]=0,"--", IF(Table2[[#This Row],[BND FE]]/Table2[[#This Row],[BND T]]=0, "--", Table2[[#This Row],[BND FE]]/Table2[[#This Row],[BND T]]))</f>
        <v>--</v>
      </c>
      <c r="DW141" s="2">
        <v>2</v>
      </c>
      <c r="DX141" s="2">
        <v>4</v>
      </c>
      <c r="DY141" s="2">
        <v>0</v>
      </c>
      <c r="DZ141" s="2">
        <v>0</v>
      </c>
      <c r="EA141" s="6">
        <f>SUM(Table2[[#This Row],[SPE B]:[SPE FE]])</f>
        <v>6</v>
      </c>
      <c r="EB141" s="11">
        <f>IF((Table2[[#This Row],[SPE T]]/Table2[[#This Row],[Admission]]) = 0, "--", (Table2[[#This Row],[SPE T]]/Table2[[#This Row],[Admission]]))</f>
        <v>6.8728522336769758E-3</v>
      </c>
      <c r="EC141" s="11" t="str">
        <f>IF(Table2[[#This Row],[SPE T]]=0,"--", IF(Table2[[#This Row],[SPE HS]]/Table2[[#This Row],[SPE T]]=0, "--", Table2[[#This Row],[SPE HS]]/Table2[[#This Row],[SPE T]]))</f>
        <v>--</v>
      </c>
      <c r="ED141" s="18" t="str">
        <f>IF(Table2[[#This Row],[SPE T]]=0,"--", IF(Table2[[#This Row],[SPE FE]]/Table2[[#This Row],[SPE T]]=0, "--", Table2[[#This Row],[SPE FE]]/Table2[[#This Row],[SPE T]]))</f>
        <v>--</v>
      </c>
      <c r="EE141" s="2">
        <v>0</v>
      </c>
      <c r="EF141" s="2">
        <v>0</v>
      </c>
      <c r="EG141" s="2">
        <v>0</v>
      </c>
      <c r="EH141" s="2">
        <v>0</v>
      </c>
      <c r="EI141" s="6">
        <f>SUM(Table2[[#This Row],[ORC B]:[ORC FE]])</f>
        <v>0</v>
      </c>
      <c r="EJ141" s="11" t="str">
        <f>IF((Table2[[#This Row],[ORC T]]/Table2[[#This Row],[Admission]]) = 0, "--", (Table2[[#This Row],[ORC T]]/Table2[[#This Row],[Admission]]))</f>
        <v>--</v>
      </c>
      <c r="EK141" s="11" t="str">
        <f>IF(Table2[[#This Row],[ORC T]]=0,"--", IF(Table2[[#This Row],[ORC HS]]/Table2[[#This Row],[ORC T]]=0, "--", Table2[[#This Row],[ORC HS]]/Table2[[#This Row],[ORC T]]))</f>
        <v>--</v>
      </c>
      <c r="EL141" s="18" t="str">
        <f>IF(Table2[[#This Row],[ORC T]]=0,"--", IF(Table2[[#This Row],[ORC FE]]/Table2[[#This Row],[ORC T]]=0, "--", Table2[[#This Row],[ORC FE]]/Table2[[#This Row],[ORC T]]))</f>
        <v>--</v>
      </c>
      <c r="EM141" s="2">
        <v>1</v>
      </c>
      <c r="EN141" s="2">
        <v>6</v>
      </c>
      <c r="EO141" s="2">
        <v>1</v>
      </c>
      <c r="EP141" s="2">
        <v>0</v>
      </c>
      <c r="EQ141" s="6">
        <f>SUM(Table2[[#This Row],[SOL B]:[SOL FE]])</f>
        <v>8</v>
      </c>
      <c r="ER141" s="11">
        <f>IF((Table2[[#This Row],[SOL T]]/Table2[[#This Row],[Admission]]) = 0, "--", (Table2[[#This Row],[SOL T]]/Table2[[#This Row],[Admission]]))</f>
        <v>9.1638029782359683E-3</v>
      </c>
      <c r="ES141" s="11">
        <f>IF(Table2[[#This Row],[SOL T]]=0,"--", IF(Table2[[#This Row],[SOL HS]]/Table2[[#This Row],[SOL T]]=0, "--", Table2[[#This Row],[SOL HS]]/Table2[[#This Row],[SOL T]]))</f>
        <v>0.125</v>
      </c>
      <c r="ET141" s="18" t="str">
        <f>IF(Table2[[#This Row],[SOL T]]=0,"--", IF(Table2[[#This Row],[SOL FE]]/Table2[[#This Row],[SOL T]]=0, "--", Table2[[#This Row],[SOL FE]]/Table2[[#This Row],[SOL T]]))</f>
        <v>--</v>
      </c>
      <c r="EU141" s="2">
        <v>15</v>
      </c>
      <c r="EV141" s="2">
        <v>48</v>
      </c>
      <c r="EW141" s="2">
        <v>1</v>
      </c>
      <c r="EX141" s="2">
        <v>2</v>
      </c>
      <c r="EY141" s="6">
        <f>SUM(Table2[[#This Row],[CHO B]:[CHO FE]])</f>
        <v>66</v>
      </c>
      <c r="EZ141" s="11">
        <f>IF((Table2[[#This Row],[CHO T]]/Table2[[#This Row],[Admission]]) = 0, "--", (Table2[[#This Row],[CHO T]]/Table2[[#This Row],[Admission]]))</f>
        <v>7.560137457044673E-2</v>
      </c>
      <c r="FA141" s="11">
        <f>IF(Table2[[#This Row],[CHO T]]=0,"--", IF(Table2[[#This Row],[CHO HS]]/Table2[[#This Row],[CHO T]]=0, "--", Table2[[#This Row],[CHO HS]]/Table2[[#This Row],[CHO T]]))</f>
        <v>1.5151515151515152E-2</v>
      </c>
      <c r="FB141" s="18">
        <f>IF(Table2[[#This Row],[CHO T]]=0,"--", IF(Table2[[#This Row],[CHO FE]]/Table2[[#This Row],[CHO T]]=0, "--", Table2[[#This Row],[CHO FE]]/Table2[[#This Row],[CHO T]]))</f>
        <v>3.0303030303030304E-2</v>
      </c>
      <c r="FC14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313</v>
      </c>
      <c r="FD141">
        <v>0</v>
      </c>
      <c r="FE141">
        <v>0</v>
      </c>
      <c r="FF141" s="1" t="s">
        <v>390</v>
      </c>
      <c r="FG141" s="1" t="s">
        <v>390</v>
      </c>
      <c r="FH141">
        <v>0</v>
      </c>
      <c r="FI141">
        <v>1</v>
      </c>
      <c r="FJ141" s="1" t="s">
        <v>390</v>
      </c>
      <c r="FK141" s="1" t="s">
        <v>390</v>
      </c>
      <c r="FL141">
        <v>0</v>
      </c>
      <c r="FM141">
        <v>1</v>
      </c>
      <c r="FN141" s="1" t="s">
        <v>390</v>
      </c>
      <c r="FO141" s="1" t="s">
        <v>390</v>
      </c>
    </row>
    <row r="142" spans="1:171">
      <c r="A142">
        <v>966</v>
      </c>
      <c r="B142">
        <v>115</v>
      </c>
      <c r="C142" t="s">
        <v>102</v>
      </c>
      <c r="D142" t="s">
        <v>239</v>
      </c>
      <c r="E142" s="20">
        <v>755</v>
      </c>
      <c r="F142" s="2">
        <v>67</v>
      </c>
      <c r="G142" s="2">
        <v>0</v>
      </c>
      <c r="H142" s="2">
        <v>0</v>
      </c>
      <c r="I142" s="2">
        <v>0</v>
      </c>
      <c r="J142" s="6">
        <f>SUM(Table2[[#This Row],[FB B]:[FB FE]])</f>
        <v>67</v>
      </c>
      <c r="K142" s="11">
        <f>IF((Table2[[#This Row],[FB T]]/Table2[[#This Row],[Admission]]) = 0, "--", (Table2[[#This Row],[FB T]]/Table2[[#This Row],[Admission]]))</f>
        <v>8.8741721854304637E-2</v>
      </c>
      <c r="L142" s="11" t="str">
        <f>IF(Table2[[#This Row],[FB T]]=0,"--", IF(Table2[[#This Row],[FB HS]]/Table2[[#This Row],[FB T]]=0, "--", Table2[[#This Row],[FB HS]]/Table2[[#This Row],[FB T]]))</f>
        <v>--</v>
      </c>
      <c r="M142" s="18" t="str">
        <f>IF(Table2[[#This Row],[FB T]]=0,"--", IF(Table2[[#This Row],[FB FE]]/Table2[[#This Row],[FB T]]=0, "--", Table2[[#This Row],[FB FE]]/Table2[[#This Row],[FB T]]))</f>
        <v>--</v>
      </c>
      <c r="N142" s="2">
        <v>10</v>
      </c>
      <c r="O142" s="2">
        <v>5</v>
      </c>
      <c r="P142" s="2">
        <v>0</v>
      </c>
      <c r="Q142" s="2">
        <v>0</v>
      </c>
      <c r="R142" s="6">
        <f>SUM(Table2[[#This Row],[XC B]:[XC FE]])</f>
        <v>15</v>
      </c>
      <c r="S142" s="11">
        <f>IF((Table2[[#This Row],[XC T]]/Table2[[#This Row],[Admission]]) = 0, "--", (Table2[[#This Row],[XC T]]/Table2[[#This Row],[Admission]]))</f>
        <v>1.9867549668874173E-2</v>
      </c>
      <c r="T142" s="11" t="str">
        <f>IF(Table2[[#This Row],[XC T]]=0,"--", IF(Table2[[#This Row],[XC HS]]/Table2[[#This Row],[XC T]]=0, "--", Table2[[#This Row],[XC HS]]/Table2[[#This Row],[XC T]]))</f>
        <v>--</v>
      </c>
      <c r="U142" s="18" t="str">
        <f>IF(Table2[[#This Row],[XC T]]=0,"--", IF(Table2[[#This Row],[XC FE]]/Table2[[#This Row],[XC T]]=0, "--", Table2[[#This Row],[XC FE]]/Table2[[#This Row],[XC T]]))</f>
        <v>--</v>
      </c>
      <c r="V142" s="2">
        <v>31</v>
      </c>
      <c r="W142" s="2">
        <v>0</v>
      </c>
      <c r="X142" s="2">
        <v>0</v>
      </c>
      <c r="Y142" s="6">
        <f>SUM(Table2[[#This Row],[VB G]:[VB FE]])</f>
        <v>31</v>
      </c>
      <c r="Z142" s="11">
        <f>IF((Table2[[#This Row],[VB T]]/Table2[[#This Row],[Admission]]) = 0, "--", (Table2[[#This Row],[VB T]]/Table2[[#This Row],[Admission]]))</f>
        <v>4.105960264900662E-2</v>
      </c>
      <c r="AA142" s="11" t="str">
        <f>IF(Table2[[#This Row],[VB T]]=0,"--", IF(Table2[[#This Row],[VB HS]]/Table2[[#This Row],[VB T]]=0, "--", Table2[[#This Row],[VB HS]]/Table2[[#This Row],[VB T]]))</f>
        <v>--</v>
      </c>
      <c r="AB142" s="18" t="str">
        <f>IF(Table2[[#This Row],[VB T]]=0,"--", IF(Table2[[#This Row],[VB FE]]/Table2[[#This Row],[VB T]]=0, "--", Table2[[#This Row],[VB FE]]/Table2[[#This Row],[VB T]]))</f>
        <v>--</v>
      </c>
      <c r="AC142" s="2">
        <v>26</v>
      </c>
      <c r="AD142" s="2">
        <v>34</v>
      </c>
      <c r="AE142" s="2">
        <v>0</v>
      </c>
      <c r="AF142" s="2">
        <v>2</v>
      </c>
      <c r="AG142" s="6">
        <f>SUM(Table2[[#This Row],[SC B]:[SC FE]])</f>
        <v>62</v>
      </c>
      <c r="AH142" s="11">
        <f>IF((Table2[[#This Row],[SC T]]/Table2[[#This Row],[Admission]]) = 0, "--", (Table2[[#This Row],[SC T]]/Table2[[#This Row],[Admission]]))</f>
        <v>8.211920529801324E-2</v>
      </c>
      <c r="AI142" s="11" t="str">
        <f>IF(Table2[[#This Row],[SC T]]=0,"--", IF(Table2[[#This Row],[SC HS]]/Table2[[#This Row],[SC T]]=0, "--", Table2[[#This Row],[SC HS]]/Table2[[#This Row],[SC T]]))</f>
        <v>--</v>
      </c>
      <c r="AJ142" s="18">
        <f>IF(Table2[[#This Row],[SC T]]=0,"--", IF(Table2[[#This Row],[SC FE]]/Table2[[#This Row],[SC T]]=0, "--", Table2[[#This Row],[SC FE]]/Table2[[#This Row],[SC T]]))</f>
        <v>3.2258064516129031E-2</v>
      </c>
      <c r="AK142" s="15">
        <f>SUM(Table2[[#This Row],[FB T]],Table2[[#This Row],[XC T]],Table2[[#This Row],[VB T]],Table2[[#This Row],[SC T]])</f>
        <v>175</v>
      </c>
      <c r="AL142" s="2">
        <v>31</v>
      </c>
      <c r="AM142" s="2">
        <v>19</v>
      </c>
      <c r="AN142" s="2">
        <v>0</v>
      </c>
      <c r="AO142" s="2">
        <v>0</v>
      </c>
      <c r="AP142" s="6">
        <f>SUM(Table2[[#This Row],[BX B]:[BX FE]])</f>
        <v>50</v>
      </c>
      <c r="AQ142" s="11">
        <f>IF((Table2[[#This Row],[BX T]]/Table2[[#This Row],[Admission]]) = 0, "--", (Table2[[#This Row],[BX T]]/Table2[[#This Row],[Admission]]))</f>
        <v>6.6225165562913912E-2</v>
      </c>
      <c r="AR142" s="11" t="str">
        <f>IF(Table2[[#This Row],[BX T]]=0,"--", IF(Table2[[#This Row],[BX HS]]/Table2[[#This Row],[BX T]]=0, "--", Table2[[#This Row],[BX HS]]/Table2[[#This Row],[BX T]]))</f>
        <v>--</v>
      </c>
      <c r="AS142" s="18" t="str">
        <f>IF(Table2[[#This Row],[BX T]]=0,"--", IF(Table2[[#This Row],[BX FE]]/Table2[[#This Row],[BX T]]=0, "--", Table2[[#This Row],[BX FE]]/Table2[[#This Row],[BX T]]))</f>
        <v>--</v>
      </c>
      <c r="AT142" s="2">
        <v>4</v>
      </c>
      <c r="AU142" s="2">
        <v>5</v>
      </c>
      <c r="AV142" s="2">
        <v>0</v>
      </c>
      <c r="AW142" s="2">
        <v>0</v>
      </c>
      <c r="AX142" s="6">
        <f>SUM(Table2[[#This Row],[SW B]:[SW FE]])</f>
        <v>9</v>
      </c>
      <c r="AY142" s="11">
        <f>IF((Table2[[#This Row],[SW T]]/Table2[[#This Row],[Admission]]) = 0, "--", (Table2[[#This Row],[SW T]]/Table2[[#This Row],[Admission]]))</f>
        <v>1.1920529801324504E-2</v>
      </c>
      <c r="AZ142" s="11" t="str">
        <f>IF(Table2[[#This Row],[SW T]]=0,"--", IF(Table2[[#This Row],[SW HS]]/Table2[[#This Row],[SW T]]=0, "--", Table2[[#This Row],[SW HS]]/Table2[[#This Row],[SW T]]))</f>
        <v>--</v>
      </c>
      <c r="BA142" s="18" t="str">
        <f>IF(Table2[[#This Row],[SW T]]=0,"--", IF(Table2[[#This Row],[SW FE]]/Table2[[#This Row],[SW T]]=0, "--", Table2[[#This Row],[SW FE]]/Table2[[#This Row],[SW T]]))</f>
        <v>--</v>
      </c>
      <c r="BB142" s="2">
        <v>1</v>
      </c>
      <c r="BC142" s="2">
        <v>11</v>
      </c>
      <c r="BD142" s="2">
        <v>0</v>
      </c>
      <c r="BE142" s="2">
        <v>0</v>
      </c>
      <c r="BF142" s="6">
        <f>SUM(Table2[[#This Row],[CHE B]:[CHE FE]])</f>
        <v>12</v>
      </c>
      <c r="BG142" s="11">
        <f>IF((Table2[[#This Row],[CHE T]]/Table2[[#This Row],[Admission]]) = 0, "--", (Table2[[#This Row],[CHE T]]/Table2[[#This Row],[Admission]]))</f>
        <v>1.5894039735099338E-2</v>
      </c>
      <c r="BH142" s="11" t="str">
        <f>IF(Table2[[#This Row],[CHE T]]=0,"--", IF(Table2[[#This Row],[CHE HS]]/Table2[[#This Row],[CHE T]]=0, "--", Table2[[#This Row],[CHE HS]]/Table2[[#This Row],[CHE T]]))</f>
        <v>--</v>
      </c>
      <c r="BI142" s="22" t="str">
        <f>IF(Table2[[#This Row],[CHE T]]=0,"--", IF(Table2[[#This Row],[CHE FE]]/Table2[[#This Row],[CHE T]]=0, "--", Table2[[#This Row],[CHE FE]]/Table2[[#This Row],[CHE T]]))</f>
        <v>--</v>
      </c>
      <c r="BJ142" s="2">
        <v>32</v>
      </c>
      <c r="BK142" s="2">
        <v>0</v>
      </c>
      <c r="BL142" s="2">
        <v>0</v>
      </c>
      <c r="BM142" s="2">
        <v>0</v>
      </c>
      <c r="BN142" s="6">
        <f>SUM(Table2[[#This Row],[WR B]:[WR FE]])</f>
        <v>32</v>
      </c>
      <c r="BO142" s="11">
        <f>IF((Table2[[#This Row],[WR T]]/Table2[[#This Row],[Admission]]) = 0, "--", (Table2[[#This Row],[WR T]]/Table2[[#This Row],[Admission]]))</f>
        <v>4.2384105960264901E-2</v>
      </c>
      <c r="BP142" s="11" t="str">
        <f>IF(Table2[[#This Row],[WR T]]=0,"--", IF(Table2[[#This Row],[WR HS]]/Table2[[#This Row],[WR T]]=0, "--", Table2[[#This Row],[WR HS]]/Table2[[#This Row],[WR T]]))</f>
        <v>--</v>
      </c>
      <c r="BQ142" s="18" t="str">
        <f>IF(Table2[[#This Row],[WR T]]=0,"--", IF(Table2[[#This Row],[WR FE]]/Table2[[#This Row],[WR T]]=0, "--", Table2[[#This Row],[WR FE]]/Table2[[#This Row],[WR T]]))</f>
        <v>--</v>
      </c>
      <c r="BR142" s="2">
        <v>0</v>
      </c>
      <c r="BS142" s="2">
        <v>0</v>
      </c>
      <c r="BT142" s="2">
        <v>0</v>
      </c>
      <c r="BU142" s="2">
        <v>0</v>
      </c>
      <c r="BV142" s="6">
        <f>SUM(Table2[[#This Row],[DNC B]:[DNC FE]])</f>
        <v>0</v>
      </c>
      <c r="BW142" s="11" t="str">
        <f>IF((Table2[[#This Row],[DNC T]]/Table2[[#This Row],[Admission]]) = 0, "--", (Table2[[#This Row],[DNC T]]/Table2[[#This Row],[Admission]]))</f>
        <v>--</v>
      </c>
      <c r="BX142" s="11" t="str">
        <f>IF(Table2[[#This Row],[DNC T]]=0,"--", IF(Table2[[#This Row],[DNC HS]]/Table2[[#This Row],[DNC T]]=0, "--", Table2[[#This Row],[DNC HS]]/Table2[[#This Row],[DNC T]]))</f>
        <v>--</v>
      </c>
      <c r="BY142" s="18" t="str">
        <f>IF(Table2[[#This Row],[DNC T]]=0,"--", IF(Table2[[#This Row],[DNC FE]]/Table2[[#This Row],[DNC T]]=0, "--", Table2[[#This Row],[DNC FE]]/Table2[[#This Row],[DNC T]]))</f>
        <v>--</v>
      </c>
      <c r="BZ142" s="24">
        <f>SUM(Table2[[#This Row],[BX T]],Table2[[#This Row],[SW T]],Table2[[#This Row],[CHE T]],Table2[[#This Row],[WR T]],Table2[[#This Row],[DNC T]])</f>
        <v>103</v>
      </c>
      <c r="CA142" s="2">
        <v>42</v>
      </c>
      <c r="CB142" s="2">
        <v>23</v>
      </c>
      <c r="CC142" s="2">
        <v>0</v>
      </c>
      <c r="CD142" s="2">
        <v>0</v>
      </c>
      <c r="CE142" s="6">
        <f>SUM(Table2[[#This Row],[TF B]:[TF FE]])</f>
        <v>65</v>
      </c>
      <c r="CF142" s="11">
        <f>IF((Table2[[#This Row],[TF T]]/Table2[[#This Row],[Admission]]) = 0, "--", (Table2[[#This Row],[TF T]]/Table2[[#This Row],[Admission]]))</f>
        <v>8.6092715231788075E-2</v>
      </c>
      <c r="CG142" s="11" t="str">
        <f>IF(Table2[[#This Row],[TF T]]=0,"--", IF(Table2[[#This Row],[TF HS]]/Table2[[#This Row],[TF T]]=0, "--", Table2[[#This Row],[TF HS]]/Table2[[#This Row],[TF T]]))</f>
        <v>--</v>
      </c>
      <c r="CH142" s="18" t="str">
        <f>IF(Table2[[#This Row],[TF T]]=0,"--", IF(Table2[[#This Row],[TF FE]]/Table2[[#This Row],[TF T]]=0, "--", Table2[[#This Row],[TF FE]]/Table2[[#This Row],[TF T]]))</f>
        <v>--</v>
      </c>
      <c r="CI142" s="2">
        <v>32</v>
      </c>
      <c r="CJ142" s="2">
        <v>0</v>
      </c>
      <c r="CK142" s="2">
        <v>0</v>
      </c>
      <c r="CL142" s="2">
        <v>0</v>
      </c>
      <c r="CM142" s="6">
        <f>SUM(Table2[[#This Row],[BB B]:[BB FE]])</f>
        <v>32</v>
      </c>
      <c r="CN142" s="11">
        <f>IF((Table2[[#This Row],[BB T]]/Table2[[#This Row],[Admission]]) = 0, "--", (Table2[[#This Row],[BB T]]/Table2[[#This Row],[Admission]]))</f>
        <v>4.2384105960264901E-2</v>
      </c>
      <c r="CO142" s="11" t="str">
        <f>IF(Table2[[#This Row],[BB T]]=0,"--", IF(Table2[[#This Row],[BB HS]]/Table2[[#This Row],[BB T]]=0, "--", Table2[[#This Row],[BB HS]]/Table2[[#This Row],[BB T]]))</f>
        <v>--</v>
      </c>
      <c r="CP142" s="18" t="str">
        <f>IF(Table2[[#This Row],[BB T]]=0,"--", IF(Table2[[#This Row],[BB FE]]/Table2[[#This Row],[BB T]]=0, "--", Table2[[#This Row],[BB FE]]/Table2[[#This Row],[BB T]]))</f>
        <v>--</v>
      </c>
      <c r="CQ142" s="2">
        <v>0</v>
      </c>
      <c r="CR142" s="2">
        <v>24</v>
      </c>
      <c r="CS142" s="2">
        <v>0</v>
      </c>
      <c r="CT142" s="2">
        <v>0</v>
      </c>
      <c r="CU142" s="6">
        <f>SUM(Table2[[#This Row],[SB B]:[SB FE]])</f>
        <v>24</v>
      </c>
      <c r="CV142" s="11">
        <f>IF((Table2[[#This Row],[SB T]]/Table2[[#This Row],[Admission]]) = 0, "--", (Table2[[#This Row],[SB T]]/Table2[[#This Row],[Admission]]))</f>
        <v>3.1788079470198675E-2</v>
      </c>
      <c r="CW142" s="11" t="str">
        <f>IF(Table2[[#This Row],[SB T]]=0,"--", IF(Table2[[#This Row],[SB HS]]/Table2[[#This Row],[SB T]]=0, "--", Table2[[#This Row],[SB HS]]/Table2[[#This Row],[SB T]]))</f>
        <v>--</v>
      </c>
      <c r="CX142" s="18" t="str">
        <f>IF(Table2[[#This Row],[SB T]]=0,"--", IF(Table2[[#This Row],[SB FE]]/Table2[[#This Row],[SB T]]=0, "--", Table2[[#This Row],[SB FE]]/Table2[[#This Row],[SB T]]))</f>
        <v>--</v>
      </c>
      <c r="CY142" s="2">
        <v>0</v>
      </c>
      <c r="CZ142" s="2">
        <v>0</v>
      </c>
      <c r="DA142" s="2">
        <v>0</v>
      </c>
      <c r="DB142" s="2">
        <v>0</v>
      </c>
      <c r="DC142" s="6">
        <f>SUM(Table2[[#This Row],[GF B]:[GF FE]])</f>
        <v>0</v>
      </c>
      <c r="DD142" s="11" t="str">
        <f>IF((Table2[[#This Row],[GF T]]/Table2[[#This Row],[Admission]]) = 0, "--", (Table2[[#This Row],[GF T]]/Table2[[#This Row],[Admission]]))</f>
        <v>--</v>
      </c>
      <c r="DE142" s="11" t="str">
        <f>IF(Table2[[#This Row],[GF T]]=0,"--", IF(Table2[[#This Row],[GF HS]]/Table2[[#This Row],[GF T]]=0, "--", Table2[[#This Row],[GF HS]]/Table2[[#This Row],[GF T]]))</f>
        <v>--</v>
      </c>
      <c r="DF142" s="18" t="str">
        <f>IF(Table2[[#This Row],[GF T]]=0,"--", IF(Table2[[#This Row],[GF FE]]/Table2[[#This Row],[GF T]]=0, "--", Table2[[#This Row],[GF FE]]/Table2[[#This Row],[GF T]]))</f>
        <v>--</v>
      </c>
      <c r="DG142" s="2">
        <v>0</v>
      </c>
      <c r="DH142" s="2">
        <v>20</v>
      </c>
      <c r="DI142" s="2">
        <v>0</v>
      </c>
      <c r="DJ142" s="2">
        <v>0</v>
      </c>
      <c r="DK142" s="6">
        <f>SUM(Table2[[#This Row],[TN B]:[TN FE]])</f>
        <v>20</v>
      </c>
      <c r="DL142" s="11">
        <f>IF((Table2[[#This Row],[TN T]]/Table2[[#This Row],[Admission]]) = 0, "--", (Table2[[#This Row],[TN T]]/Table2[[#This Row],[Admission]]))</f>
        <v>2.6490066225165563E-2</v>
      </c>
      <c r="DM142" s="11" t="str">
        <f>IF(Table2[[#This Row],[TN T]]=0,"--", IF(Table2[[#This Row],[TN HS]]/Table2[[#This Row],[TN T]]=0, "--", Table2[[#This Row],[TN HS]]/Table2[[#This Row],[TN T]]))</f>
        <v>--</v>
      </c>
      <c r="DN142" s="18" t="str">
        <f>IF(Table2[[#This Row],[TN T]]=0,"--", IF(Table2[[#This Row],[TN FE]]/Table2[[#This Row],[TN T]]=0, "--", Table2[[#This Row],[TN FE]]/Table2[[#This Row],[TN T]]))</f>
        <v>--</v>
      </c>
      <c r="DO142" s="2">
        <v>6</v>
      </c>
      <c r="DP142" s="2">
        <v>4</v>
      </c>
      <c r="DQ142" s="2">
        <v>2</v>
      </c>
      <c r="DR142" s="2">
        <v>0</v>
      </c>
      <c r="DS142" s="6">
        <f>SUM(Table2[[#This Row],[BND B]:[BND FE]])</f>
        <v>12</v>
      </c>
      <c r="DT142" s="11">
        <f>IF((Table2[[#This Row],[BND T]]/Table2[[#This Row],[Admission]]) = 0, "--", (Table2[[#This Row],[BND T]]/Table2[[#This Row],[Admission]]))</f>
        <v>1.5894039735099338E-2</v>
      </c>
      <c r="DU142" s="11">
        <f>IF(Table2[[#This Row],[BND T]]=0,"--", IF(Table2[[#This Row],[BND HS]]/Table2[[#This Row],[BND T]]=0, "--", Table2[[#This Row],[BND HS]]/Table2[[#This Row],[BND T]]))</f>
        <v>0.16666666666666666</v>
      </c>
      <c r="DV142" s="18" t="str">
        <f>IF(Table2[[#This Row],[BND T]]=0,"--", IF(Table2[[#This Row],[BND FE]]/Table2[[#This Row],[BND T]]=0, "--", Table2[[#This Row],[BND FE]]/Table2[[#This Row],[BND T]]))</f>
        <v>--</v>
      </c>
      <c r="DW142" s="2">
        <v>0</v>
      </c>
      <c r="DX142" s="2">
        <v>0</v>
      </c>
      <c r="DY142" s="2">
        <v>0</v>
      </c>
      <c r="DZ142" s="2">
        <v>0</v>
      </c>
      <c r="EA142" s="6">
        <f>SUM(Table2[[#This Row],[SPE B]:[SPE FE]])</f>
        <v>0</v>
      </c>
      <c r="EB142" s="11" t="str">
        <f>IF((Table2[[#This Row],[SPE T]]/Table2[[#This Row],[Admission]]) = 0, "--", (Table2[[#This Row],[SPE T]]/Table2[[#This Row],[Admission]]))</f>
        <v>--</v>
      </c>
      <c r="EC142" s="11" t="str">
        <f>IF(Table2[[#This Row],[SPE T]]=0,"--", IF(Table2[[#This Row],[SPE HS]]/Table2[[#This Row],[SPE T]]=0, "--", Table2[[#This Row],[SPE HS]]/Table2[[#This Row],[SPE T]]))</f>
        <v>--</v>
      </c>
      <c r="ED142" s="18" t="str">
        <f>IF(Table2[[#This Row],[SPE T]]=0,"--", IF(Table2[[#This Row],[SPE FE]]/Table2[[#This Row],[SPE T]]=0, "--", Table2[[#This Row],[SPE FE]]/Table2[[#This Row],[SPE T]]))</f>
        <v>--</v>
      </c>
      <c r="EE142" s="2">
        <v>0</v>
      </c>
      <c r="EF142" s="2">
        <v>0</v>
      </c>
      <c r="EG142" s="2">
        <v>0</v>
      </c>
      <c r="EH142" s="2">
        <v>0</v>
      </c>
      <c r="EI142" s="6">
        <f>SUM(Table2[[#This Row],[ORC B]:[ORC FE]])</f>
        <v>0</v>
      </c>
      <c r="EJ142" s="11" t="str">
        <f>IF((Table2[[#This Row],[ORC T]]/Table2[[#This Row],[Admission]]) = 0, "--", (Table2[[#This Row],[ORC T]]/Table2[[#This Row],[Admission]]))</f>
        <v>--</v>
      </c>
      <c r="EK142" s="11" t="str">
        <f>IF(Table2[[#This Row],[ORC T]]=0,"--", IF(Table2[[#This Row],[ORC HS]]/Table2[[#This Row],[ORC T]]=0, "--", Table2[[#This Row],[ORC HS]]/Table2[[#This Row],[ORC T]]))</f>
        <v>--</v>
      </c>
      <c r="EL142" s="18" t="str">
        <f>IF(Table2[[#This Row],[ORC T]]=0,"--", IF(Table2[[#This Row],[ORC FE]]/Table2[[#This Row],[ORC T]]=0, "--", Table2[[#This Row],[ORC FE]]/Table2[[#This Row],[ORC T]]))</f>
        <v>--</v>
      </c>
      <c r="EM142" s="2">
        <v>0</v>
      </c>
      <c r="EN142" s="2">
        <v>0</v>
      </c>
      <c r="EO142" s="2">
        <v>0</v>
      </c>
      <c r="EP142" s="2">
        <v>0</v>
      </c>
      <c r="EQ142" s="6">
        <f>SUM(Table2[[#This Row],[SOL B]:[SOL FE]])</f>
        <v>0</v>
      </c>
      <c r="ER142" s="11" t="str">
        <f>IF((Table2[[#This Row],[SOL T]]/Table2[[#This Row],[Admission]]) = 0, "--", (Table2[[#This Row],[SOL T]]/Table2[[#This Row],[Admission]]))</f>
        <v>--</v>
      </c>
      <c r="ES142" s="11" t="str">
        <f>IF(Table2[[#This Row],[SOL T]]=0,"--", IF(Table2[[#This Row],[SOL HS]]/Table2[[#This Row],[SOL T]]=0, "--", Table2[[#This Row],[SOL HS]]/Table2[[#This Row],[SOL T]]))</f>
        <v>--</v>
      </c>
      <c r="ET142" s="18" t="str">
        <f>IF(Table2[[#This Row],[SOL T]]=0,"--", IF(Table2[[#This Row],[SOL FE]]/Table2[[#This Row],[SOL T]]=0, "--", Table2[[#This Row],[SOL FE]]/Table2[[#This Row],[SOL T]]))</f>
        <v>--</v>
      </c>
      <c r="EU142" s="2">
        <v>11</v>
      </c>
      <c r="EV142" s="2">
        <v>44</v>
      </c>
      <c r="EW142" s="2">
        <v>0</v>
      </c>
      <c r="EX142" s="2">
        <v>0</v>
      </c>
      <c r="EY142" s="6">
        <f>SUM(Table2[[#This Row],[CHO B]:[CHO FE]])</f>
        <v>55</v>
      </c>
      <c r="EZ142" s="11">
        <f>IF((Table2[[#This Row],[CHO T]]/Table2[[#This Row],[Admission]]) = 0, "--", (Table2[[#This Row],[CHO T]]/Table2[[#This Row],[Admission]]))</f>
        <v>7.2847682119205295E-2</v>
      </c>
      <c r="FA142" s="11" t="str">
        <f>IF(Table2[[#This Row],[CHO T]]=0,"--", IF(Table2[[#This Row],[CHO HS]]/Table2[[#This Row],[CHO T]]=0, "--", Table2[[#This Row],[CHO HS]]/Table2[[#This Row],[CHO T]]))</f>
        <v>--</v>
      </c>
      <c r="FB142" s="18" t="str">
        <f>IF(Table2[[#This Row],[CHO T]]=0,"--", IF(Table2[[#This Row],[CHO FE]]/Table2[[#This Row],[CHO T]]=0, "--", Table2[[#This Row],[CHO FE]]/Table2[[#This Row],[CHO T]]))</f>
        <v>--</v>
      </c>
      <c r="FC14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208</v>
      </c>
      <c r="FD142">
        <v>0</v>
      </c>
      <c r="FE142">
        <v>0</v>
      </c>
      <c r="FF142" s="1" t="s">
        <v>390</v>
      </c>
      <c r="FG142" s="1" t="s">
        <v>390</v>
      </c>
      <c r="FH142">
        <v>0</v>
      </c>
      <c r="FI142">
        <v>1</v>
      </c>
      <c r="FJ142" s="1" t="s">
        <v>390</v>
      </c>
      <c r="FK142" s="1" t="s">
        <v>390</v>
      </c>
      <c r="FL142">
        <v>1</v>
      </c>
      <c r="FM142">
        <v>0</v>
      </c>
      <c r="FN142" s="1" t="s">
        <v>390</v>
      </c>
      <c r="FO142" s="1" t="s">
        <v>390</v>
      </c>
    </row>
    <row r="143" spans="1:171">
      <c r="A143">
        <v>1113</v>
      </c>
      <c r="B143">
        <v>129</v>
      </c>
      <c r="C143" t="s">
        <v>94</v>
      </c>
      <c r="D143" t="s">
        <v>240</v>
      </c>
      <c r="E143" s="20">
        <v>1754</v>
      </c>
      <c r="F143" s="2">
        <v>140</v>
      </c>
      <c r="G143" s="2">
        <v>1</v>
      </c>
      <c r="H143" s="2">
        <v>0</v>
      </c>
      <c r="I143" s="2">
        <v>0</v>
      </c>
      <c r="J143" s="6">
        <f>SUM(Table2[[#This Row],[FB B]:[FB FE]])</f>
        <v>141</v>
      </c>
      <c r="K143" s="11">
        <f>IF((Table2[[#This Row],[FB T]]/Table2[[#This Row],[Admission]]) = 0, "--", (Table2[[#This Row],[FB T]]/Table2[[#This Row],[Admission]]))</f>
        <v>8.0387685290763969E-2</v>
      </c>
      <c r="L143" s="11" t="str">
        <f>IF(Table2[[#This Row],[FB T]]=0,"--", IF(Table2[[#This Row],[FB HS]]/Table2[[#This Row],[FB T]]=0, "--", Table2[[#This Row],[FB HS]]/Table2[[#This Row],[FB T]]))</f>
        <v>--</v>
      </c>
      <c r="M143" s="18" t="str">
        <f>IF(Table2[[#This Row],[FB T]]=0,"--", IF(Table2[[#This Row],[FB FE]]/Table2[[#This Row],[FB T]]=0, "--", Table2[[#This Row],[FB FE]]/Table2[[#This Row],[FB T]]))</f>
        <v>--</v>
      </c>
      <c r="N143" s="2">
        <v>11</v>
      </c>
      <c r="O143" s="2">
        <v>3</v>
      </c>
      <c r="P143" s="2">
        <v>0</v>
      </c>
      <c r="Q143" s="2">
        <v>0</v>
      </c>
      <c r="R143" s="6">
        <f>SUM(Table2[[#This Row],[XC B]:[XC FE]])</f>
        <v>14</v>
      </c>
      <c r="S143" s="11">
        <f>IF((Table2[[#This Row],[XC T]]/Table2[[#This Row],[Admission]]) = 0, "--", (Table2[[#This Row],[XC T]]/Table2[[#This Row],[Admission]]))</f>
        <v>7.98175598631699E-3</v>
      </c>
      <c r="T143" s="11" t="str">
        <f>IF(Table2[[#This Row],[XC T]]=0,"--", IF(Table2[[#This Row],[XC HS]]/Table2[[#This Row],[XC T]]=0, "--", Table2[[#This Row],[XC HS]]/Table2[[#This Row],[XC T]]))</f>
        <v>--</v>
      </c>
      <c r="U143" s="18" t="str">
        <f>IF(Table2[[#This Row],[XC T]]=0,"--", IF(Table2[[#This Row],[XC FE]]/Table2[[#This Row],[XC T]]=0, "--", Table2[[#This Row],[XC FE]]/Table2[[#This Row],[XC T]]))</f>
        <v>--</v>
      </c>
      <c r="V143" s="2">
        <v>38</v>
      </c>
      <c r="W143" s="2">
        <v>0</v>
      </c>
      <c r="X143" s="2">
        <v>0</v>
      </c>
      <c r="Y143" s="6">
        <f>SUM(Table2[[#This Row],[VB G]:[VB FE]])</f>
        <v>38</v>
      </c>
      <c r="Z143" s="11">
        <f>IF((Table2[[#This Row],[VB T]]/Table2[[#This Row],[Admission]]) = 0, "--", (Table2[[#This Row],[VB T]]/Table2[[#This Row],[Admission]]))</f>
        <v>2.1664766248574687E-2</v>
      </c>
      <c r="AA143" s="11" t="str">
        <f>IF(Table2[[#This Row],[VB T]]=0,"--", IF(Table2[[#This Row],[VB HS]]/Table2[[#This Row],[VB T]]=0, "--", Table2[[#This Row],[VB HS]]/Table2[[#This Row],[VB T]]))</f>
        <v>--</v>
      </c>
      <c r="AB143" s="18" t="str">
        <f>IF(Table2[[#This Row],[VB T]]=0,"--", IF(Table2[[#This Row],[VB FE]]/Table2[[#This Row],[VB T]]=0, "--", Table2[[#This Row],[VB FE]]/Table2[[#This Row],[VB T]]))</f>
        <v>--</v>
      </c>
      <c r="AC143" s="2">
        <v>43</v>
      </c>
      <c r="AD143" s="2">
        <v>33</v>
      </c>
      <c r="AE143" s="2">
        <v>0</v>
      </c>
      <c r="AF143" s="2">
        <v>0</v>
      </c>
      <c r="AG143" s="6">
        <f>SUM(Table2[[#This Row],[SC B]:[SC FE]])</f>
        <v>76</v>
      </c>
      <c r="AH143" s="11">
        <f>IF((Table2[[#This Row],[SC T]]/Table2[[#This Row],[Admission]]) = 0, "--", (Table2[[#This Row],[SC T]]/Table2[[#This Row],[Admission]]))</f>
        <v>4.3329532497149374E-2</v>
      </c>
      <c r="AI143" s="11" t="str">
        <f>IF(Table2[[#This Row],[SC T]]=0,"--", IF(Table2[[#This Row],[SC HS]]/Table2[[#This Row],[SC T]]=0, "--", Table2[[#This Row],[SC HS]]/Table2[[#This Row],[SC T]]))</f>
        <v>--</v>
      </c>
      <c r="AJ143" s="18" t="str">
        <f>IF(Table2[[#This Row],[SC T]]=0,"--", IF(Table2[[#This Row],[SC FE]]/Table2[[#This Row],[SC T]]=0, "--", Table2[[#This Row],[SC FE]]/Table2[[#This Row],[SC T]]))</f>
        <v>--</v>
      </c>
      <c r="AK143" s="15">
        <f>SUM(Table2[[#This Row],[FB T]],Table2[[#This Row],[XC T]],Table2[[#This Row],[VB T]],Table2[[#This Row],[SC T]])</f>
        <v>269</v>
      </c>
      <c r="AL143" s="2">
        <v>37</v>
      </c>
      <c r="AM143" s="2">
        <v>30</v>
      </c>
      <c r="AN143" s="2">
        <v>0</v>
      </c>
      <c r="AO143" s="2">
        <v>0</v>
      </c>
      <c r="AP143" s="6">
        <f>SUM(Table2[[#This Row],[BX B]:[BX FE]])</f>
        <v>67</v>
      </c>
      <c r="AQ143" s="11">
        <f>IF((Table2[[#This Row],[BX T]]/Table2[[#This Row],[Admission]]) = 0, "--", (Table2[[#This Row],[BX T]]/Table2[[#This Row],[Admission]]))</f>
        <v>3.819840364880274E-2</v>
      </c>
      <c r="AR143" s="11" t="str">
        <f>IF(Table2[[#This Row],[BX T]]=0,"--", IF(Table2[[#This Row],[BX HS]]/Table2[[#This Row],[BX T]]=0, "--", Table2[[#This Row],[BX HS]]/Table2[[#This Row],[BX T]]))</f>
        <v>--</v>
      </c>
      <c r="AS143" s="18" t="str">
        <f>IF(Table2[[#This Row],[BX T]]=0,"--", IF(Table2[[#This Row],[BX FE]]/Table2[[#This Row],[BX T]]=0, "--", Table2[[#This Row],[BX FE]]/Table2[[#This Row],[BX T]]))</f>
        <v>--</v>
      </c>
      <c r="AT143" s="2">
        <v>25</v>
      </c>
      <c r="AU143" s="2">
        <v>8</v>
      </c>
      <c r="AV143" s="2">
        <v>0</v>
      </c>
      <c r="AW143" s="2">
        <v>0</v>
      </c>
      <c r="AX143" s="6">
        <f>SUM(Table2[[#This Row],[SW B]:[SW FE]])</f>
        <v>33</v>
      </c>
      <c r="AY143" s="11">
        <f>IF((Table2[[#This Row],[SW T]]/Table2[[#This Row],[Admission]]) = 0, "--", (Table2[[#This Row],[SW T]]/Table2[[#This Row],[Admission]]))</f>
        <v>1.8814139110604332E-2</v>
      </c>
      <c r="AZ143" s="11" t="str">
        <f>IF(Table2[[#This Row],[SW T]]=0,"--", IF(Table2[[#This Row],[SW HS]]/Table2[[#This Row],[SW T]]=0, "--", Table2[[#This Row],[SW HS]]/Table2[[#This Row],[SW T]]))</f>
        <v>--</v>
      </c>
      <c r="BA143" s="18" t="str">
        <f>IF(Table2[[#This Row],[SW T]]=0,"--", IF(Table2[[#This Row],[SW FE]]/Table2[[#This Row],[SW T]]=0, "--", Table2[[#This Row],[SW FE]]/Table2[[#This Row],[SW T]]))</f>
        <v>--</v>
      </c>
      <c r="BB143" s="2">
        <v>0</v>
      </c>
      <c r="BC143" s="2">
        <v>30</v>
      </c>
      <c r="BD143" s="2">
        <v>0</v>
      </c>
      <c r="BE143" s="2">
        <v>0</v>
      </c>
      <c r="BF143" s="6">
        <f>SUM(Table2[[#This Row],[CHE B]:[CHE FE]])</f>
        <v>30</v>
      </c>
      <c r="BG143" s="11">
        <f>IF((Table2[[#This Row],[CHE T]]/Table2[[#This Row],[Admission]]) = 0, "--", (Table2[[#This Row],[CHE T]]/Table2[[#This Row],[Admission]]))</f>
        <v>1.7103762827822121E-2</v>
      </c>
      <c r="BH143" s="11" t="str">
        <f>IF(Table2[[#This Row],[CHE T]]=0,"--", IF(Table2[[#This Row],[CHE HS]]/Table2[[#This Row],[CHE T]]=0, "--", Table2[[#This Row],[CHE HS]]/Table2[[#This Row],[CHE T]]))</f>
        <v>--</v>
      </c>
      <c r="BI143" s="22" t="str">
        <f>IF(Table2[[#This Row],[CHE T]]=0,"--", IF(Table2[[#This Row],[CHE FE]]/Table2[[#This Row],[CHE T]]=0, "--", Table2[[#This Row],[CHE FE]]/Table2[[#This Row],[CHE T]]))</f>
        <v>--</v>
      </c>
      <c r="BJ143" s="2">
        <v>45</v>
      </c>
      <c r="BK143" s="2">
        <v>2</v>
      </c>
      <c r="BL143" s="2">
        <v>0</v>
      </c>
      <c r="BM143" s="2">
        <v>0</v>
      </c>
      <c r="BN143" s="6">
        <f>SUM(Table2[[#This Row],[WR B]:[WR FE]])</f>
        <v>47</v>
      </c>
      <c r="BO143" s="11">
        <f>IF((Table2[[#This Row],[WR T]]/Table2[[#This Row],[Admission]]) = 0, "--", (Table2[[#This Row],[WR T]]/Table2[[#This Row],[Admission]]))</f>
        <v>2.6795895096921322E-2</v>
      </c>
      <c r="BP143" s="11" t="str">
        <f>IF(Table2[[#This Row],[WR T]]=0,"--", IF(Table2[[#This Row],[WR HS]]/Table2[[#This Row],[WR T]]=0, "--", Table2[[#This Row],[WR HS]]/Table2[[#This Row],[WR T]]))</f>
        <v>--</v>
      </c>
      <c r="BQ143" s="18" t="str">
        <f>IF(Table2[[#This Row],[WR T]]=0,"--", IF(Table2[[#This Row],[WR FE]]/Table2[[#This Row],[WR T]]=0, "--", Table2[[#This Row],[WR FE]]/Table2[[#This Row],[WR T]]))</f>
        <v>--</v>
      </c>
      <c r="BR143" s="2">
        <v>0</v>
      </c>
      <c r="BS143" s="2">
        <v>0</v>
      </c>
      <c r="BT143" s="2">
        <v>0</v>
      </c>
      <c r="BU143" s="2">
        <v>0</v>
      </c>
      <c r="BV143" s="6">
        <f>SUM(Table2[[#This Row],[DNC B]:[DNC FE]])</f>
        <v>0</v>
      </c>
      <c r="BW143" s="11" t="str">
        <f>IF((Table2[[#This Row],[DNC T]]/Table2[[#This Row],[Admission]]) = 0, "--", (Table2[[#This Row],[DNC T]]/Table2[[#This Row],[Admission]]))</f>
        <v>--</v>
      </c>
      <c r="BX143" s="11" t="str">
        <f>IF(Table2[[#This Row],[DNC T]]=0,"--", IF(Table2[[#This Row],[DNC HS]]/Table2[[#This Row],[DNC T]]=0, "--", Table2[[#This Row],[DNC HS]]/Table2[[#This Row],[DNC T]]))</f>
        <v>--</v>
      </c>
      <c r="BY143" s="18" t="str">
        <f>IF(Table2[[#This Row],[DNC T]]=0,"--", IF(Table2[[#This Row],[DNC FE]]/Table2[[#This Row],[DNC T]]=0, "--", Table2[[#This Row],[DNC FE]]/Table2[[#This Row],[DNC T]]))</f>
        <v>--</v>
      </c>
      <c r="BZ143" s="24">
        <f>SUM(Table2[[#This Row],[BX T]],Table2[[#This Row],[SW T]],Table2[[#This Row],[CHE T]],Table2[[#This Row],[WR T]],Table2[[#This Row],[DNC T]])</f>
        <v>177</v>
      </c>
      <c r="CA143" s="2">
        <v>58</v>
      </c>
      <c r="CB143" s="2">
        <v>35</v>
      </c>
      <c r="CC143" s="2">
        <v>0</v>
      </c>
      <c r="CD143" s="2">
        <v>1</v>
      </c>
      <c r="CE143" s="6">
        <f>SUM(Table2[[#This Row],[TF B]:[TF FE]])</f>
        <v>94</v>
      </c>
      <c r="CF143" s="11">
        <f>IF((Table2[[#This Row],[TF T]]/Table2[[#This Row],[Admission]]) = 0, "--", (Table2[[#This Row],[TF T]]/Table2[[#This Row],[Admission]]))</f>
        <v>5.3591790193842644E-2</v>
      </c>
      <c r="CG143" s="11" t="str">
        <f>IF(Table2[[#This Row],[TF T]]=0,"--", IF(Table2[[#This Row],[TF HS]]/Table2[[#This Row],[TF T]]=0, "--", Table2[[#This Row],[TF HS]]/Table2[[#This Row],[TF T]]))</f>
        <v>--</v>
      </c>
      <c r="CH143" s="18">
        <f>IF(Table2[[#This Row],[TF T]]=0,"--", IF(Table2[[#This Row],[TF FE]]/Table2[[#This Row],[TF T]]=0, "--", Table2[[#This Row],[TF FE]]/Table2[[#This Row],[TF T]]))</f>
        <v>1.0638297872340425E-2</v>
      </c>
      <c r="CI143" s="2">
        <v>38</v>
      </c>
      <c r="CJ143" s="2">
        <v>0</v>
      </c>
      <c r="CK143" s="2">
        <v>0</v>
      </c>
      <c r="CL143" s="2">
        <v>0</v>
      </c>
      <c r="CM143" s="6">
        <f>SUM(Table2[[#This Row],[BB B]:[BB FE]])</f>
        <v>38</v>
      </c>
      <c r="CN143" s="11">
        <f>IF((Table2[[#This Row],[BB T]]/Table2[[#This Row],[Admission]]) = 0, "--", (Table2[[#This Row],[BB T]]/Table2[[#This Row],[Admission]]))</f>
        <v>2.1664766248574687E-2</v>
      </c>
      <c r="CO143" s="11" t="str">
        <f>IF(Table2[[#This Row],[BB T]]=0,"--", IF(Table2[[#This Row],[BB HS]]/Table2[[#This Row],[BB T]]=0, "--", Table2[[#This Row],[BB HS]]/Table2[[#This Row],[BB T]]))</f>
        <v>--</v>
      </c>
      <c r="CP143" s="18" t="str">
        <f>IF(Table2[[#This Row],[BB T]]=0,"--", IF(Table2[[#This Row],[BB FE]]/Table2[[#This Row],[BB T]]=0, "--", Table2[[#This Row],[BB FE]]/Table2[[#This Row],[BB T]]))</f>
        <v>--</v>
      </c>
      <c r="CQ143" s="2">
        <v>0</v>
      </c>
      <c r="CR143" s="2">
        <v>29</v>
      </c>
      <c r="CS143" s="2">
        <v>0</v>
      </c>
      <c r="CT143" s="2">
        <v>0</v>
      </c>
      <c r="CU143" s="6">
        <f>SUM(Table2[[#This Row],[SB B]:[SB FE]])</f>
        <v>29</v>
      </c>
      <c r="CV143" s="11">
        <f>IF((Table2[[#This Row],[SB T]]/Table2[[#This Row],[Admission]]) = 0, "--", (Table2[[#This Row],[SB T]]/Table2[[#This Row],[Admission]]))</f>
        <v>1.6533637400228049E-2</v>
      </c>
      <c r="CW143" s="11" t="str">
        <f>IF(Table2[[#This Row],[SB T]]=0,"--", IF(Table2[[#This Row],[SB HS]]/Table2[[#This Row],[SB T]]=0, "--", Table2[[#This Row],[SB HS]]/Table2[[#This Row],[SB T]]))</f>
        <v>--</v>
      </c>
      <c r="CX143" s="18" t="str">
        <f>IF(Table2[[#This Row],[SB T]]=0,"--", IF(Table2[[#This Row],[SB FE]]/Table2[[#This Row],[SB T]]=0, "--", Table2[[#This Row],[SB FE]]/Table2[[#This Row],[SB T]]))</f>
        <v>--</v>
      </c>
      <c r="CY143" s="2">
        <v>5</v>
      </c>
      <c r="CZ143" s="2">
        <v>0</v>
      </c>
      <c r="DA143" s="2">
        <v>0</v>
      </c>
      <c r="DB143" s="2">
        <v>0</v>
      </c>
      <c r="DC143" s="6">
        <f>SUM(Table2[[#This Row],[GF B]:[GF FE]])</f>
        <v>5</v>
      </c>
      <c r="DD143" s="11">
        <f>IF((Table2[[#This Row],[GF T]]/Table2[[#This Row],[Admission]]) = 0, "--", (Table2[[#This Row],[GF T]]/Table2[[#This Row],[Admission]]))</f>
        <v>2.8506271379703536E-3</v>
      </c>
      <c r="DE143" s="11" t="str">
        <f>IF(Table2[[#This Row],[GF T]]=0,"--", IF(Table2[[#This Row],[GF HS]]/Table2[[#This Row],[GF T]]=0, "--", Table2[[#This Row],[GF HS]]/Table2[[#This Row],[GF T]]))</f>
        <v>--</v>
      </c>
      <c r="DF143" s="18" t="str">
        <f>IF(Table2[[#This Row],[GF T]]=0,"--", IF(Table2[[#This Row],[GF FE]]/Table2[[#This Row],[GF T]]=0, "--", Table2[[#This Row],[GF FE]]/Table2[[#This Row],[GF T]]))</f>
        <v>--</v>
      </c>
      <c r="DG143" s="2">
        <v>26</v>
      </c>
      <c r="DH143" s="2">
        <v>17</v>
      </c>
      <c r="DI143" s="2">
        <v>0</v>
      </c>
      <c r="DJ143" s="2">
        <v>0</v>
      </c>
      <c r="DK143" s="6">
        <f>SUM(Table2[[#This Row],[TN B]:[TN FE]])</f>
        <v>43</v>
      </c>
      <c r="DL143" s="11">
        <f>IF((Table2[[#This Row],[TN T]]/Table2[[#This Row],[Admission]]) = 0, "--", (Table2[[#This Row],[TN T]]/Table2[[#This Row],[Admission]]))</f>
        <v>2.4515393386545039E-2</v>
      </c>
      <c r="DM143" s="11" t="str">
        <f>IF(Table2[[#This Row],[TN T]]=0,"--", IF(Table2[[#This Row],[TN HS]]/Table2[[#This Row],[TN T]]=0, "--", Table2[[#This Row],[TN HS]]/Table2[[#This Row],[TN T]]))</f>
        <v>--</v>
      </c>
      <c r="DN143" s="18" t="str">
        <f>IF(Table2[[#This Row],[TN T]]=0,"--", IF(Table2[[#This Row],[TN FE]]/Table2[[#This Row],[TN T]]=0, "--", Table2[[#This Row],[TN FE]]/Table2[[#This Row],[TN T]]))</f>
        <v>--</v>
      </c>
      <c r="DO143" s="2">
        <v>28</v>
      </c>
      <c r="DP143" s="2">
        <v>23</v>
      </c>
      <c r="DQ143" s="2">
        <v>0</v>
      </c>
      <c r="DR143" s="2">
        <v>0</v>
      </c>
      <c r="DS143" s="6">
        <f>SUM(Table2[[#This Row],[BND B]:[BND FE]])</f>
        <v>51</v>
      </c>
      <c r="DT143" s="11">
        <f>IF((Table2[[#This Row],[BND T]]/Table2[[#This Row],[Admission]]) = 0, "--", (Table2[[#This Row],[BND T]]/Table2[[#This Row],[Admission]]))</f>
        <v>2.9076396807297605E-2</v>
      </c>
      <c r="DU143" s="11" t="str">
        <f>IF(Table2[[#This Row],[BND T]]=0,"--", IF(Table2[[#This Row],[BND HS]]/Table2[[#This Row],[BND T]]=0, "--", Table2[[#This Row],[BND HS]]/Table2[[#This Row],[BND T]]))</f>
        <v>--</v>
      </c>
      <c r="DV143" s="18" t="str">
        <f>IF(Table2[[#This Row],[BND T]]=0,"--", IF(Table2[[#This Row],[BND FE]]/Table2[[#This Row],[BND T]]=0, "--", Table2[[#This Row],[BND FE]]/Table2[[#This Row],[BND T]]))</f>
        <v>--</v>
      </c>
      <c r="DW143" s="2">
        <v>0</v>
      </c>
      <c r="DX143" s="2">
        <v>0</v>
      </c>
      <c r="DY143" s="2">
        <v>0</v>
      </c>
      <c r="DZ143" s="2">
        <v>0</v>
      </c>
      <c r="EA143" s="6">
        <f>SUM(Table2[[#This Row],[SPE B]:[SPE FE]])</f>
        <v>0</v>
      </c>
      <c r="EB143" s="11" t="str">
        <f>IF((Table2[[#This Row],[SPE T]]/Table2[[#This Row],[Admission]]) = 0, "--", (Table2[[#This Row],[SPE T]]/Table2[[#This Row],[Admission]]))</f>
        <v>--</v>
      </c>
      <c r="EC143" s="11" t="str">
        <f>IF(Table2[[#This Row],[SPE T]]=0,"--", IF(Table2[[#This Row],[SPE HS]]/Table2[[#This Row],[SPE T]]=0, "--", Table2[[#This Row],[SPE HS]]/Table2[[#This Row],[SPE T]]))</f>
        <v>--</v>
      </c>
      <c r="ED143" s="18" t="str">
        <f>IF(Table2[[#This Row],[SPE T]]=0,"--", IF(Table2[[#This Row],[SPE FE]]/Table2[[#This Row],[SPE T]]=0, "--", Table2[[#This Row],[SPE FE]]/Table2[[#This Row],[SPE T]]))</f>
        <v>--</v>
      </c>
      <c r="EE143" s="2">
        <v>8</v>
      </c>
      <c r="EF143" s="2">
        <v>14</v>
      </c>
      <c r="EG143" s="2">
        <v>0</v>
      </c>
      <c r="EH143" s="2">
        <v>0</v>
      </c>
      <c r="EI143" s="6">
        <f>SUM(Table2[[#This Row],[ORC B]:[ORC FE]])</f>
        <v>22</v>
      </c>
      <c r="EJ143" s="11">
        <f>IF((Table2[[#This Row],[ORC T]]/Table2[[#This Row],[Admission]]) = 0, "--", (Table2[[#This Row],[ORC T]]/Table2[[#This Row],[Admission]]))</f>
        <v>1.2542759407069556E-2</v>
      </c>
      <c r="EK143" s="11" t="str">
        <f>IF(Table2[[#This Row],[ORC T]]=0,"--", IF(Table2[[#This Row],[ORC HS]]/Table2[[#This Row],[ORC T]]=0, "--", Table2[[#This Row],[ORC HS]]/Table2[[#This Row],[ORC T]]))</f>
        <v>--</v>
      </c>
      <c r="EL143" s="18" t="str">
        <f>IF(Table2[[#This Row],[ORC T]]=0,"--", IF(Table2[[#This Row],[ORC FE]]/Table2[[#This Row],[ORC T]]=0, "--", Table2[[#This Row],[ORC FE]]/Table2[[#This Row],[ORC T]]))</f>
        <v>--</v>
      </c>
      <c r="EM143" s="2">
        <v>0</v>
      </c>
      <c r="EN143" s="2">
        <v>0</v>
      </c>
      <c r="EO143" s="2">
        <v>0</v>
      </c>
      <c r="EP143" s="2">
        <v>0</v>
      </c>
      <c r="EQ143" s="6">
        <f>SUM(Table2[[#This Row],[SOL B]:[SOL FE]])</f>
        <v>0</v>
      </c>
      <c r="ER143" s="11" t="str">
        <f>IF((Table2[[#This Row],[SOL T]]/Table2[[#This Row],[Admission]]) = 0, "--", (Table2[[#This Row],[SOL T]]/Table2[[#This Row],[Admission]]))</f>
        <v>--</v>
      </c>
      <c r="ES143" s="11" t="str">
        <f>IF(Table2[[#This Row],[SOL T]]=0,"--", IF(Table2[[#This Row],[SOL HS]]/Table2[[#This Row],[SOL T]]=0, "--", Table2[[#This Row],[SOL HS]]/Table2[[#This Row],[SOL T]]))</f>
        <v>--</v>
      </c>
      <c r="ET143" s="18" t="str">
        <f>IF(Table2[[#This Row],[SOL T]]=0,"--", IF(Table2[[#This Row],[SOL FE]]/Table2[[#This Row],[SOL T]]=0, "--", Table2[[#This Row],[SOL FE]]/Table2[[#This Row],[SOL T]]))</f>
        <v>--</v>
      </c>
      <c r="EU143" s="2">
        <v>25</v>
      </c>
      <c r="EV143" s="2">
        <v>19</v>
      </c>
      <c r="EW143" s="2">
        <v>0</v>
      </c>
      <c r="EX143" s="2">
        <v>0</v>
      </c>
      <c r="EY143" s="6">
        <f>SUM(Table2[[#This Row],[CHO B]:[CHO FE]])</f>
        <v>44</v>
      </c>
      <c r="EZ143" s="11">
        <f>IF((Table2[[#This Row],[CHO T]]/Table2[[#This Row],[Admission]]) = 0, "--", (Table2[[#This Row],[CHO T]]/Table2[[#This Row],[Admission]]))</f>
        <v>2.5085518814139111E-2</v>
      </c>
      <c r="FA143" s="11" t="str">
        <f>IF(Table2[[#This Row],[CHO T]]=0,"--", IF(Table2[[#This Row],[CHO HS]]/Table2[[#This Row],[CHO T]]=0, "--", Table2[[#This Row],[CHO HS]]/Table2[[#This Row],[CHO T]]))</f>
        <v>--</v>
      </c>
      <c r="FB143" s="18" t="str">
        <f>IF(Table2[[#This Row],[CHO T]]=0,"--", IF(Table2[[#This Row],[CHO FE]]/Table2[[#This Row],[CHO T]]=0, "--", Table2[[#This Row],[CHO FE]]/Table2[[#This Row],[CHO T]]))</f>
        <v>--</v>
      </c>
      <c r="FC14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326</v>
      </c>
      <c r="FD143">
        <v>0</v>
      </c>
      <c r="FE143">
        <v>0</v>
      </c>
      <c r="FF143" s="1" t="s">
        <v>390</v>
      </c>
      <c r="FG143" s="1" t="s">
        <v>390</v>
      </c>
      <c r="FH143">
        <v>0</v>
      </c>
      <c r="FI143">
        <v>0</v>
      </c>
      <c r="FJ143" s="1" t="s">
        <v>390</v>
      </c>
      <c r="FK143" s="1" t="s">
        <v>390</v>
      </c>
      <c r="FL143">
        <v>0</v>
      </c>
      <c r="FM143">
        <v>0</v>
      </c>
      <c r="FN143" s="1" t="s">
        <v>390</v>
      </c>
      <c r="FO143" s="1" t="s">
        <v>390</v>
      </c>
    </row>
    <row r="144" spans="1:171">
      <c r="A144">
        <v>1094</v>
      </c>
      <c r="B144">
        <v>64</v>
      </c>
      <c r="C144" t="s">
        <v>92</v>
      </c>
      <c r="D144" t="s">
        <v>241</v>
      </c>
      <c r="E144" s="20">
        <v>68</v>
      </c>
      <c r="F144" s="2">
        <v>17</v>
      </c>
      <c r="G144" s="2">
        <v>0</v>
      </c>
      <c r="H144" s="2">
        <v>0</v>
      </c>
      <c r="I144" s="2">
        <v>0</v>
      </c>
      <c r="J144" s="6">
        <f>SUM(Table2[[#This Row],[FB B]:[FB FE]])</f>
        <v>17</v>
      </c>
      <c r="K144" s="11">
        <f>IF((Table2[[#This Row],[FB T]]/Table2[[#This Row],[Admission]]) = 0, "--", (Table2[[#This Row],[FB T]]/Table2[[#This Row],[Admission]]))</f>
        <v>0.25</v>
      </c>
      <c r="L144" s="11" t="str">
        <f>IF(Table2[[#This Row],[FB T]]=0,"--", IF(Table2[[#This Row],[FB HS]]/Table2[[#This Row],[FB T]]=0, "--", Table2[[#This Row],[FB HS]]/Table2[[#This Row],[FB T]]))</f>
        <v>--</v>
      </c>
      <c r="M144" s="18" t="str">
        <f>IF(Table2[[#This Row],[FB T]]=0,"--", IF(Table2[[#This Row],[FB FE]]/Table2[[#This Row],[FB T]]=0, "--", Table2[[#This Row],[FB FE]]/Table2[[#This Row],[FB T]]))</f>
        <v>--</v>
      </c>
      <c r="N144" s="2">
        <v>0</v>
      </c>
      <c r="O144" s="2">
        <v>2</v>
      </c>
      <c r="P144" s="2">
        <v>0</v>
      </c>
      <c r="Q144" s="2">
        <v>0</v>
      </c>
      <c r="R144" s="6">
        <f>SUM(Table2[[#This Row],[XC B]:[XC FE]])</f>
        <v>2</v>
      </c>
      <c r="S144" s="11">
        <f>IF((Table2[[#This Row],[XC T]]/Table2[[#This Row],[Admission]]) = 0, "--", (Table2[[#This Row],[XC T]]/Table2[[#This Row],[Admission]]))</f>
        <v>2.9411764705882353E-2</v>
      </c>
      <c r="T144" s="11" t="str">
        <f>IF(Table2[[#This Row],[XC T]]=0,"--", IF(Table2[[#This Row],[XC HS]]/Table2[[#This Row],[XC T]]=0, "--", Table2[[#This Row],[XC HS]]/Table2[[#This Row],[XC T]]))</f>
        <v>--</v>
      </c>
      <c r="U144" s="18" t="str">
        <f>IF(Table2[[#This Row],[XC T]]=0,"--", IF(Table2[[#This Row],[XC FE]]/Table2[[#This Row],[XC T]]=0, "--", Table2[[#This Row],[XC FE]]/Table2[[#This Row],[XC T]]))</f>
        <v>--</v>
      </c>
      <c r="V144" s="2">
        <v>22</v>
      </c>
      <c r="W144" s="2">
        <v>0</v>
      </c>
      <c r="X144" s="2">
        <v>0</v>
      </c>
      <c r="Y144" s="6">
        <f>SUM(Table2[[#This Row],[VB G]:[VB FE]])</f>
        <v>22</v>
      </c>
      <c r="Z144" s="11">
        <f>IF((Table2[[#This Row],[VB T]]/Table2[[#This Row],[Admission]]) = 0, "--", (Table2[[#This Row],[VB T]]/Table2[[#This Row],[Admission]]))</f>
        <v>0.3235294117647059</v>
      </c>
      <c r="AA144" s="11" t="str">
        <f>IF(Table2[[#This Row],[VB T]]=0,"--", IF(Table2[[#This Row],[VB HS]]/Table2[[#This Row],[VB T]]=0, "--", Table2[[#This Row],[VB HS]]/Table2[[#This Row],[VB T]]))</f>
        <v>--</v>
      </c>
      <c r="AB144" s="18" t="str">
        <f>IF(Table2[[#This Row],[VB T]]=0,"--", IF(Table2[[#This Row],[VB FE]]/Table2[[#This Row],[VB T]]=0, "--", Table2[[#This Row],[VB FE]]/Table2[[#This Row],[VB T]]))</f>
        <v>--</v>
      </c>
      <c r="AC144" s="2">
        <v>0</v>
      </c>
      <c r="AD144" s="2">
        <v>0</v>
      </c>
      <c r="AE144" s="2">
        <v>0</v>
      </c>
      <c r="AF144" s="2">
        <v>0</v>
      </c>
      <c r="AG144" s="6">
        <f>SUM(Table2[[#This Row],[SC B]:[SC FE]])</f>
        <v>0</v>
      </c>
      <c r="AH144" s="11" t="str">
        <f>IF((Table2[[#This Row],[SC T]]/Table2[[#This Row],[Admission]]) = 0, "--", (Table2[[#This Row],[SC T]]/Table2[[#This Row],[Admission]]))</f>
        <v>--</v>
      </c>
      <c r="AI144" s="11" t="str">
        <f>IF(Table2[[#This Row],[SC T]]=0,"--", IF(Table2[[#This Row],[SC HS]]/Table2[[#This Row],[SC T]]=0, "--", Table2[[#This Row],[SC HS]]/Table2[[#This Row],[SC T]]))</f>
        <v>--</v>
      </c>
      <c r="AJ144" s="18" t="str">
        <f>IF(Table2[[#This Row],[SC T]]=0,"--", IF(Table2[[#This Row],[SC FE]]/Table2[[#This Row],[SC T]]=0, "--", Table2[[#This Row],[SC FE]]/Table2[[#This Row],[SC T]]))</f>
        <v>--</v>
      </c>
      <c r="AK144" s="15">
        <f>SUM(Table2[[#This Row],[FB T]],Table2[[#This Row],[XC T]],Table2[[#This Row],[VB T]],Table2[[#This Row],[SC T]])</f>
        <v>41</v>
      </c>
      <c r="AL144" s="2">
        <v>12</v>
      </c>
      <c r="AM144" s="2">
        <v>14</v>
      </c>
      <c r="AN144" s="2">
        <v>0</v>
      </c>
      <c r="AO144" s="2">
        <v>0</v>
      </c>
      <c r="AP144" s="6">
        <f>SUM(Table2[[#This Row],[BX B]:[BX FE]])</f>
        <v>26</v>
      </c>
      <c r="AQ144" s="11">
        <f>IF((Table2[[#This Row],[BX T]]/Table2[[#This Row],[Admission]]) = 0, "--", (Table2[[#This Row],[BX T]]/Table2[[#This Row],[Admission]]))</f>
        <v>0.38235294117647056</v>
      </c>
      <c r="AR144" s="11" t="str">
        <f>IF(Table2[[#This Row],[BX T]]=0,"--", IF(Table2[[#This Row],[BX HS]]/Table2[[#This Row],[BX T]]=0, "--", Table2[[#This Row],[BX HS]]/Table2[[#This Row],[BX T]]))</f>
        <v>--</v>
      </c>
      <c r="AS144" s="18" t="str">
        <f>IF(Table2[[#This Row],[BX T]]=0,"--", IF(Table2[[#This Row],[BX FE]]/Table2[[#This Row],[BX T]]=0, "--", Table2[[#This Row],[BX FE]]/Table2[[#This Row],[BX T]]))</f>
        <v>--</v>
      </c>
      <c r="AT144" s="2">
        <v>0</v>
      </c>
      <c r="AU144" s="2">
        <v>0</v>
      </c>
      <c r="AV144" s="2">
        <v>0</v>
      </c>
      <c r="AW144" s="2">
        <v>0</v>
      </c>
      <c r="AX144" s="6">
        <f>SUM(Table2[[#This Row],[SW B]:[SW FE]])</f>
        <v>0</v>
      </c>
      <c r="AY144" s="11" t="str">
        <f>IF((Table2[[#This Row],[SW T]]/Table2[[#This Row],[Admission]]) = 0, "--", (Table2[[#This Row],[SW T]]/Table2[[#This Row],[Admission]]))</f>
        <v>--</v>
      </c>
      <c r="AZ144" s="11" t="str">
        <f>IF(Table2[[#This Row],[SW T]]=0,"--", IF(Table2[[#This Row],[SW HS]]/Table2[[#This Row],[SW T]]=0, "--", Table2[[#This Row],[SW HS]]/Table2[[#This Row],[SW T]]))</f>
        <v>--</v>
      </c>
      <c r="BA144" s="18" t="str">
        <f>IF(Table2[[#This Row],[SW T]]=0,"--", IF(Table2[[#This Row],[SW FE]]/Table2[[#This Row],[SW T]]=0, "--", Table2[[#This Row],[SW FE]]/Table2[[#This Row],[SW T]]))</f>
        <v>--</v>
      </c>
      <c r="BB144" s="2">
        <v>0</v>
      </c>
      <c r="BC144" s="2">
        <v>0</v>
      </c>
      <c r="BD144" s="2">
        <v>0</v>
      </c>
      <c r="BE144" s="2">
        <v>0</v>
      </c>
      <c r="BF144" s="6">
        <f>SUM(Table2[[#This Row],[CHE B]:[CHE FE]])</f>
        <v>0</v>
      </c>
      <c r="BG144" s="11" t="str">
        <f>IF((Table2[[#This Row],[CHE T]]/Table2[[#This Row],[Admission]]) = 0, "--", (Table2[[#This Row],[CHE T]]/Table2[[#This Row],[Admission]]))</f>
        <v>--</v>
      </c>
      <c r="BH144" s="11" t="str">
        <f>IF(Table2[[#This Row],[CHE T]]=0,"--", IF(Table2[[#This Row],[CHE HS]]/Table2[[#This Row],[CHE T]]=0, "--", Table2[[#This Row],[CHE HS]]/Table2[[#This Row],[CHE T]]))</f>
        <v>--</v>
      </c>
      <c r="BI144" s="22" t="str">
        <f>IF(Table2[[#This Row],[CHE T]]=0,"--", IF(Table2[[#This Row],[CHE FE]]/Table2[[#This Row],[CHE T]]=0, "--", Table2[[#This Row],[CHE FE]]/Table2[[#This Row],[CHE T]]))</f>
        <v>--</v>
      </c>
      <c r="BJ144" s="2">
        <v>8</v>
      </c>
      <c r="BK144" s="2">
        <v>0</v>
      </c>
      <c r="BL144" s="2">
        <v>0</v>
      </c>
      <c r="BM144" s="2">
        <v>0</v>
      </c>
      <c r="BN144" s="6">
        <f>SUM(Table2[[#This Row],[WR B]:[WR FE]])</f>
        <v>8</v>
      </c>
      <c r="BO144" s="11">
        <f>IF((Table2[[#This Row],[WR T]]/Table2[[#This Row],[Admission]]) = 0, "--", (Table2[[#This Row],[WR T]]/Table2[[#This Row],[Admission]]))</f>
        <v>0.11764705882352941</v>
      </c>
      <c r="BP144" s="11" t="str">
        <f>IF(Table2[[#This Row],[WR T]]=0,"--", IF(Table2[[#This Row],[WR HS]]/Table2[[#This Row],[WR T]]=0, "--", Table2[[#This Row],[WR HS]]/Table2[[#This Row],[WR T]]))</f>
        <v>--</v>
      </c>
      <c r="BQ144" s="18" t="str">
        <f>IF(Table2[[#This Row],[WR T]]=0,"--", IF(Table2[[#This Row],[WR FE]]/Table2[[#This Row],[WR T]]=0, "--", Table2[[#This Row],[WR FE]]/Table2[[#This Row],[WR T]]))</f>
        <v>--</v>
      </c>
      <c r="BR144" s="2">
        <v>0</v>
      </c>
      <c r="BS144" s="2">
        <v>0</v>
      </c>
      <c r="BT144" s="2">
        <v>0</v>
      </c>
      <c r="BU144" s="2">
        <v>0</v>
      </c>
      <c r="BV144" s="6">
        <f>SUM(Table2[[#This Row],[DNC B]:[DNC FE]])</f>
        <v>0</v>
      </c>
      <c r="BW144" s="11" t="str">
        <f>IF((Table2[[#This Row],[DNC T]]/Table2[[#This Row],[Admission]]) = 0, "--", (Table2[[#This Row],[DNC T]]/Table2[[#This Row],[Admission]]))</f>
        <v>--</v>
      </c>
      <c r="BX144" s="11" t="str">
        <f>IF(Table2[[#This Row],[DNC T]]=0,"--", IF(Table2[[#This Row],[DNC HS]]/Table2[[#This Row],[DNC T]]=0, "--", Table2[[#This Row],[DNC HS]]/Table2[[#This Row],[DNC T]]))</f>
        <v>--</v>
      </c>
      <c r="BY144" s="18" t="str">
        <f>IF(Table2[[#This Row],[DNC T]]=0,"--", IF(Table2[[#This Row],[DNC FE]]/Table2[[#This Row],[DNC T]]=0, "--", Table2[[#This Row],[DNC FE]]/Table2[[#This Row],[DNC T]]))</f>
        <v>--</v>
      </c>
      <c r="BZ144" s="24">
        <f>SUM(Table2[[#This Row],[BX T]],Table2[[#This Row],[SW T]],Table2[[#This Row],[CHE T]],Table2[[#This Row],[WR T]],Table2[[#This Row],[DNC T]])</f>
        <v>34</v>
      </c>
      <c r="CA144" s="2">
        <v>6</v>
      </c>
      <c r="CB144" s="2">
        <v>9</v>
      </c>
      <c r="CC144" s="2">
        <v>0</v>
      </c>
      <c r="CD144" s="2">
        <v>0</v>
      </c>
      <c r="CE144" s="6">
        <f>SUM(Table2[[#This Row],[TF B]:[TF FE]])</f>
        <v>15</v>
      </c>
      <c r="CF144" s="11">
        <f>IF((Table2[[#This Row],[TF T]]/Table2[[#This Row],[Admission]]) = 0, "--", (Table2[[#This Row],[TF T]]/Table2[[#This Row],[Admission]]))</f>
        <v>0.22058823529411764</v>
      </c>
      <c r="CG144" s="11" t="str">
        <f>IF(Table2[[#This Row],[TF T]]=0,"--", IF(Table2[[#This Row],[TF HS]]/Table2[[#This Row],[TF T]]=0, "--", Table2[[#This Row],[TF HS]]/Table2[[#This Row],[TF T]]))</f>
        <v>--</v>
      </c>
      <c r="CH144" s="18" t="str">
        <f>IF(Table2[[#This Row],[TF T]]=0,"--", IF(Table2[[#This Row],[TF FE]]/Table2[[#This Row],[TF T]]=0, "--", Table2[[#This Row],[TF FE]]/Table2[[#This Row],[TF T]]))</f>
        <v>--</v>
      </c>
      <c r="CI144" s="2">
        <v>12</v>
      </c>
      <c r="CJ144" s="2">
        <v>0</v>
      </c>
      <c r="CK144" s="2">
        <v>0</v>
      </c>
      <c r="CL144" s="2">
        <v>0</v>
      </c>
      <c r="CM144" s="6">
        <f>SUM(Table2[[#This Row],[BB B]:[BB FE]])</f>
        <v>12</v>
      </c>
      <c r="CN144" s="11">
        <f>IF((Table2[[#This Row],[BB T]]/Table2[[#This Row],[Admission]]) = 0, "--", (Table2[[#This Row],[BB T]]/Table2[[#This Row],[Admission]]))</f>
        <v>0.17647058823529413</v>
      </c>
      <c r="CO144" s="11" t="str">
        <f>IF(Table2[[#This Row],[BB T]]=0,"--", IF(Table2[[#This Row],[BB HS]]/Table2[[#This Row],[BB T]]=0, "--", Table2[[#This Row],[BB HS]]/Table2[[#This Row],[BB T]]))</f>
        <v>--</v>
      </c>
      <c r="CP144" s="18" t="str">
        <f>IF(Table2[[#This Row],[BB T]]=0,"--", IF(Table2[[#This Row],[BB FE]]/Table2[[#This Row],[BB T]]=0, "--", Table2[[#This Row],[BB FE]]/Table2[[#This Row],[BB T]]))</f>
        <v>--</v>
      </c>
      <c r="CQ144" s="2">
        <v>0</v>
      </c>
      <c r="CR144" s="2">
        <v>0</v>
      </c>
      <c r="CS144" s="2">
        <v>0</v>
      </c>
      <c r="CT144" s="2">
        <v>0</v>
      </c>
      <c r="CU144" s="6">
        <f>SUM(Table2[[#This Row],[SB B]:[SB FE]])</f>
        <v>0</v>
      </c>
      <c r="CV144" s="11" t="str">
        <f>IF((Table2[[#This Row],[SB T]]/Table2[[#This Row],[Admission]]) = 0, "--", (Table2[[#This Row],[SB T]]/Table2[[#This Row],[Admission]]))</f>
        <v>--</v>
      </c>
      <c r="CW144" s="11" t="str">
        <f>IF(Table2[[#This Row],[SB T]]=0,"--", IF(Table2[[#This Row],[SB HS]]/Table2[[#This Row],[SB T]]=0, "--", Table2[[#This Row],[SB HS]]/Table2[[#This Row],[SB T]]))</f>
        <v>--</v>
      </c>
      <c r="CX144" s="18" t="str">
        <f>IF(Table2[[#This Row],[SB T]]=0,"--", IF(Table2[[#This Row],[SB FE]]/Table2[[#This Row],[SB T]]=0, "--", Table2[[#This Row],[SB FE]]/Table2[[#This Row],[SB T]]))</f>
        <v>--</v>
      </c>
      <c r="CY144" s="2">
        <v>5</v>
      </c>
      <c r="CZ144" s="2">
        <v>3</v>
      </c>
      <c r="DA144" s="2">
        <v>0</v>
      </c>
      <c r="DB144" s="2">
        <v>0</v>
      </c>
      <c r="DC144" s="6">
        <f>SUM(Table2[[#This Row],[GF B]:[GF FE]])</f>
        <v>8</v>
      </c>
      <c r="DD144" s="11">
        <f>IF((Table2[[#This Row],[GF T]]/Table2[[#This Row],[Admission]]) = 0, "--", (Table2[[#This Row],[GF T]]/Table2[[#This Row],[Admission]]))</f>
        <v>0.11764705882352941</v>
      </c>
      <c r="DE144" s="11" t="str">
        <f>IF(Table2[[#This Row],[GF T]]=0,"--", IF(Table2[[#This Row],[GF HS]]/Table2[[#This Row],[GF T]]=0, "--", Table2[[#This Row],[GF HS]]/Table2[[#This Row],[GF T]]))</f>
        <v>--</v>
      </c>
      <c r="DF144" s="18" t="str">
        <f>IF(Table2[[#This Row],[GF T]]=0,"--", IF(Table2[[#This Row],[GF FE]]/Table2[[#This Row],[GF T]]=0, "--", Table2[[#This Row],[GF FE]]/Table2[[#This Row],[GF T]]))</f>
        <v>--</v>
      </c>
      <c r="DG144" s="2">
        <v>0</v>
      </c>
      <c r="DH144" s="2">
        <v>0</v>
      </c>
      <c r="DI144" s="2">
        <v>0</v>
      </c>
      <c r="DJ144" s="2">
        <v>0</v>
      </c>
      <c r="DK144" s="6">
        <f>SUM(Table2[[#This Row],[TN B]:[TN FE]])</f>
        <v>0</v>
      </c>
      <c r="DL144" s="11" t="str">
        <f>IF((Table2[[#This Row],[TN T]]/Table2[[#This Row],[Admission]]) = 0, "--", (Table2[[#This Row],[TN T]]/Table2[[#This Row],[Admission]]))</f>
        <v>--</v>
      </c>
      <c r="DM144" s="11" t="str">
        <f>IF(Table2[[#This Row],[TN T]]=0,"--", IF(Table2[[#This Row],[TN HS]]/Table2[[#This Row],[TN T]]=0, "--", Table2[[#This Row],[TN HS]]/Table2[[#This Row],[TN T]]))</f>
        <v>--</v>
      </c>
      <c r="DN144" s="18" t="str">
        <f>IF(Table2[[#This Row],[TN T]]=0,"--", IF(Table2[[#This Row],[TN FE]]/Table2[[#This Row],[TN T]]=0, "--", Table2[[#This Row],[TN FE]]/Table2[[#This Row],[TN T]]))</f>
        <v>--</v>
      </c>
      <c r="DO144" s="2">
        <v>0</v>
      </c>
      <c r="DP144" s="2">
        <v>0</v>
      </c>
      <c r="DQ144" s="2">
        <v>0</v>
      </c>
      <c r="DR144" s="2">
        <v>0</v>
      </c>
      <c r="DS144" s="6">
        <f>SUM(Table2[[#This Row],[BND B]:[BND FE]])</f>
        <v>0</v>
      </c>
      <c r="DT144" s="11" t="str">
        <f>IF((Table2[[#This Row],[BND T]]/Table2[[#This Row],[Admission]]) = 0, "--", (Table2[[#This Row],[BND T]]/Table2[[#This Row],[Admission]]))</f>
        <v>--</v>
      </c>
      <c r="DU144" s="11" t="str">
        <f>IF(Table2[[#This Row],[BND T]]=0,"--", IF(Table2[[#This Row],[BND HS]]/Table2[[#This Row],[BND T]]=0, "--", Table2[[#This Row],[BND HS]]/Table2[[#This Row],[BND T]]))</f>
        <v>--</v>
      </c>
      <c r="DV144" s="18" t="str">
        <f>IF(Table2[[#This Row],[BND T]]=0,"--", IF(Table2[[#This Row],[BND FE]]/Table2[[#This Row],[BND T]]=0, "--", Table2[[#This Row],[BND FE]]/Table2[[#This Row],[BND T]]))</f>
        <v>--</v>
      </c>
      <c r="DW144" s="2">
        <v>0</v>
      </c>
      <c r="DX144" s="2">
        <v>0</v>
      </c>
      <c r="DY144" s="2">
        <v>0</v>
      </c>
      <c r="DZ144" s="2">
        <v>0</v>
      </c>
      <c r="EA144" s="6">
        <f>SUM(Table2[[#This Row],[SPE B]:[SPE FE]])</f>
        <v>0</v>
      </c>
      <c r="EB144" s="11" t="str">
        <f>IF((Table2[[#This Row],[SPE T]]/Table2[[#This Row],[Admission]]) = 0, "--", (Table2[[#This Row],[SPE T]]/Table2[[#This Row],[Admission]]))</f>
        <v>--</v>
      </c>
      <c r="EC144" s="11" t="str">
        <f>IF(Table2[[#This Row],[SPE T]]=0,"--", IF(Table2[[#This Row],[SPE HS]]/Table2[[#This Row],[SPE T]]=0, "--", Table2[[#This Row],[SPE HS]]/Table2[[#This Row],[SPE T]]))</f>
        <v>--</v>
      </c>
      <c r="ED144" s="18" t="str">
        <f>IF(Table2[[#This Row],[SPE T]]=0,"--", IF(Table2[[#This Row],[SPE FE]]/Table2[[#This Row],[SPE T]]=0, "--", Table2[[#This Row],[SPE FE]]/Table2[[#This Row],[SPE T]]))</f>
        <v>--</v>
      </c>
      <c r="EE144" s="2">
        <v>0</v>
      </c>
      <c r="EF144" s="2">
        <v>0</v>
      </c>
      <c r="EG144" s="2">
        <v>0</v>
      </c>
      <c r="EH144" s="2">
        <v>0</v>
      </c>
      <c r="EI144" s="6">
        <f>SUM(Table2[[#This Row],[ORC B]:[ORC FE]])</f>
        <v>0</v>
      </c>
      <c r="EJ144" s="11" t="str">
        <f>IF((Table2[[#This Row],[ORC T]]/Table2[[#This Row],[Admission]]) = 0, "--", (Table2[[#This Row],[ORC T]]/Table2[[#This Row],[Admission]]))</f>
        <v>--</v>
      </c>
      <c r="EK144" s="11" t="str">
        <f>IF(Table2[[#This Row],[ORC T]]=0,"--", IF(Table2[[#This Row],[ORC HS]]/Table2[[#This Row],[ORC T]]=0, "--", Table2[[#This Row],[ORC HS]]/Table2[[#This Row],[ORC T]]))</f>
        <v>--</v>
      </c>
      <c r="EL144" s="18" t="str">
        <f>IF(Table2[[#This Row],[ORC T]]=0,"--", IF(Table2[[#This Row],[ORC FE]]/Table2[[#This Row],[ORC T]]=0, "--", Table2[[#This Row],[ORC FE]]/Table2[[#This Row],[ORC T]]))</f>
        <v>--</v>
      </c>
      <c r="EM144" s="2">
        <v>0</v>
      </c>
      <c r="EN144" s="2">
        <v>0</v>
      </c>
      <c r="EO144" s="2">
        <v>0</v>
      </c>
      <c r="EP144" s="2">
        <v>0</v>
      </c>
      <c r="EQ144" s="6">
        <f>SUM(Table2[[#This Row],[SOL B]:[SOL FE]])</f>
        <v>0</v>
      </c>
      <c r="ER144" s="11" t="str">
        <f>IF((Table2[[#This Row],[SOL T]]/Table2[[#This Row],[Admission]]) = 0, "--", (Table2[[#This Row],[SOL T]]/Table2[[#This Row],[Admission]]))</f>
        <v>--</v>
      </c>
      <c r="ES144" s="11" t="str">
        <f>IF(Table2[[#This Row],[SOL T]]=0,"--", IF(Table2[[#This Row],[SOL HS]]/Table2[[#This Row],[SOL T]]=0, "--", Table2[[#This Row],[SOL HS]]/Table2[[#This Row],[SOL T]]))</f>
        <v>--</v>
      </c>
      <c r="ET144" s="18" t="str">
        <f>IF(Table2[[#This Row],[SOL T]]=0,"--", IF(Table2[[#This Row],[SOL FE]]/Table2[[#This Row],[SOL T]]=0, "--", Table2[[#This Row],[SOL FE]]/Table2[[#This Row],[SOL T]]))</f>
        <v>--</v>
      </c>
      <c r="EU144" s="2">
        <v>0</v>
      </c>
      <c r="EV144" s="2">
        <v>0</v>
      </c>
      <c r="EW144" s="2">
        <v>0</v>
      </c>
      <c r="EX144" s="2">
        <v>0</v>
      </c>
      <c r="EY144" s="6">
        <f>SUM(Table2[[#This Row],[CHO B]:[CHO FE]])</f>
        <v>0</v>
      </c>
      <c r="EZ144" s="11" t="str">
        <f>IF((Table2[[#This Row],[CHO T]]/Table2[[#This Row],[Admission]]) = 0, "--", (Table2[[#This Row],[CHO T]]/Table2[[#This Row],[Admission]]))</f>
        <v>--</v>
      </c>
      <c r="FA144" s="11" t="str">
        <f>IF(Table2[[#This Row],[CHO T]]=0,"--", IF(Table2[[#This Row],[CHO HS]]/Table2[[#This Row],[CHO T]]=0, "--", Table2[[#This Row],[CHO HS]]/Table2[[#This Row],[CHO T]]))</f>
        <v>--</v>
      </c>
      <c r="FB144" s="18" t="str">
        <f>IF(Table2[[#This Row],[CHO T]]=0,"--", IF(Table2[[#This Row],[CHO FE]]/Table2[[#This Row],[CHO T]]=0, "--", Table2[[#This Row],[CHO FE]]/Table2[[#This Row],[CHO T]]))</f>
        <v>--</v>
      </c>
      <c r="FC14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35</v>
      </c>
      <c r="FD144">
        <v>0</v>
      </c>
      <c r="FE144">
        <v>0</v>
      </c>
      <c r="FF144" s="1" t="s">
        <v>390</v>
      </c>
      <c r="FG144" s="1" t="s">
        <v>390</v>
      </c>
      <c r="FH144">
        <v>0</v>
      </c>
      <c r="FI144">
        <v>0</v>
      </c>
      <c r="FJ144" s="1" t="s">
        <v>390</v>
      </c>
      <c r="FK144" s="1" t="s">
        <v>390</v>
      </c>
      <c r="FL144">
        <v>0</v>
      </c>
      <c r="FM144">
        <v>1</v>
      </c>
      <c r="FN144" s="1" t="s">
        <v>390</v>
      </c>
      <c r="FO144" s="1" t="s">
        <v>390</v>
      </c>
    </row>
    <row r="145" spans="1:171">
      <c r="A145">
        <v>885</v>
      </c>
      <c r="B145">
        <v>252</v>
      </c>
      <c r="C145" t="s">
        <v>102</v>
      </c>
      <c r="D145" t="s">
        <v>242</v>
      </c>
      <c r="E145" s="20">
        <v>511</v>
      </c>
      <c r="F145" s="2">
        <v>51</v>
      </c>
      <c r="G145" s="2">
        <v>0</v>
      </c>
      <c r="H145" s="2">
        <v>2</v>
      </c>
      <c r="I145" s="2">
        <v>0</v>
      </c>
      <c r="J145" s="6">
        <f>SUM(Table2[[#This Row],[FB B]:[FB FE]])</f>
        <v>53</v>
      </c>
      <c r="K145" s="11">
        <f>IF((Table2[[#This Row],[FB T]]/Table2[[#This Row],[Admission]]) = 0, "--", (Table2[[#This Row],[FB T]]/Table2[[#This Row],[Admission]]))</f>
        <v>0.10371819960861056</v>
      </c>
      <c r="L145" s="11">
        <f>IF(Table2[[#This Row],[FB T]]=0,"--", IF(Table2[[#This Row],[FB HS]]/Table2[[#This Row],[FB T]]=0, "--", Table2[[#This Row],[FB HS]]/Table2[[#This Row],[FB T]]))</f>
        <v>3.7735849056603772E-2</v>
      </c>
      <c r="M145" s="18" t="str">
        <f>IF(Table2[[#This Row],[FB T]]=0,"--", IF(Table2[[#This Row],[FB FE]]/Table2[[#This Row],[FB T]]=0, "--", Table2[[#This Row],[FB FE]]/Table2[[#This Row],[FB T]]))</f>
        <v>--</v>
      </c>
      <c r="N145" s="2">
        <v>0</v>
      </c>
      <c r="O145" s="2">
        <v>0</v>
      </c>
      <c r="P145" s="2">
        <v>0</v>
      </c>
      <c r="Q145" s="2">
        <v>0</v>
      </c>
      <c r="R145" s="6">
        <f>SUM(Table2[[#This Row],[XC B]:[XC FE]])</f>
        <v>0</v>
      </c>
      <c r="S145" s="11" t="str">
        <f>IF((Table2[[#This Row],[XC T]]/Table2[[#This Row],[Admission]]) = 0, "--", (Table2[[#This Row],[XC T]]/Table2[[#This Row],[Admission]]))</f>
        <v>--</v>
      </c>
      <c r="T145" s="11" t="str">
        <f>IF(Table2[[#This Row],[XC T]]=0,"--", IF(Table2[[#This Row],[XC HS]]/Table2[[#This Row],[XC T]]=0, "--", Table2[[#This Row],[XC HS]]/Table2[[#This Row],[XC T]]))</f>
        <v>--</v>
      </c>
      <c r="U145" s="18" t="str">
        <f>IF(Table2[[#This Row],[XC T]]=0,"--", IF(Table2[[#This Row],[XC FE]]/Table2[[#This Row],[XC T]]=0, "--", Table2[[#This Row],[XC FE]]/Table2[[#This Row],[XC T]]))</f>
        <v>--</v>
      </c>
      <c r="V145" s="2">
        <v>37</v>
      </c>
      <c r="W145" s="2">
        <v>0</v>
      </c>
      <c r="X145" s="2">
        <v>1</v>
      </c>
      <c r="Y145" s="6">
        <f>SUM(Table2[[#This Row],[VB G]:[VB FE]])</f>
        <v>38</v>
      </c>
      <c r="Z145" s="11">
        <f>IF((Table2[[#This Row],[VB T]]/Table2[[#This Row],[Admission]]) = 0, "--", (Table2[[#This Row],[VB T]]/Table2[[#This Row],[Admission]]))</f>
        <v>7.4363992172211346E-2</v>
      </c>
      <c r="AA145" s="11" t="str">
        <f>IF(Table2[[#This Row],[VB T]]=0,"--", IF(Table2[[#This Row],[VB HS]]/Table2[[#This Row],[VB T]]=0, "--", Table2[[#This Row],[VB HS]]/Table2[[#This Row],[VB T]]))</f>
        <v>--</v>
      </c>
      <c r="AB145" s="18">
        <f>IF(Table2[[#This Row],[VB T]]=0,"--", IF(Table2[[#This Row],[VB FE]]/Table2[[#This Row],[VB T]]=0, "--", Table2[[#This Row],[VB FE]]/Table2[[#This Row],[VB T]]))</f>
        <v>2.6315789473684209E-2</v>
      </c>
      <c r="AC145" s="2">
        <v>30</v>
      </c>
      <c r="AD145" s="2">
        <v>32</v>
      </c>
      <c r="AE145" s="2">
        <v>0</v>
      </c>
      <c r="AF145" s="2">
        <v>0</v>
      </c>
      <c r="AG145" s="6">
        <f>SUM(Table2[[#This Row],[SC B]:[SC FE]])</f>
        <v>62</v>
      </c>
      <c r="AH145" s="11">
        <f>IF((Table2[[#This Row],[SC T]]/Table2[[#This Row],[Admission]]) = 0, "--", (Table2[[#This Row],[SC T]]/Table2[[#This Row],[Admission]]))</f>
        <v>0.12133072407045009</v>
      </c>
      <c r="AI145" s="11" t="str">
        <f>IF(Table2[[#This Row],[SC T]]=0,"--", IF(Table2[[#This Row],[SC HS]]/Table2[[#This Row],[SC T]]=0, "--", Table2[[#This Row],[SC HS]]/Table2[[#This Row],[SC T]]))</f>
        <v>--</v>
      </c>
      <c r="AJ145" s="18" t="str">
        <f>IF(Table2[[#This Row],[SC T]]=0,"--", IF(Table2[[#This Row],[SC FE]]/Table2[[#This Row],[SC T]]=0, "--", Table2[[#This Row],[SC FE]]/Table2[[#This Row],[SC T]]))</f>
        <v>--</v>
      </c>
      <c r="AK145" s="15">
        <f>SUM(Table2[[#This Row],[FB T]],Table2[[#This Row],[XC T]],Table2[[#This Row],[VB T]],Table2[[#This Row],[SC T]])</f>
        <v>153</v>
      </c>
      <c r="AL145" s="2">
        <v>54</v>
      </c>
      <c r="AM145" s="2">
        <v>46</v>
      </c>
      <c r="AN145" s="2">
        <v>0</v>
      </c>
      <c r="AO145" s="2">
        <v>0</v>
      </c>
      <c r="AP145" s="6">
        <f>SUM(Table2[[#This Row],[BX B]:[BX FE]])</f>
        <v>100</v>
      </c>
      <c r="AQ145" s="11">
        <f>IF((Table2[[#This Row],[BX T]]/Table2[[#This Row],[Admission]]) = 0, "--", (Table2[[#This Row],[BX T]]/Table2[[#This Row],[Admission]]))</f>
        <v>0.19569471624266144</v>
      </c>
      <c r="AR145" s="11" t="str">
        <f>IF(Table2[[#This Row],[BX T]]=0,"--", IF(Table2[[#This Row],[BX HS]]/Table2[[#This Row],[BX T]]=0, "--", Table2[[#This Row],[BX HS]]/Table2[[#This Row],[BX T]]))</f>
        <v>--</v>
      </c>
      <c r="AS145" s="18" t="str">
        <f>IF(Table2[[#This Row],[BX T]]=0,"--", IF(Table2[[#This Row],[BX FE]]/Table2[[#This Row],[BX T]]=0, "--", Table2[[#This Row],[BX FE]]/Table2[[#This Row],[BX T]]))</f>
        <v>--</v>
      </c>
      <c r="AT145" s="2">
        <v>0</v>
      </c>
      <c r="AU145" s="2">
        <v>0</v>
      </c>
      <c r="AV145" s="2">
        <v>0</v>
      </c>
      <c r="AW145" s="2">
        <v>0</v>
      </c>
      <c r="AX145" s="6">
        <f>SUM(Table2[[#This Row],[SW B]:[SW FE]])</f>
        <v>0</v>
      </c>
      <c r="AY145" s="11" t="str">
        <f>IF((Table2[[#This Row],[SW T]]/Table2[[#This Row],[Admission]]) = 0, "--", (Table2[[#This Row],[SW T]]/Table2[[#This Row],[Admission]]))</f>
        <v>--</v>
      </c>
      <c r="AZ145" s="11" t="str">
        <f>IF(Table2[[#This Row],[SW T]]=0,"--", IF(Table2[[#This Row],[SW HS]]/Table2[[#This Row],[SW T]]=0, "--", Table2[[#This Row],[SW HS]]/Table2[[#This Row],[SW T]]))</f>
        <v>--</v>
      </c>
      <c r="BA145" s="18" t="str">
        <f>IF(Table2[[#This Row],[SW T]]=0,"--", IF(Table2[[#This Row],[SW FE]]/Table2[[#This Row],[SW T]]=0, "--", Table2[[#This Row],[SW FE]]/Table2[[#This Row],[SW T]]))</f>
        <v>--</v>
      </c>
      <c r="BB145" s="2">
        <v>0</v>
      </c>
      <c r="BC145" s="2">
        <v>8</v>
      </c>
      <c r="BD145" s="2">
        <v>0</v>
      </c>
      <c r="BE145" s="2">
        <v>0</v>
      </c>
      <c r="BF145" s="6">
        <f>SUM(Table2[[#This Row],[CHE B]:[CHE FE]])</f>
        <v>8</v>
      </c>
      <c r="BG145" s="11">
        <f>IF((Table2[[#This Row],[CHE T]]/Table2[[#This Row],[Admission]]) = 0, "--", (Table2[[#This Row],[CHE T]]/Table2[[#This Row],[Admission]]))</f>
        <v>1.5655577299412915E-2</v>
      </c>
      <c r="BH145" s="11" t="str">
        <f>IF(Table2[[#This Row],[CHE T]]=0,"--", IF(Table2[[#This Row],[CHE HS]]/Table2[[#This Row],[CHE T]]=0, "--", Table2[[#This Row],[CHE HS]]/Table2[[#This Row],[CHE T]]))</f>
        <v>--</v>
      </c>
      <c r="BI145" s="22" t="str">
        <f>IF(Table2[[#This Row],[CHE T]]=0,"--", IF(Table2[[#This Row],[CHE FE]]/Table2[[#This Row],[CHE T]]=0, "--", Table2[[#This Row],[CHE FE]]/Table2[[#This Row],[CHE T]]))</f>
        <v>--</v>
      </c>
      <c r="BJ145" s="2">
        <v>35</v>
      </c>
      <c r="BK145" s="2">
        <v>0</v>
      </c>
      <c r="BL145" s="2">
        <v>0</v>
      </c>
      <c r="BM145" s="2">
        <v>0</v>
      </c>
      <c r="BN145" s="6">
        <f>SUM(Table2[[#This Row],[WR B]:[WR FE]])</f>
        <v>35</v>
      </c>
      <c r="BO145" s="11">
        <f>IF((Table2[[#This Row],[WR T]]/Table2[[#This Row],[Admission]]) = 0, "--", (Table2[[#This Row],[WR T]]/Table2[[#This Row],[Admission]]))</f>
        <v>6.8493150684931503E-2</v>
      </c>
      <c r="BP145" s="11" t="str">
        <f>IF(Table2[[#This Row],[WR T]]=0,"--", IF(Table2[[#This Row],[WR HS]]/Table2[[#This Row],[WR T]]=0, "--", Table2[[#This Row],[WR HS]]/Table2[[#This Row],[WR T]]))</f>
        <v>--</v>
      </c>
      <c r="BQ145" s="18" t="str">
        <f>IF(Table2[[#This Row],[WR T]]=0,"--", IF(Table2[[#This Row],[WR FE]]/Table2[[#This Row],[WR T]]=0, "--", Table2[[#This Row],[WR FE]]/Table2[[#This Row],[WR T]]))</f>
        <v>--</v>
      </c>
      <c r="BR145" s="2">
        <v>0</v>
      </c>
      <c r="BS145" s="2">
        <v>0</v>
      </c>
      <c r="BT145" s="2">
        <v>0</v>
      </c>
      <c r="BU145" s="2">
        <v>0</v>
      </c>
      <c r="BV145" s="6">
        <f>SUM(Table2[[#This Row],[DNC B]:[DNC FE]])</f>
        <v>0</v>
      </c>
      <c r="BW145" s="11" t="str">
        <f>IF((Table2[[#This Row],[DNC T]]/Table2[[#This Row],[Admission]]) = 0, "--", (Table2[[#This Row],[DNC T]]/Table2[[#This Row],[Admission]]))</f>
        <v>--</v>
      </c>
      <c r="BX145" s="11" t="str">
        <f>IF(Table2[[#This Row],[DNC T]]=0,"--", IF(Table2[[#This Row],[DNC HS]]/Table2[[#This Row],[DNC T]]=0, "--", Table2[[#This Row],[DNC HS]]/Table2[[#This Row],[DNC T]]))</f>
        <v>--</v>
      </c>
      <c r="BY145" s="18" t="str">
        <f>IF(Table2[[#This Row],[DNC T]]=0,"--", IF(Table2[[#This Row],[DNC FE]]/Table2[[#This Row],[DNC T]]=0, "--", Table2[[#This Row],[DNC FE]]/Table2[[#This Row],[DNC T]]))</f>
        <v>--</v>
      </c>
      <c r="BZ145" s="24">
        <f>SUM(Table2[[#This Row],[BX T]],Table2[[#This Row],[SW T]],Table2[[#This Row],[CHE T]],Table2[[#This Row],[WR T]],Table2[[#This Row],[DNC T]])</f>
        <v>143</v>
      </c>
      <c r="CA145" s="2">
        <v>39</v>
      </c>
      <c r="CB145" s="2">
        <v>22</v>
      </c>
      <c r="CC145" s="2">
        <v>1</v>
      </c>
      <c r="CD145" s="2">
        <v>0</v>
      </c>
      <c r="CE145" s="6">
        <f>SUM(Table2[[#This Row],[TF B]:[TF FE]])</f>
        <v>62</v>
      </c>
      <c r="CF145" s="11">
        <f>IF((Table2[[#This Row],[TF T]]/Table2[[#This Row],[Admission]]) = 0, "--", (Table2[[#This Row],[TF T]]/Table2[[#This Row],[Admission]]))</f>
        <v>0.12133072407045009</v>
      </c>
      <c r="CG145" s="11">
        <f>IF(Table2[[#This Row],[TF T]]=0,"--", IF(Table2[[#This Row],[TF HS]]/Table2[[#This Row],[TF T]]=0, "--", Table2[[#This Row],[TF HS]]/Table2[[#This Row],[TF T]]))</f>
        <v>1.6129032258064516E-2</v>
      </c>
      <c r="CH145" s="18" t="str">
        <f>IF(Table2[[#This Row],[TF T]]=0,"--", IF(Table2[[#This Row],[TF FE]]/Table2[[#This Row],[TF T]]=0, "--", Table2[[#This Row],[TF FE]]/Table2[[#This Row],[TF T]]))</f>
        <v>--</v>
      </c>
      <c r="CI145" s="2">
        <v>28</v>
      </c>
      <c r="CJ145" s="2">
        <v>0</v>
      </c>
      <c r="CK145" s="2">
        <v>0</v>
      </c>
      <c r="CL145" s="2">
        <v>0</v>
      </c>
      <c r="CM145" s="6">
        <f>SUM(Table2[[#This Row],[BB B]:[BB FE]])</f>
        <v>28</v>
      </c>
      <c r="CN145" s="11">
        <f>IF((Table2[[#This Row],[BB T]]/Table2[[#This Row],[Admission]]) = 0, "--", (Table2[[#This Row],[BB T]]/Table2[[#This Row],[Admission]]))</f>
        <v>5.4794520547945202E-2</v>
      </c>
      <c r="CO145" s="11" t="str">
        <f>IF(Table2[[#This Row],[BB T]]=0,"--", IF(Table2[[#This Row],[BB HS]]/Table2[[#This Row],[BB T]]=0, "--", Table2[[#This Row],[BB HS]]/Table2[[#This Row],[BB T]]))</f>
        <v>--</v>
      </c>
      <c r="CP145" s="18" t="str">
        <f>IF(Table2[[#This Row],[BB T]]=0,"--", IF(Table2[[#This Row],[BB FE]]/Table2[[#This Row],[BB T]]=0, "--", Table2[[#This Row],[BB FE]]/Table2[[#This Row],[BB T]]))</f>
        <v>--</v>
      </c>
      <c r="CQ145" s="2">
        <v>37</v>
      </c>
      <c r="CR145" s="2">
        <v>0</v>
      </c>
      <c r="CS145" s="2">
        <v>0</v>
      </c>
      <c r="CT145" s="2">
        <v>1</v>
      </c>
      <c r="CU145" s="6">
        <f>SUM(Table2[[#This Row],[SB B]:[SB FE]])</f>
        <v>38</v>
      </c>
      <c r="CV145" s="11">
        <f>IF((Table2[[#This Row],[SB T]]/Table2[[#This Row],[Admission]]) = 0, "--", (Table2[[#This Row],[SB T]]/Table2[[#This Row],[Admission]]))</f>
        <v>7.4363992172211346E-2</v>
      </c>
      <c r="CW145" s="11" t="str">
        <f>IF(Table2[[#This Row],[SB T]]=0,"--", IF(Table2[[#This Row],[SB HS]]/Table2[[#This Row],[SB T]]=0, "--", Table2[[#This Row],[SB HS]]/Table2[[#This Row],[SB T]]))</f>
        <v>--</v>
      </c>
      <c r="CX145" s="18">
        <f>IF(Table2[[#This Row],[SB T]]=0,"--", IF(Table2[[#This Row],[SB FE]]/Table2[[#This Row],[SB T]]=0, "--", Table2[[#This Row],[SB FE]]/Table2[[#This Row],[SB T]]))</f>
        <v>2.6315789473684209E-2</v>
      </c>
      <c r="CY145" s="2">
        <v>13</v>
      </c>
      <c r="CZ145" s="2">
        <v>1</v>
      </c>
      <c r="DA145" s="2">
        <v>0</v>
      </c>
      <c r="DB145" s="2">
        <v>0</v>
      </c>
      <c r="DC145" s="6">
        <f>SUM(Table2[[#This Row],[GF B]:[GF FE]])</f>
        <v>14</v>
      </c>
      <c r="DD145" s="11">
        <f>IF((Table2[[#This Row],[GF T]]/Table2[[#This Row],[Admission]]) = 0, "--", (Table2[[#This Row],[GF T]]/Table2[[#This Row],[Admission]]))</f>
        <v>2.7397260273972601E-2</v>
      </c>
      <c r="DE145" s="11" t="str">
        <f>IF(Table2[[#This Row],[GF T]]=0,"--", IF(Table2[[#This Row],[GF HS]]/Table2[[#This Row],[GF T]]=0, "--", Table2[[#This Row],[GF HS]]/Table2[[#This Row],[GF T]]))</f>
        <v>--</v>
      </c>
      <c r="DF145" s="18" t="str">
        <f>IF(Table2[[#This Row],[GF T]]=0,"--", IF(Table2[[#This Row],[GF FE]]/Table2[[#This Row],[GF T]]=0, "--", Table2[[#This Row],[GF FE]]/Table2[[#This Row],[GF T]]))</f>
        <v>--</v>
      </c>
      <c r="DG145" s="2">
        <v>10</v>
      </c>
      <c r="DH145" s="2">
        <v>20</v>
      </c>
      <c r="DI145" s="2">
        <v>0</v>
      </c>
      <c r="DJ145" s="2">
        <v>0</v>
      </c>
      <c r="DK145" s="6">
        <f>SUM(Table2[[#This Row],[TN B]:[TN FE]])</f>
        <v>30</v>
      </c>
      <c r="DL145" s="11">
        <f>IF((Table2[[#This Row],[TN T]]/Table2[[#This Row],[Admission]]) = 0, "--", (Table2[[#This Row],[TN T]]/Table2[[#This Row],[Admission]]))</f>
        <v>5.8708414872798431E-2</v>
      </c>
      <c r="DM145" s="11" t="str">
        <f>IF(Table2[[#This Row],[TN T]]=0,"--", IF(Table2[[#This Row],[TN HS]]/Table2[[#This Row],[TN T]]=0, "--", Table2[[#This Row],[TN HS]]/Table2[[#This Row],[TN T]]))</f>
        <v>--</v>
      </c>
      <c r="DN145" s="18" t="str">
        <f>IF(Table2[[#This Row],[TN T]]=0,"--", IF(Table2[[#This Row],[TN FE]]/Table2[[#This Row],[TN T]]=0, "--", Table2[[#This Row],[TN FE]]/Table2[[#This Row],[TN T]]))</f>
        <v>--</v>
      </c>
      <c r="DO145" s="2">
        <v>0</v>
      </c>
      <c r="DP145" s="2">
        <v>0</v>
      </c>
      <c r="DQ145" s="2">
        <v>0</v>
      </c>
      <c r="DR145" s="2">
        <v>0</v>
      </c>
      <c r="DS145" s="6">
        <f>SUM(Table2[[#This Row],[BND B]:[BND FE]])</f>
        <v>0</v>
      </c>
      <c r="DT145" s="11" t="str">
        <f>IF((Table2[[#This Row],[BND T]]/Table2[[#This Row],[Admission]]) = 0, "--", (Table2[[#This Row],[BND T]]/Table2[[#This Row],[Admission]]))</f>
        <v>--</v>
      </c>
      <c r="DU145" s="11" t="str">
        <f>IF(Table2[[#This Row],[BND T]]=0,"--", IF(Table2[[#This Row],[BND HS]]/Table2[[#This Row],[BND T]]=0, "--", Table2[[#This Row],[BND HS]]/Table2[[#This Row],[BND T]]))</f>
        <v>--</v>
      </c>
      <c r="DV145" s="18" t="str">
        <f>IF(Table2[[#This Row],[BND T]]=0,"--", IF(Table2[[#This Row],[BND FE]]/Table2[[#This Row],[BND T]]=0, "--", Table2[[#This Row],[BND FE]]/Table2[[#This Row],[BND T]]))</f>
        <v>--</v>
      </c>
      <c r="DW145" s="2">
        <v>0</v>
      </c>
      <c r="DX145" s="2">
        <v>0</v>
      </c>
      <c r="DY145" s="2">
        <v>0</v>
      </c>
      <c r="DZ145" s="2">
        <v>0</v>
      </c>
      <c r="EA145" s="6">
        <f>SUM(Table2[[#This Row],[SPE B]:[SPE FE]])</f>
        <v>0</v>
      </c>
      <c r="EB145" s="11" t="str">
        <f>IF((Table2[[#This Row],[SPE T]]/Table2[[#This Row],[Admission]]) = 0, "--", (Table2[[#This Row],[SPE T]]/Table2[[#This Row],[Admission]]))</f>
        <v>--</v>
      </c>
      <c r="EC145" s="11" t="str">
        <f>IF(Table2[[#This Row],[SPE T]]=0,"--", IF(Table2[[#This Row],[SPE HS]]/Table2[[#This Row],[SPE T]]=0, "--", Table2[[#This Row],[SPE HS]]/Table2[[#This Row],[SPE T]]))</f>
        <v>--</v>
      </c>
      <c r="ED145" s="18" t="str">
        <f>IF(Table2[[#This Row],[SPE T]]=0,"--", IF(Table2[[#This Row],[SPE FE]]/Table2[[#This Row],[SPE T]]=0, "--", Table2[[#This Row],[SPE FE]]/Table2[[#This Row],[SPE T]]))</f>
        <v>--</v>
      </c>
      <c r="EE145" s="2">
        <v>0</v>
      </c>
      <c r="EF145" s="2">
        <v>0</v>
      </c>
      <c r="EG145" s="2">
        <v>0</v>
      </c>
      <c r="EH145" s="2">
        <v>0</v>
      </c>
      <c r="EI145" s="6">
        <f>SUM(Table2[[#This Row],[ORC B]:[ORC FE]])</f>
        <v>0</v>
      </c>
      <c r="EJ145" s="11" t="str">
        <f>IF((Table2[[#This Row],[ORC T]]/Table2[[#This Row],[Admission]]) = 0, "--", (Table2[[#This Row],[ORC T]]/Table2[[#This Row],[Admission]]))</f>
        <v>--</v>
      </c>
      <c r="EK145" s="11" t="str">
        <f>IF(Table2[[#This Row],[ORC T]]=0,"--", IF(Table2[[#This Row],[ORC HS]]/Table2[[#This Row],[ORC T]]=0, "--", Table2[[#This Row],[ORC HS]]/Table2[[#This Row],[ORC T]]))</f>
        <v>--</v>
      </c>
      <c r="EL145" s="18" t="str">
        <f>IF(Table2[[#This Row],[ORC T]]=0,"--", IF(Table2[[#This Row],[ORC FE]]/Table2[[#This Row],[ORC T]]=0, "--", Table2[[#This Row],[ORC FE]]/Table2[[#This Row],[ORC T]]))</f>
        <v>--</v>
      </c>
      <c r="EM145" s="2">
        <v>0</v>
      </c>
      <c r="EN145" s="2">
        <v>0</v>
      </c>
      <c r="EO145" s="2">
        <v>0</v>
      </c>
      <c r="EP145" s="2">
        <v>0</v>
      </c>
      <c r="EQ145" s="6">
        <f>SUM(Table2[[#This Row],[SOL B]:[SOL FE]])</f>
        <v>0</v>
      </c>
      <c r="ER145" s="11" t="str">
        <f>IF((Table2[[#This Row],[SOL T]]/Table2[[#This Row],[Admission]]) = 0, "--", (Table2[[#This Row],[SOL T]]/Table2[[#This Row],[Admission]]))</f>
        <v>--</v>
      </c>
      <c r="ES145" s="11" t="str">
        <f>IF(Table2[[#This Row],[SOL T]]=0,"--", IF(Table2[[#This Row],[SOL HS]]/Table2[[#This Row],[SOL T]]=0, "--", Table2[[#This Row],[SOL HS]]/Table2[[#This Row],[SOL T]]))</f>
        <v>--</v>
      </c>
      <c r="ET145" s="18" t="str">
        <f>IF(Table2[[#This Row],[SOL T]]=0,"--", IF(Table2[[#This Row],[SOL FE]]/Table2[[#This Row],[SOL T]]=0, "--", Table2[[#This Row],[SOL FE]]/Table2[[#This Row],[SOL T]]))</f>
        <v>--</v>
      </c>
      <c r="EU145" s="2">
        <v>0</v>
      </c>
      <c r="EV145" s="2">
        <v>0</v>
      </c>
      <c r="EW145" s="2">
        <v>0</v>
      </c>
      <c r="EX145" s="2">
        <v>0</v>
      </c>
      <c r="EY145" s="6">
        <f>SUM(Table2[[#This Row],[CHO B]:[CHO FE]])</f>
        <v>0</v>
      </c>
      <c r="EZ145" s="11" t="str">
        <f>IF((Table2[[#This Row],[CHO T]]/Table2[[#This Row],[Admission]]) = 0, "--", (Table2[[#This Row],[CHO T]]/Table2[[#This Row],[Admission]]))</f>
        <v>--</v>
      </c>
      <c r="FA145" s="11" t="str">
        <f>IF(Table2[[#This Row],[CHO T]]=0,"--", IF(Table2[[#This Row],[CHO HS]]/Table2[[#This Row],[CHO T]]=0, "--", Table2[[#This Row],[CHO HS]]/Table2[[#This Row],[CHO T]]))</f>
        <v>--</v>
      </c>
      <c r="FB145" s="18" t="str">
        <f>IF(Table2[[#This Row],[CHO T]]=0,"--", IF(Table2[[#This Row],[CHO FE]]/Table2[[#This Row],[CHO T]]=0, "--", Table2[[#This Row],[CHO FE]]/Table2[[#This Row],[CHO T]]))</f>
        <v>--</v>
      </c>
      <c r="FC14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172</v>
      </c>
      <c r="FD145">
        <v>0</v>
      </c>
      <c r="FE145">
        <v>2</v>
      </c>
      <c r="FF145">
        <v>0</v>
      </c>
      <c r="FG145">
        <v>0</v>
      </c>
      <c r="FH145">
        <v>0</v>
      </c>
      <c r="FI145">
        <v>0</v>
      </c>
      <c r="FJ145" s="1" t="s">
        <v>390</v>
      </c>
      <c r="FK145" s="1" t="s">
        <v>390</v>
      </c>
      <c r="FL145">
        <v>0</v>
      </c>
      <c r="FM145">
        <v>0</v>
      </c>
      <c r="FN145" s="1" t="s">
        <v>390</v>
      </c>
      <c r="FO145" s="1" t="s">
        <v>390</v>
      </c>
    </row>
    <row r="146" spans="1:171">
      <c r="A146">
        <v>1011</v>
      </c>
      <c r="B146">
        <v>24</v>
      </c>
      <c r="C146" t="s">
        <v>94</v>
      </c>
      <c r="D146" t="s">
        <v>243</v>
      </c>
      <c r="E146" s="20">
        <v>1636</v>
      </c>
      <c r="F146" s="2">
        <v>112</v>
      </c>
      <c r="G146" s="2">
        <v>0</v>
      </c>
      <c r="H146" s="2">
        <v>3</v>
      </c>
      <c r="I146" s="2">
        <v>0</v>
      </c>
      <c r="J146" s="6">
        <f>SUM(Table2[[#This Row],[FB B]:[FB FE]])</f>
        <v>115</v>
      </c>
      <c r="K146" s="11">
        <f>IF((Table2[[#This Row],[FB T]]/Table2[[#This Row],[Admission]]) = 0, "--", (Table2[[#This Row],[FB T]]/Table2[[#This Row],[Admission]]))</f>
        <v>7.029339853300734E-2</v>
      </c>
      <c r="L146" s="11">
        <f>IF(Table2[[#This Row],[FB T]]=0,"--", IF(Table2[[#This Row],[FB HS]]/Table2[[#This Row],[FB T]]=0, "--", Table2[[#This Row],[FB HS]]/Table2[[#This Row],[FB T]]))</f>
        <v>2.6086956521739129E-2</v>
      </c>
      <c r="M146" s="18" t="str">
        <f>IF(Table2[[#This Row],[FB T]]=0,"--", IF(Table2[[#This Row],[FB FE]]/Table2[[#This Row],[FB T]]=0, "--", Table2[[#This Row],[FB FE]]/Table2[[#This Row],[FB T]]))</f>
        <v>--</v>
      </c>
      <c r="N146" s="2">
        <v>44</v>
      </c>
      <c r="O146" s="2">
        <v>26</v>
      </c>
      <c r="P146" s="2">
        <v>0</v>
      </c>
      <c r="Q146" s="2">
        <v>0</v>
      </c>
      <c r="R146" s="6">
        <f>SUM(Table2[[#This Row],[XC B]:[XC FE]])</f>
        <v>70</v>
      </c>
      <c r="S146" s="11">
        <f>IF((Table2[[#This Row],[XC T]]/Table2[[#This Row],[Admission]]) = 0, "--", (Table2[[#This Row],[XC T]]/Table2[[#This Row],[Admission]]))</f>
        <v>4.2787286063569685E-2</v>
      </c>
      <c r="T146" s="11" t="str">
        <f>IF(Table2[[#This Row],[XC T]]=0,"--", IF(Table2[[#This Row],[XC HS]]/Table2[[#This Row],[XC T]]=0, "--", Table2[[#This Row],[XC HS]]/Table2[[#This Row],[XC T]]))</f>
        <v>--</v>
      </c>
      <c r="U146" s="18" t="str">
        <f>IF(Table2[[#This Row],[XC T]]=0,"--", IF(Table2[[#This Row],[XC FE]]/Table2[[#This Row],[XC T]]=0, "--", Table2[[#This Row],[XC FE]]/Table2[[#This Row],[XC T]]))</f>
        <v>--</v>
      </c>
      <c r="V146" s="2">
        <v>37</v>
      </c>
      <c r="W146" s="2">
        <v>0</v>
      </c>
      <c r="X146" s="2">
        <v>0</v>
      </c>
      <c r="Y146" s="6">
        <f>SUM(Table2[[#This Row],[VB G]:[VB FE]])</f>
        <v>37</v>
      </c>
      <c r="Z146" s="11">
        <f>IF((Table2[[#This Row],[VB T]]/Table2[[#This Row],[Admission]]) = 0, "--", (Table2[[#This Row],[VB T]]/Table2[[#This Row],[Admission]]))</f>
        <v>2.2616136919315404E-2</v>
      </c>
      <c r="AA146" s="11" t="str">
        <f>IF(Table2[[#This Row],[VB T]]=0,"--", IF(Table2[[#This Row],[VB HS]]/Table2[[#This Row],[VB T]]=0, "--", Table2[[#This Row],[VB HS]]/Table2[[#This Row],[VB T]]))</f>
        <v>--</v>
      </c>
      <c r="AB146" s="18" t="str">
        <f>IF(Table2[[#This Row],[VB T]]=0,"--", IF(Table2[[#This Row],[VB FE]]/Table2[[#This Row],[VB T]]=0, "--", Table2[[#This Row],[VB FE]]/Table2[[#This Row],[VB T]]))</f>
        <v>--</v>
      </c>
      <c r="AC146" s="2">
        <v>40</v>
      </c>
      <c r="AD146" s="2">
        <v>36</v>
      </c>
      <c r="AE146" s="2">
        <v>0</v>
      </c>
      <c r="AF146" s="2">
        <v>2</v>
      </c>
      <c r="AG146" s="6">
        <f>SUM(Table2[[#This Row],[SC B]:[SC FE]])</f>
        <v>78</v>
      </c>
      <c r="AH146" s="11">
        <f>IF((Table2[[#This Row],[SC T]]/Table2[[#This Row],[Admission]]) = 0, "--", (Table2[[#This Row],[SC T]]/Table2[[#This Row],[Admission]]))</f>
        <v>4.7677261613691929E-2</v>
      </c>
      <c r="AI146" s="11" t="str">
        <f>IF(Table2[[#This Row],[SC T]]=0,"--", IF(Table2[[#This Row],[SC HS]]/Table2[[#This Row],[SC T]]=0, "--", Table2[[#This Row],[SC HS]]/Table2[[#This Row],[SC T]]))</f>
        <v>--</v>
      </c>
      <c r="AJ146" s="18">
        <f>IF(Table2[[#This Row],[SC T]]=0,"--", IF(Table2[[#This Row],[SC FE]]/Table2[[#This Row],[SC T]]=0, "--", Table2[[#This Row],[SC FE]]/Table2[[#This Row],[SC T]]))</f>
        <v>2.564102564102564E-2</v>
      </c>
      <c r="AK146" s="15">
        <f>SUM(Table2[[#This Row],[FB T]],Table2[[#This Row],[XC T]],Table2[[#This Row],[VB T]],Table2[[#This Row],[SC T]])</f>
        <v>300</v>
      </c>
      <c r="AL146" s="2">
        <v>33</v>
      </c>
      <c r="AM146" s="2">
        <v>33</v>
      </c>
      <c r="AN146" s="2">
        <v>0</v>
      </c>
      <c r="AO146" s="2">
        <v>0</v>
      </c>
      <c r="AP146" s="6">
        <f>SUM(Table2[[#This Row],[BX B]:[BX FE]])</f>
        <v>66</v>
      </c>
      <c r="AQ146" s="11">
        <f>IF((Table2[[#This Row],[BX T]]/Table2[[#This Row],[Admission]]) = 0, "--", (Table2[[#This Row],[BX T]]/Table2[[#This Row],[Admission]]))</f>
        <v>4.0342298288508556E-2</v>
      </c>
      <c r="AR146" s="11" t="str">
        <f>IF(Table2[[#This Row],[BX T]]=0,"--", IF(Table2[[#This Row],[BX HS]]/Table2[[#This Row],[BX T]]=0, "--", Table2[[#This Row],[BX HS]]/Table2[[#This Row],[BX T]]))</f>
        <v>--</v>
      </c>
      <c r="AS146" s="18" t="str">
        <f>IF(Table2[[#This Row],[BX T]]=0,"--", IF(Table2[[#This Row],[BX FE]]/Table2[[#This Row],[BX T]]=0, "--", Table2[[#This Row],[BX FE]]/Table2[[#This Row],[BX T]]))</f>
        <v>--</v>
      </c>
      <c r="AT146" s="2">
        <v>28</v>
      </c>
      <c r="AU146" s="2">
        <v>32</v>
      </c>
      <c r="AV146" s="2">
        <v>0</v>
      </c>
      <c r="AW146" s="2">
        <v>3</v>
      </c>
      <c r="AX146" s="6">
        <f>SUM(Table2[[#This Row],[SW B]:[SW FE]])</f>
        <v>63</v>
      </c>
      <c r="AY146" s="11">
        <f>IF((Table2[[#This Row],[SW T]]/Table2[[#This Row],[Admission]]) = 0, "--", (Table2[[#This Row],[SW T]]/Table2[[#This Row],[Admission]]))</f>
        <v>3.8508557457212711E-2</v>
      </c>
      <c r="AZ146" s="11" t="str">
        <f>IF(Table2[[#This Row],[SW T]]=0,"--", IF(Table2[[#This Row],[SW HS]]/Table2[[#This Row],[SW T]]=0, "--", Table2[[#This Row],[SW HS]]/Table2[[#This Row],[SW T]]))</f>
        <v>--</v>
      </c>
      <c r="BA146" s="18">
        <f>IF(Table2[[#This Row],[SW T]]=0,"--", IF(Table2[[#This Row],[SW FE]]/Table2[[#This Row],[SW T]]=0, "--", Table2[[#This Row],[SW FE]]/Table2[[#This Row],[SW T]]))</f>
        <v>4.7619047619047616E-2</v>
      </c>
      <c r="BB146" s="2">
        <v>4</v>
      </c>
      <c r="BC146" s="2">
        <v>37</v>
      </c>
      <c r="BD146" s="2">
        <v>0</v>
      </c>
      <c r="BE146" s="2">
        <v>0</v>
      </c>
      <c r="BF146" s="6">
        <f>SUM(Table2[[#This Row],[CHE B]:[CHE FE]])</f>
        <v>41</v>
      </c>
      <c r="BG146" s="11">
        <f>IF((Table2[[#This Row],[CHE T]]/Table2[[#This Row],[Admission]]) = 0, "--", (Table2[[#This Row],[CHE T]]/Table2[[#This Row],[Admission]]))</f>
        <v>2.5061124694376529E-2</v>
      </c>
      <c r="BH146" s="11" t="str">
        <f>IF(Table2[[#This Row],[CHE T]]=0,"--", IF(Table2[[#This Row],[CHE HS]]/Table2[[#This Row],[CHE T]]=0, "--", Table2[[#This Row],[CHE HS]]/Table2[[#This Row],[CHE T]]))</f>
        <v>--</v>
      </c>
      <c r="BI146" s="22" t="str">
        <f>IF(Table2[[#This Row],[CHE T]]=0,"--", IF(Table2[[#This Row],[CHE FE]]/Table2[[#This Row],[CHE T]]=0, "--", Table2[[#This Row],[CHE FE]]/Table2[[#This Row],[CHE T]]))</f>
        <v>--</v>
      </c>
      <c r="BJ146" s="2">
        <v>38</v>
      </c>
      <c r="BK146" s="2">
        <v>0</v>
      </c>
      <c r="BL146" s="2">
        <v>1</v>
      </c>
      <c r="BM146" s="2">
        <v>0</v>
      </c>
      <c r="BN146" s="6">
        <f>SUM(Table2[[#This Row],[WR B]:[WR FE]])</f>
        <v>39</v>
      </c>
      <c r="BO146" s="11">
        <f>IF((Table2[[#This Row],[WR T]]/Table2[[#This Row],[Admission]]) = 0, "--", (Table2[[#This Row],[WR T]]/Table2[[#This Row],[Admission]]))</f>
        <v>2.3838630806845965E-2</v>
      </c>
      <c r="BP146" s="11">
        <f>IF(Table2[[#This Row],[WR T]]=0,"--", IF(Table2[[#This Row],[WR HS]]/Table2[[#This Row],[WR T]]=0, "--", Table2[[#This Row],[WR HS]]/Table2[[#This Row],[WR T]]))</f>
        <v>2.564102564102564E-2</v>
      </c>
      <c r="BQ146" s="18" t="str">
        <f>IF(Table2[[#This Row],[WR T]]=0,"--", IF(Table2[[#This Row],[WR FE]]/Table2[[#This Row],[WR T]]=0, "--", Table2[[#This Row],[WR FE]]/Table2[[#This Row],[WR T]]))</f>
        <v>--</v>
      </c>
      <c r="BR146" s="2">
        <v>0</v>
      </c>
      <c r="BS146" s="2">
        <v>53</v>
      </c>
      <c r="BT146" s="2">
        <v>1</v>
      </c>
      <c r="BU146" s="2">
        <v>0</v>
      </c>
      <c r="BV146" s="6">
        <f>SUM(Table2[[#This Row],[DNC B]:[DNC FE]])</f>
        <v>54</v>
      </c>
      <c r="BW146" s="11">
        <f>IF((Table2[[#This Row],[DNC T]]/Table2[[#This Row],[Admission]]) = 0, "--", (Table2[[#This Row],[DNC T]]/Table2[[#This Row],[Admission]]))</f>
        <v>3.3007334963325183E-2</v>
      </c>
      <c r="BX146" s="11">
        <f>IF(Table2[[#This Row],[DNC T]]=0,"--", IF(Table2[[#This Row],[DNC HS]]/Table2[[#This Row],[DNC T]]=0, "--", Table2[[#This Row],[DNC HS]]/Table2[[#This Row],[DNC T]]))</f>
        <v>1.8518518518518517E-2</v>
      </c>
      <c r="BY146" s="18" t="str">
        <f>IF(Table2[[#This Row],[DNC T]]=0,"--", IF(Table2[[#This Row],[DNC FE]]/Table2[[#This Row],[DNC T]]=0, "--", Table2[[#This Row],[DNC FE]]/Table2[[#This Row],[DNC T]]))</f>
        <v>--</v>
      </c>
      <c r="BZ146" s="24">
        <f>SUM(Table2[[#This Row],[BX T]],Table2[[#This Row],[SW T]],Table2[[#This Row],[CHE T]],Table2[[#This Row],[WR T]],Table2[[#This Row],[DNC T]])</f>
        <v>263</v>
      </c>
      <c r="CA146" s="2">
        <v>94</v>
      </c>
      <c r="CB146" s="2">
        <v>53</v>
      </c>
      <c r="CC146" s="2">
        <v>2</v>
      </c>
      <c r="CD146" s="2">
        <v>2</v>
      </c>
      <c r="CE146" s="6">
        <f>SUM(Table2[[#This Row],[TF B]:[TF FE]])</f>
        <v>151</v>
      </c>
      <c r="CF146" s="11">
        <f>IF((Table2[[#This Row],[TF T]]/Table2[[#This Row],[Admission]]) = 0, "--", (Table2[[#This Row],[TF T]]/Table2[[#This Row],[Admission]]))</f>
        <v>9.2298288508557452E-2</v>
      </c>
      <c r="CG146" s="11">
        <f>IF(Table2[[#This Row],[TF T]]=0,"--", IF(Table2[[#This Row],[TF HS]]/Table2[[#This Row],[TF T]]=0, "--", Table2[[#This Row],[TF HS]]/Table2[[#This Row],[TF T]]))</f>
        <v>1.3245033112582781E-2</v>
      </c>
      <c r="CH146" s="18">
        <f>IF(Table2[[#This Row],[TF T]]=0,"--", IF(Table2[[#This Row],[TF FE]]/Table2[[#This Row],[TF T]]=0, "--", Table2[[#This Row],[TF FE]]/Table2[[#This Row],[TF T]]))</f>
        <v>1.3245033112582781E-2</v>
      </c>
      <c r="CI146" s="2">
        <v>42</v>
      </c>
      <c r="CJ146" s="2">
        <v>0</v>
      </c>
      <c r="CK146" s="2">
        <v>1</v>
      </c>
      <c r="CL146" s="2">
        <v>0</v>
      </c>
      <c r="CM146" s="6">
        <f>SUM(Table2[[#This Row],[BB B]:[BB FE]])</f>
        <v>43</v>
      </c>
      <c r="CN146" s="11">
        <f>IF((Table2[[#This Row],[BB T]]/Table2[[#This Row],[Admission]]) = 0, "--", (Table2[[#This Row],[BB T]]/Table2[[#This Row],[Admission]]))</f>
        <v>2.628361858190709E-2</v>
      </c>
      <c r="CO146" s="11">
        <f>IF(Table2[[#This Row],[BB T]]=0,"--", IF(Table2[[#This Row],[BB HS]]/Table2[[#This Row],[BB T]]=0, "--", Table2[[#This Row],[BB HS]]/Table2[[#This Row],[BB T]]))</f>
        <v>2.3255813953488372E-2</v>
      </c>
      <c r="CP146" s="18" t="str">
        <f>IF(Table2[[#This Row],[BB T]]=0,"--", IF(Table2[[#This Row],[BB FE]]/Table2[[#This Row],[BB T]]=0, "--", Table2[[#This Row],[BB FE]]/Table2[[#This Row],[BB T]]))</f>
        <v>--</v>
      </c>
      <c r="CQ146" s="2">
        <v>0</v>
      </c>
      <c r="CR146" s="2">
        <v>41</v>
      </c>
      <c r="CS146" s="2">
        <v>0</v>
      </c>
      <c r="CT146" s="2">
        <v>0</v>
      </c>
      <c r="CU146" s="6">
        <f>SUM(Table2[[#This Row],[SB B]:[SB FE]])</f>
        <v>41</v>
      </c>
      <c r="CV146" s="11">
        <f>IF((Table2[[#This Row],[SB T]]/Table2[[#This Row],[Admission]]) = 0, "--", (Table2[[#This Row],[SB T]]/Table2[[#This Row],[Admission]]))</f>
        <v>2.5061124694376529E-2</v>
      </c>
      <c r="CW146" s="11" t="str">
        <f>IF(Table2[[#This Row],[SB T]]=0,"--", IF(Table2[[#This Row],[SB HS]]/Table2[[#This Row],[SB T]]=0, "--", Table2[[#This Row],[SB HS]]/Table2[[#This Row],[SB T]]))</f>
        <v>--</v>
      </c>
      <c r="CX146" s="18" t="str">
        <f>IF(Table2[[#This Row],[SB T]]=0,"--", IF(Table2[[#This Row],[SB FE]]/Table2[[#This Row],[SB T]]=0, "--", Table2[[#This Row],[SB FE]]/Table2[[#This Row],[SB T]]))</f>
        <v>--</v>
      </c>
      <c r="CY146" s="2">
        <v>14</v>
      </c>
      <c r="CZ146" s="2">
        <v>13</v>
      </c>
      <c r="DA146" s="2">
        <v>0</v>
      </c>
      <c r="DB146" s="2">
        <v>0</v>
      </c>
      <c r="DC146" s="6">
        <f>SUM(Table2[[#This Row],[GF B]:[GF FE]])</f>
        <v>27</v>
      </c>
      <c r="DD146" s="11">
        <f>IF((Table2[[#This Row],[GF T]]/Table2[[#This Row],[Admission]]) = 0, "--", (Table2[[#This Row],[GF T]]/Table2[[#This Row],[Admission]]))</f>
        <v>1.6503667481662591E-2</v>
      </c>
      <c r="DE146" s="11" t="str">
        <f>IF(Table2[[#This Row],[GF T]]=0,"--", IF(Table2[[#This Row],[GF HS]]/Table2[[#This Row],[GF T]]=0, "--", Table2[[#This Row],[GF HS]]/Table2[[#This Row],[GF T]]))</f>
        <v>--</v>
      </c>
      <c r="DF146" s="18" t="str">
        <f>IF(Table2[[#This Row],[GF T]]=0,"--", IF(Table2[[#This Row],[GF FE]]/Table2[[#This Row],[GF T]]=0, "--", Table2[[#This Row],[GF FE]]/Table2[[#This Row],[GF T]]))</f>
        <v>--</v>
      </c>
      <c r="DG146" s="2">
        <v>21</v>
      </c>
      <c r="DH146" s="2">
        <v>37</v>
      </c>
      <c r="DI146" s="2">
        <v>0</v>
      </c>
      <c r="DJ146" s="2">
        <v>1</v>
      </c>
      <c r="DK146" s="6">
        <f>SUM(Table2[[#This Row],[TN B]:[TN FE]])</f>
        <v>59</v>
      </c>
      <c r="DL146" s="11">
        <f>IF((Table2[[#This Row],[TN T]]/Table2[[#This Row],[Admission]]) = 0, "--", (Table2[[#This Row],[TN T]]/Table2[[#This Row],[Admission]]))</f>
        <v>3.6063569682151589E-2</v>
      </c>
      <c r="DM146" s="11" t="str">
        <f>IF(Table2[[#This Row],[TN T]]=0,"--", IF(Table2[[#This Row],[TN HS]]/Table2[[#This Row],[TN T]]=0, "--", Table2[[#This Row],[TN HS]]/Table2[[#This Row],[TN T]]))</f>
        <v>--</v>
      </c>
      <c r="DN146" s="18">
        <f>IF(Table2[[#This Row],[TN T]]=0,"--", IF(Table2[[#This Row],[TN FE]]/Table2[[#This Row],[TN T]]=0, "--", Table2[[#This Row],[TN FE]]/Table2[[#This Row],[TN T]]))</f>
        <v>1.6949152542372881E-2</v>
      </c>
      <c r="DO146" s="2">
        <v>28</v>
      </c>
      <c r="DP146" s="2">
        <v>17</v>
      </c>
      <c r="DQ146" s="2">
        <v>2</v>
      </c>
      <c r="DR146" s="2">
        <v>0</v>
      </c>
      <c r="DS146" s="6">
        <f>SUM(Table2[[#This Row],[BND B]:[BND FE]])</f>
        <v>47</v>
      </c>
      <c r="DT146" s="11">
        <f>IF((Table2[[#This Row],[BND T]]/Table2[[#This Row],[Admission]]) = 0, "--", (Table2[[#This Row],[BND T]]/Table2[[#This Row],[Admission]]))</f>
        <v>2.8728606356968216E-2</v>
      </c>
      <c r="DU146" s="11">
        <f>IF(Table2[[#This Row],[BND T]]=0,"--", IF(Table2[[#This Row],[BND HS]]/Table2[[#This Row],[BND T]]=0, "--", Table2[[#This Row],[BND HS]]/Table2[[#This Row],[BND T]]))</f>
        <v>4.2553191489361701E-2</v>
      </c>
      <c r="DV146" s="18" t="str">
        <f>IF(Table2[[#This Row],[BND T]]=0,"--", IF(Table2[[#This Row],[BND FE]]/Table2[[#This Row],[BND T]]=0, "--", Table2[[#This Row],[BND FE]]/Table2[[#This Row],[BND T]]))</f>
        <v>--</v>
      </c>
      <c r="DW146" s="2">
        <v>7</v>
      </c>
      <c r="DX146" s="2">
        <v>8</v>
      </c>
      <c r="DY146" s="2">
        <v>0</v>
      </c>
      <c r="DZ146" s="2">
        <v>0</v>
      </c>
      <c r="EA146" s="6">
        <f>SUM(Table2[[#This Row],[SPE B]:[SPE FE]])</f>
        <v>15</v>
      </c>
      <c r="EB146" s="11">
        <f>IF((Table2[[#This Row],[SPE T]]/Table2[[#This Row],[Admission]]) = 0, "--", (Table2[[#This Row],[SPE T]]/Table2[[#This Row],[Admission]]))</f>
        <v>9.1687041564792182E-3</v>
      </c>
      <c r="EC146" s="11" t="str">
        <f>IF(Table2[[#This Row],[SPE T]]=0,"--", IF(Table2[[#This Row],[SPE HS]]/Table2[[#This Row],[SPE T]]=0, "--", Table2[[#This Row],[SPE HS]]/Table2[[#This Row],[SPE T]]))</f>
        <v>--</v>
      </c>
      <c r="ED146" s="18" t="str">
        <f>IF(Table2[[#This Row],[SPE T]]=0,"--", IF(Table2[[#This Row],[SPE FE]]/Table2[[#This Row],[SPE T]]=0, "--", Table2[[#This Row],[SPE FE]]/Table2[[#This Row],[SPE T]]))</f>
        <v>--</v>
      </c>
      <c r="EE146" s="2">
        <v>0</v>
      </c>
      <c r="EF146" s="2">
        <v>0</v>
      </c>
      <c r="EG146" s="2">
        <v>0</v>
      </c>
      <c r="EH146" s="2">
        <v>0</v>
      </c>
      <c r="EI146" s="6">
        <f>SUM(Table2[[#This Row],[ORC B]:[ORC FE]])</f>
        <v>0</v>
      </c>
      <c r="EJ146" s="11" t="str">
        <f>IF((Table2[[#This Row],[ORC T]]/Table2[[#This Row],[Admission]]) = 0, "--", (Table2[[#This Row],[ORC T]]/Table2[[#This Row],[Admission]]))</f>
        <v>--</v>
      </c>
      <c r="EK146" s="11" t="str">
        <f>IF(Table2[[#This Row],[ORC T]]=0,"--", IF(Table2[[#This Row],[ORC HS]]/Table2[[#This Row],[ORC T]]=0, "--", Table2[[#This Row],[ORC HS]]/Table2[[#This Row],[ORC T]]))</f>
        <v>--</v>
      </c>
      <c r="EL146" s="18" t="str">
        <f>IF(Table2[[#This Row],[ORC T]]=0,"--", IF(Table2[[#This Row],[ORC FE]]/Table2[[#This Row],[ORC T]]=0, "--", Table2[[#This Row],[ORC FE]]/Table2[[#This Row],[ORC T]]))</f>
        <v>--</v>
      </c>
      <c r="EM146" s="2">
        <v>3</v>
      </c>
      <c r="EN146" s="2">
        <v>0</v>
      </c>
      <c r="EO146" s="2">
        <v>0</v>
      </c>
      <c r="EP146" s="2">
        <v>0</v>
      </c>
      <c r="EQ146" s="6">
        <f>SUM(Table2[[#This Row],[SOL B]:[SOL FE]])</f>
        <v>3</v>
      </c>
      <c r="ER146" s="11">
        <f>IF((Table2[[#This Row],[SOL T]]/Table2[[#This Row],[Admission]]) = 0, "--", (Table2[[#This Row],[SOL T]]/Table2[[#This Row],[Admission]]))</f>
        <v>1.8337408312958435E-3</v>
      </c>
      <c r="ES146" s="11" t="str">
        <f>IF(Table2[[#This Row],[SOL T]]=0,"--", IF(Table2[[#This Row],[SOL HS]]/Table2[[#This Row],[SOL T]]=0, "--", Table2[[#This Row],[SOL HS]]/Table2[[#This Row],[SOL T]]))</f>
        <v>--</v>
      </c>
      <c r="ET146" s="18" t="str">
        <f>IF(Table2[[#This Row],[SOL T]]=0,"--", IF(Table2[[#This Row],[SOL FE]]/Table2[[#This Row],[SOL T]]=0, "--", Table2[[#This Row],[SOL FE]]/Table2[[#This Row],[SOL T]]))</f>
        <v>--</v>
      </c>
      <c r="EU146" s="2">
        <v>28</v>
      </c>
      <c r="EV146" s="2">
        <v>40</v>
      </c>
      <c r="EW146" s="2">
        <v>0</v>
      </c>
      <c r="EX146" s="2">
        <v>0</v>
      </c>
      <c r="EY146" s="6">
        <f>SUM(Table2[[#This Row],[CHO B]:[CHO FE]])</f>
        <v>68</v>
      </c>
      <c r="EZ146" s="11">
        <f>IF((Table2[[#This Row],[CHO T]]/Table2[[#This Row],[Admission]]) = 0, "--", (Table2[[#This Row],[CHO T]]/Table2[[#This Row],[Admission]]))</f>
        <v>4.1564792176039117E-2</v>
      </c>
      <c r="FA146" s="11" t="str">
        <f>IF(Table2[[#This Row],[CHO T]]=0,"--", IF(Table2[[#This Row],[CHO HS]]/Table2[[#This Row],[CHO T]]=0, "--", Table2[[#This Row],[CHO HS]]/Table2[[#This Row],[CHO T]]))</f>
        <v>--</v>
      </c>
      <c r="FB146" s="18" t="str">
        <f>IF(Table2[[#This Row],[CHO T]]=0,"--", IF(Table2[[#This Row],[CHO FE]]/Table2[[#This Row],[CHO T]]=0, "--", Table2[[#This Row],[CHO FE]]/Table2[[#This Row],[CHO T]]))</f>
        <v>--</v>
      </c>
      <c r="FC14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454</v>
      </c>
      <c r="FD146">
        <v>0</v>
      </c>
      <c r="FE146">
        <v>1</v>
      </c>
      <c r="FF146" s="1" t="s">
        <v>390</v>
      </c>
      <c r="FG146" s="1" t="s">
        <v>390</v>
      </c>
      <c r="FH146">
        <v>1</v>
      </c>
      <c r="FI146">
        <v>3</v>
      </c>
      <c r="FJ146" s="1" t="s">
        <v>390</v>
      </c>
      <c r="FK146" s="1" t="s">
        <v>390</v>
      </c>
      <c r="FL146">
        <v>0</v>
      </c>
      <c r="FM146">
        <v>0</v>
      </c>
      <c r="FN146" s="1" t="s">
        <v>390</v>
      </c>
      <c r="FO146" s="1" t="s">
        <v>390</v>
      </c>
    </row>
    <row r="147" spans="1:171">
      <c r="A147">
        <v>918</v>
      </c>
      <c r="B147">
        <v>131</v>
      </c>
      <c r="C147" t="s">
        <v>94</v>
      </c>
      <c r="D147" t="s">
        <v>244</v>
      </c>
      <c r="E147" s="20">
        <v>1978</v>
      </c>
      <c r="F147" s="2">
        <v>159</v>
      </c>
      <c r="G147" s="2">
        <v>1</v>
      </c>
      <c r="H147" s="2">
        <v>1</v>
      </c>
      <c r="I147" s="2">
        <v>0</v>
      </c>
      <c r="J147" s="6">
        <f>SUM(Table2[[#This Row],[FB B]:[FB FE]])</f>
        <v>161</v>
      </c>
      <c r="K147" s="11">
        <f>IF((Table2[[#This Row],[FB T]]/Table2[[#This Row],[Admission]]) = 0, "--", (Table2[[#This Row],[FB T]]/Table2[[#This Row],[Admission]]))</f>
        <v>8.1395348837209308E-2</v>
      </c>
      <c r="L147" s="11">
        <f>IF(Table2[[#This Row],[FB T]]=0,"--", IF(Table2[[#This Row],[FB HS]]/Table2[[#This Row],[FB T]]=0, "--", Table2[[#This Row],[FB HS]]/Table2[[#This Row],[FB T]]))</f>
        <v>6.2111801242236021E-3</v>
      </c>
      <c r="M147" s="18" t="str">
        <f>IF(Table2[[#This Row],[FB T]]=0,"--", IF(Table2[[#This Row],[FB FE]]/Table2[[#This Row],[FB T]]=0, "--", Table2[[#This Row],[FB FE]]/Table2[[#This Row],[FB T]]))</f>
        <v>--</v>
      </c>
      <c r="N147" s="2">
        <v>16</v>
      </c>
      <c r="O147" s="2">
        <v>16</v>
      </c>
      <c r="P147" s="2">
        <v>0</v>
      </c>
      <c r="Q147" s="2">
        <v>0</v>
      </c>
      <c r="R147" s="6">
        <f>SUM(Table2[[#This Row],[XC B]:[XC FE]])</f>
        <v>32</v>
      </c>
      <c r="S147" s="11">
        <f>IF((Table2[[#This Row],[XC T]]/Table2[[#This Row],[Admission]]) = 0, "--", (Table2[[#This Row],[XC T]]/Table2[[#This Row],[Admission]]))</f>
        <v>1.6177957532861477E-2</v>
      </c>
      <c r="T147" s="11" t="str">
        <f>IF(Table2[[#This Row],[XC T]]=0,"--", IF(Table2[[#This Row],[XC HS]]/Table2[[#This Row],[XC T]]=0, "--", Table2[[#This Row],[XC HS]]/Table2[[#This Row],[XC T]]))</f>
        <v>--</v>
      </c>
      <c r="U147" s="18" t="str">
        <f>IF(Table2[[#This Row],[XC T]]=0,"--", IF(Table2[[#This Row],[XC FE]]/Table2[[#This Row],[XC T]]=0, "--", Table2[[#This Row],[XC FE]]/Table2[[#This Row],[XC T]]))</f>
        <v>--</v>
      </c>
      <c r="V147" s="2">
        <v>38</v>
      </c>
      <c r="W147" s="2">
        <v>2</v>
      </c>
      <c r="X147" s="2">
        <v>0</v>
      </c>
      <c r="Y147" s="6">
        <f>SUM(Table2[[#This Row],[VB G]:[VB FE]])</f>
        <v>40</v>
      </c>
      <c r="Z147" s="11">
        <f>IF((Table2[[#This Row],[VB T]]/Table2[[#This Row],[Admission]]) = 0, "--", (Table2[[#This Row],[VB T]]/Table2[[#This Row],[Admission]]))</f>
        <v>2.0222446916076844E-2</v>
      </c>
      <c r="AA147" s="11">
        <f>IF(Table2[[#This Row],[VB T]]=0,"--", IF(Table2[[#This Row],[VB HS]]/Table2[[#This Row],[VB T]]=0, "--", Table2[[#This Row],[VB HS]]/Table2[[#This Row],[VB T]]))</f>
        <v>0.05</v>
      </c>
      <c r="AB147" s="18" t="str">
        <f>IF(Table2[[#This Row],[VB T]]=0,"--", IF(Table2[[#This Row],[VB FE]]/Table2[[#This Row],[VB T]]=0, "--", Table2[[#This Row],[VB FE]]/Table2[[#This Row],[VB T]]))</f>
        <v>--</v>
      </c>
      <c r="AC147" s="2">
        <v>48</v>
      </c>
      <c r="AD147" s="2">
        <v>56</v>
      </c>
      <c r="AE147" s="2">
        <v>0</v>
      </c>
      <c r="AF147" s="2">
        <v>1</v>
      </c>
      <c r="AG147" s="6">
        <f>SUM(Table2[[#This Row],[SC B]:[SC FE]])</f>
        <v>105</v>
      </c>
      <c r="AH147" s="11">
        <f>IF((Table2[[#This Row],[SC T]]/Table2[[#This Row],[Admission]]) = 0, "--", (Table2[[#This Row],[SC T]]/Table2[[#This Row],[Admission]]))</f>
        <v>5.3083923154701722E-2</v>
      </c>
      <c r="AI147" s="11" t="str">
        <f>IF(Table2[[#This Row],[SC T]]=0,"--", IF(Table2[[#This Row],[SC HS]]/Table2[[#This Row],[SC T]]=0, "--", Table2[[#This Row],[SC HS]]/Table2[[#This Row],[SC T]]))</f>
        <v>--</v>
      </c>
      <c r="AJ147" s="18">
        <f>IF(Table2[[#This Row],[SC T]]=0,"--", IF(Table2[[#This Row],[SC FE]]/Table2[[#This Row],[SC T]]=0, "--", Table2[[#This Row],[SC FE]]/Table2[[#This Row],[SC T]]))</f>
        <v>9.5238095238095247E-3</v>
      </c>
      <c r="AK147" s="15">
        <f>SUM(Table2[[#This Row],[FB T]],Table2[[#This Row],[XC T]],Table2[[#This Row],[VB T]],Table2[[#This Row],[SC T]])</f>
        <v>338</v>
      </c>
      <c r="AL147" s="2">
        <v>32</v>
      </c>
      <c r="AM147" s="2">
        <v>24</v>
      </c>
      <c r="AN147" s="2">
        <v>1</v>
      </c>
      <c r="AO147" s="2">
        <v>0</v>
      </c>
      <c r="AP147" s="6">
        <f>SUM(Table2[[#This Row],[BX B]:[BX FE]])</f>
        <v>57</v>
      </c>
      <c r="AQ147" s="11">
        <f>IF((Table2[[#This Row],[BX T]]/Table2[[#This Row],[Admission]]) = 0, "--", (Table2[[#This Row],[BX T]]/Table2[[#This Row],[Admission]]))</f>
        <v>2.8816986855409503E-2</v>
      </c>
      <c r="AR147" s="11">
        <f>IF(Table2[[#This Row],[BX T]]=0,"--", IF(Table2[[#This Row],[BX HS]]/Table2[[#This Row],[BX T]]=0, "--", Table2[[#This Row],[BX HS]]/Table2[[#This Row],[BX T]]))</f>
        <v>1.7543859649122806E-2</v>
      </c>
      <c r="AS147" s="18" t="str">
        <f>IF(Table2[[#This Row],[BX T]]=0,"--", IF(Table2[[#This Row],[BX FE]]/Table2[[#This Row],[BX T]]=0, "--", Table2[[#This Row],[BX FE]]/Table2[[#This Row],[BX T]]))</f>
        <v>--</v>
      </c>
      <c r="AT147" s="2">
        <v>35</v>
      </c>
      <c r="AU147" s="2">
        <v>41</v>
      </c>
      <c r="AV147" s="2">
        <v>1</v>
      </c>
      <c r="AW147" s="2">
        <v>1</v>
      </c>
      <c r="AX147" s="6">
        <f>SUM(Table2[[#This Row],[SW B]:[SW FE]])</f>
        <v>78</v>
      </c>
      <c r="AY147" s="11">
        <f>IF((Table2[[#This Row],[SW T]]/Table2[[#This Row],[Admission]]) = 0, "--", (Table2[[#This Row],[SW T]]/Table2[[#This Row],[Admission]]))</f>
        <v>3.9433771486349849E-2</v>
      </c>
      <c r="AZ147" s="11">
        <f>IF(Table2[[#This Row],[SW T]]=0,"--", IF(Table2[[#This Row],[SW HS]]/Table2[[#This Row],[SW T]]=0, "--", Table2[[#This Row],[SW HS]]/Table2[[#This Row],[SW T]]))</f>
        <v>1.282051282051282E-2</v>
      </c>
      <c r="BA147" s="18">
        <f>IF(Table2[[#This Row],[SW T]]=0,"--", IF(Table2[[#This Row],[SW FE]]/Table2[[#This Row],[SW T]]=0, "--", Table2[[#This Row],[SW FE]]/Table2[[#This Row],[SW T]]))</f>
        <v>1.282051282051282E-2</v>
      </c>
      <c r="BB147" s="2">
        <v>1</v>
      </c>
      <c r="BC147" s="2">
        <v>19</v>
      </c>
      <c r="BD147" s="2">
        <v>0</v>
      </c>
      <c r="BE147" s="2">
        <v>0</v>
      </c>
      <c r="BF147" s="6">
        <f>SUM(Table2[[#This Row],[CHE B]:[CHE FE]])</f>
        <v>20</v>
      </c>
      <c r="BG147" s="11">
        <f>IF((Table2[[#This Row],[CHE T]]/Table2[[#This Row],[Admission]]) = 0, "--", (Table2[[#This Row],[CHE T]]/Table2[[#This Row],[Admission]]))</f>
        <v>1.0111223458038422E-2</v>
      </c>
      <c r="BH147" s="11" t="str">
        <f>IF(Table2[[#This Row],[CHE T]]=0,"--", IF(Table2[[#This Row],[CHE HS]]/Table2[[#This Row],[CHE T]]=0, "--", Table2[[#This Row],[CHE HS]]/Table2[[#This Row],[CHE T]]))</f>
        <v>--</v>
      </c>
      <c r="BI147" s="22" t="str">
        <f>IF(Table2[[#This Row],[CHE T]]=0,"--", IF(Table2[[#This Row],[CHE FE]]/Table2[[#This Row],[CHE T]]=0, "--", Table2[[#This Row],[CHE FE]]/Table2[[#This Row],[CHE T]]))</f>
        <v>--</v>
      </c>
      <c r="BJ147" s="2">
        <v>61</v>
      </c>
      <c r="BK147" s="2">
        <v>1</v>
      </c>
      <c r="BL147" s="2">
        <v>1</v>
      </c>
      <c r="BM147" s="2">
        <v>1</v>
      </c>
      <c r="BN147" s="6">
        <f>SUM(Table2[[#This Row],[WR B]:[WR FE]])</f>
        <v>64</v>
      </c>
      <c r="BO147" s="11">
        <f>IF((Table2[[#This Row],[WR T]]/Table2[[#This Row],[Admission]]) = 0, "--", (Table2[[#This Row],[WR T]]/Table2[[#This Row],[Admission]]))</f>
        <v>3.2355915065722954E-2</v>
      </c>
      <c r="BP147" s="11">
        <f>IF(Table2[[#This Row],[WR T]]=0,"--", IF(Table2[[#This Row],[WR HS]]/Table2[[#This Row],[WR T]]=0, "--", Table2[[#This Row],[WR HS]]/Table2[[#This Row],[WR T]]))</f>
        <v>1.5625E-2</v>
      </c>
      <c r="BQ147" s="18">
        <f>IF(Table2[[#This Row],[WR T]]=0,"--", IF(Table2[[#This Row],[WR FE]]/Table2[[#This Row],[WR T]]=0, "--", Table2[[#This Row],[WR FE]]/Table2[[#This Row],[WR T]]))</f>
        <v>1.5625E-2</v>
      </c>
      <c r="BR147" s="2">
        <v>0</v>
      </c>
      <c r="BS147" s="2">
        <v>18</v>
      </c>
      <c r="BT147" s="2">
        <v>0</v>
      </c>
      <c r="BU147" s="2">
        <v>0</v>
      </c>
      <c r="BV147" s="6">
        <f>SUM(Table2[[#This Row],[DNC B]:[DNC FE]])</f>
        <v>18</v>
      </c>
      <c r="BW147" s="11">
        <f>IF((Table2[[#This Row],[DNC T]]/Table2[[#This Row],[Admission]]) = 0, "--", (Table2[[#This Row],[DNC T]]/Table2[[#This Row],[Admission]]))</f>
        <v>9.1001011122345803E-3</v>
      </c>
      <c r="BX147" s="11" t="str">
        <f>IF(Table2[[#This Row],[DNC T]]=0,"--", IF(Table2[[#This Row],[DNC HS]]/Table2[[#This Row],[DNC T]]=0, "--", Table2[[#This Row],[DNC HS]]/Table2[[#This Row],[DNC T]]))</f>
        <v>--</v>
      </c>
      <c r="BY147" s="18" t="str">
        <f>IF(Table2[[#This Row],[DNC T]]=0,"--", IF(Table2[[#This Row],[DNC FE]]/Table2[[#This Row],[DNC T]]=0, "--", Table2[[#This Row],[DNC FE]]/Table2[[#This Row],[DNC T]]))</f>
        <v>--</v>
      </c>
      <c r="BZ147" s="24">
        <f>SUM(Table2[[#This Row],[BX T]],Table2[[#This Row],[SW T]],Table2[[#This Row],[CHE T]],Table2[[#This Row],[WR T]],Table2[[#This Row],[DNC T]])</f>
        <v>237</v>
      </c>
      <c r="CA147" s="2">
        <v>68</v>
      </c>
      <c r="CB147" s="2">
        <v>57</v>
      </c>
      <c r="CC147" s="2">
        <v>0</v>
      </c>
      <c r="CD147" s="2">
        <v>1</v>
      </c>
      <c r="CE147" s="6">
        <f>SUM(Table2[[#This Row],[TF B]:[TF FE]])</f>
        <v>126</v>
      </c>
      <c r="CF147" s="11">
        <f>IF((Table2[[#This Row],[TF T]]/Table2[[#This Row],[Admission]]) = 0, "--", (Table2[[#This Row],[TF T]]/Table2[[#This Row],[Admission]]))</f>
        <v>6.3700707785642061E-2</v>
      </c>
      <c r="CG147" s="11" t="str">
        <f>IF(Table2[[#This Row],[TF T]]=0,"--", IF(Table2[[#This Row],[TF HS]]/Table2[[#This Row],[TF T]]=0, "--", Table2[[#This Row],[TF HS]]/Table2[[#This Row],[TF T]]))</f>
        <v>--</v>
      </c>
      <c r="CH147" s="18">
        <f>IF(Table2[[#This Row],[TF T]]=0,"--", IF(Table2[[#This Row],[TF FE]]/Table2[[#This Row],[TF T]]=0, "--", Table2[[#This Row],[TF FE]]/Table2[[#This Row],[TF T]]))</f>
        <v>7.9365079365079361E-3</v>
      </c>
      <c r="CI147" s="2">
        <v>49</v>
      </c>
      <c r="CJ147" s="2">
        <v>0</v>
      </c>
      <c r="CK147" s="2">
        <v>1</v>
      </c>
      <c r="CL147" s="2">
        <v>0</v>
      </c>
      <c r="CM147" s="6">
        <f>SUM(Table2[[#This Row],[BB B]:[BB FE]])</f>
        <v>50</v>
      </c>
      <c r="CN147" s="11">
        <f>IF((Table2[[#This Row],[BB T]]/Table2[[#This Row],[Admission]]) = 0, "--", (Table2[[#This Row],[BB T]]/Table2[[#This Row],[Admission]]))</f>
        <v>2.5278058645096056E-2</v>
      </c>
      <c r="CO147" s="11">
        <f>IF(Table2[[#This Row],[BB T]]=0,"--", IF(Table2[[#This Row],[BB HS]]/Table2[[#This Row],[BB T]]=0, "--", Table2[[#This Row],[BB HS]]/Table2[[#This Row],[BB T]]))</f>
        <v>0.02</v>
      </c>
      <c r="CP147" s="18" t="str">
        <f>IF(Table2[[#This Row],[BB T]]=0,"--", IF(Table2[[#This Row],[BB FE]]/Table2[[#This Row],[BB T]]=0, "--", Table2[[#This Row],[BB FE]]/Table2[[#This Row],[BB T]]))</f>
        <v>--</v>
      </c>
      <c r="CQ147" s="2">
        <v>0</v>
      </c>
      <c r="CR147" s="2">
        <v>31</v>
      </c>
      <c r="CS147" s="2">
        <v>0</v>
      </c>
      <c r="CT147" s="2">
        <v>0</v>
      </c>
      <c r="CU147" s="6">
        <f>SUM(Table2[[#This Row],[SB B]:[SB FE]])</f>
        <v>31</v>
      </c>
      <c r="CV147" s="11">
        <f>IF((Table2[[#This Row],[SB T]]/Table2[[#This Row],[Admission]]) = 0, "--", (Table2[[#This Row],[SB T]]/Table2[[#This Row],[Admission]]))</f>
        <v>1.5672396359959553E-2</v>
      </c>
      <c r="CW147" s="11" t="str">
        <f>IF(Table2[[#This Row],[SB T]]=0,"--", IF(Table2[[#This Row],[SB HS]]/Table2[[#This Row],[SB T]]=0, "--", Table2[[#This Row],[SB HS]]/Table2[[#This Row],[SB T]]))</f>
        <v>--</v>
      </c>
      <c r="CX147" s="18" t="str">
        <f>IF(Table2[[#This Row],[SB T]]=0,"--", IF(Table2[[#This Row],[SB FE]]/Table2[[#This Row],[SB T]]=0, "--", Table2[[#This Row],[SB FE]]/Table2[[#This Row],[SB T]]))</f>
        <v>--</v>
      </c>
      <c r="CY147" s="2">
        <v>12</v>
      </c>
      <c r="CZ147" s="2">
        <v>6</v>
      </c>
      <c r="DA147" s="2">
        <v>0</v>
      </c>
      <c r="DB147" s="2">
        <v>0</v>
      </c>
      <c r="DC147" s="6">
        <f>SUM(Table2[[#This Row],[GF B]:[GF FE]])</f>
        <v>18</v>
      </c>
      <c r="DD147" s="11">
        <f>IF((Table2[[#This Row],[GF T]]/Table2[[#This Row],[Admission]]) = 0, "--", (Table2[[#This Row],[GF T]]/Table2[[#This Row],[Admission]]))</f>
        <v>9.1001011122345803E-3</v>
      </c>
      <c r="DE147" s="11" t="str">
        <f>IF(Table2[[#This Row],[GF T]]=0,"--", IF(Table2[[#This Row],[GF HS]]/Table2[[#This Row],[GF T]]=0, "--", Table2[[#This Row],[GF HS]]/Table2[[#This Row],[GF T]]))</f>
        <v>--</v>
      </c>
      <c r="DF147" s="18" t="str">
        <f>IF(Table2[[#This Row],[GF T]]=0,"--", IF(Table2[[#This Row],[GF FE]]/Table2[[#This Row],[GF T]]=0, "--", Table2[[#This Row],[GF FE]]/Table2[[#This Row],[GF T]]))</f>
        <v>--</v>
      </c>
      <c r="DG147" s="2">
        <v>16</v>
      </c>
      <c r="DH147" s="2">
        <v>31</v>
      </c>
      <c r="DI147" s="2">
        <v>0</v>
      </c>
      <c r="DJ147" s="2">
        <v>0</v>
      </c>
      <c r="DK147" s="6">
        <f>SUM(Table2[[#This Row],[TN B]:[TN FE]])</f>
        <v>47</v>
      </c>
      <c r="DL147" s="11">
        <f>IF((Table2[[#This Row],[TN T]]/Table2[[#This Row],[Admission]]) = 0, "--", (Table2[[#This Row],[TN T]]/Table2[[#This Row],[Admission]]))</f>
        <v>2.3761375126390292E-2</v>
      </c>
      <c r="DM147" s="11" t="str">
        <f>IF(Table2[[#This Row],[TN T]]=0,"--", IF(Table2[[#This Row],[TN HS]]/Table2[[#This Row],[TN T]]=0, "--", Table2[[#This Row],[TN HS]]/Table2[[#This Row],[TN T]]))</f>
        <v>--</v>
      </c>
      <c r="DN147" s="18" t="str">
        <f>IF(Table2[[#This Row],[TN T]]=0,"--", IF(Table2[[#This Row],[TN FE]]/Table2[[#This Row],[TN T]]=0, "--", Table2[[#This Row],[TN FE]]/Table2[[#This Row],[TN T]]))</f>
        <v>--</v>
      </c>
      <c r="DO147" s="2">
        <v>72</v>
      </c>
      <c r="DP147" s="2">
        <v>37</v>
      </c>
      <c r="DQ147" s="2">
        <v>0</v>
      </c>
      <c r="DR147" s="2">
        <v>0</v>
      </c>
      <c r="DS147" s="6">
        <f>SUM(Table2[[#This Row],[BND B]:[BND FE]])</f>
        <v>109</v>
      </c>
      <c r="DT147" s="11">
        <f>IF((Table2[[#This Row],[BND T]]/Table2[[#This Row],[Admission]]) = 0, "--", (Table2[[#This Row],[BND T]]/Table2[[#This Row],[Admission]]))</f>
        <v>5.5106167846309402E-2</v>
      </c>
      <c r="DU147" s="11" t="str">
        <f>IF(Table2[[#This Row],[BND T]]=0,"--", IF(Table2[[#This Row],[BND HS]]/Table2[[#This Row],[BND T]]=0, "--", Table2[[#This Row],[BND HS]]/Table2[[#This Row],[BND T]]))</f>
        <v>--</v>
      </c>
      <c r="DV147" s="18" t="str">
        <f>IF(Table2[[#This Row],[BND T]]=0,"--", IF(Table2[[#This Row],[BND FE]]/Table2[[#This Row],[BND T]]=0, "--", Table2[[#This Row],[BND FE]]/Table2[[#This Row],[BND T]]))</f>
        <v>--</v>
      </c>
      <c r="DW147" s="2">
        <v>0</v>
      </c>
      <c r="DX147" s="2">
        <v>0</v>
      </c>
      <c r="DY147" s="2">
        <v>0</v>
      </c>
      <c r="DZ147" s="2">
        <v>0</v>
      </c>
      <c r="EA147" s="6">
        <f>SUM(Table2[[#This Row],[SPE B]:[SPE FE]])</f>
        <v>0</v>
      </c>
      <c r="EB147" s="11" t="str">
        <f>IF((Table2[[#This Row],[SPE T]]/Table2[[#This Row],[Admission]]) = 0, "--", (Table2[[#This Row],[SPE T]]/Table2[[#This Row],[Admission]]))</f>
        <v>--</v>
      </c>
      <c r="EC147" s="11" t="str">
        <f>IF(Table2[[#This Row],[SPE T]]=0,"--", IF(Table2[[#This Row],[SPE HS]]/Table2[[#This Row],[SPE T]]=0, "--", Table2[[#This Row],[SPE HS]]/Table2[[#This Row],[SPE T]]))</f>
        <v>--</v>
      </c>
      <c r="ED147" s="18" t="str">
        <f>IF(Table2[[#This Row],[SPE T]]=0,"--", IF(Table2[[#This Row],[SPE FE]]/Table2[[#This Row],[SPE T]]=0, "--", Table2[[#This Row],[SPE FE]]/Table2[[#This Row],[SPE T]]))</f>
        <v>--</v>
      </c>
      <c r="EE147" s="2">
        <v>33</v>
      </c>
      <c r="EF147" s="2">
        <v>68</v>
      </c>
      <c r="EG147" s="2">
        <v>0</v>
      </c>
      <c r="EH147" s="2">
        <v>0</v>
      </c>
      <c r="EI147" s="6">
        <f>SUM(Table2[[#This Row],[ORC B]:[ORC FE]])</f>
        <v>101</v>
      </c>
      <c r="EJ147" s="11">
        <f>IF((Table2[[#This Row],[ORC T]]/Table2[[#This Row],[Admission]]) = 0, "--", (Table2[[#This Row],[ORC T]]/Table2[[#This Row],[Admission]]))</f>
        <v>5.1061678463094035E-2</v>
      </c>
      <c r="EK147" s="11" t="str">
        <f>IF(Table2[[#This Row],[ORC T]]=0,"--", IF(Table2[[#This Row],[ORC HS]]/Table2[[#This Row],[ORC T]]=0, "--", Table2[[#This Row],[ORC HS]]/Table2[[#This Row],[ORC T]]))</f>
        <v>--</v>
      </c>
      <c r="EL147" s="18" t="str">
        <f>IF(Table2[[#This Row],[ORC T]]=0,"--", IF(Table2[[#This Row],[ORC FE]]/Table2[[#This Row],[ORC T]]=0, "--", Table2[[#This Row],[ORC FE]]/Table2[[#This Row],[ORC T]]))</f>
        <v>--</v>
      </c>
      <c r="EM147" s="2">
        <v>0</v>
      </c>
      <c r="EN147" s="2">
        <v>0</v>
      </c>
      <c r="EO147" s="2">
        <v>0</v>
      </c>
      <c r="EP147" s="2">
        <v>0</v>
      </c>
      <c r="EQ147" s="6">
        <f>SUM(Table2[[#This Row],[SOL B]:[SOL FE]])</f>
        <v>0</v>
      </c>
      <c r="ER147" s="11" t="str">
        <f>IF((Table2[[#This Row],[SOL T]]/Table2[[#This Row],[Admission]]) = 0, "--", (Table2[[#This Row],[SOL T]]/Table2[[#This Row],[Admission]]))</f>
        <v>--</v>
      </c>
      <c r="ES147" s="11" t="str">
        <f>IF(Table2[[#This Row],[SOL T]]=0,"--", IF(Table2[[#This Row],[SOL HS]]/Table2[[#This Row],[SOL T]]=0, "--", Table2[[#This Row],[SOL HS]]/Table2[[#This Row],[SOL T]]))</f>
        <v>--</v>
      </c>
      <c r="ET147" s="18" t="str">
        <f>IF(Table2[[#This Row],[SOL T]]=0,"--", IF(Table2[[#This Row],[SOL FE]]/Table2[[#This Row],[SOL T]]=0, "--", Table2[[#This Row],[SOL FE]]/Table2[[#This Row],[SOL T]]))</f>
        <v>--</v>
      </c>
      <c r="EU147" s="2">
        <v>172</v>
      </c>
      <c r="EV147" s="2">
        <v>216</v>
      </c>
      <c r="EW147" s="2">
        <v>0</v>
      </c>
      <c r="EX147" s="2">
        <v>3</v>
      </c>
      <c r="EY147" s="6">
        <f>SUM(Table2[[#This Row],[CHO B]:[CHO FE]])</f>
        <v>391</v>
      </c>
      <c r="EZ147" s="11">
        <f>IF((Table2[[#This Row],[CHO T]]/Table2[[#This Row],[Admission]]) = 0, "--", (Table2[[#This Row],[CHO T]]/Table2[[#This Row],[Admission]]))</f>
        <v>0.19767441860465115</v>
      </c>
      <c r="FA147" s="11" t="str">
        <f>IF(Table2[[#This Row],[CHO T]]=0,"--", IF(Table2[[#This Row],[CHO HS]]/Table2[[#This Row],[CHO T]]=0, "--", Table2[[#This Row],[CHO HS]]/Table2[[#This Row],[CHO T]]))</f>
        <v>--</v>
      </c>
      <c r="FB147" s="18">
        <f>IF(Table2[[#This Row],[CHO T]]=0,"--", IF(Table2[[#This Row],[CHO FE]]/Table2[[#This Row],[CHO T]]=0, "--", Table2[[#This Row],[CHO FE]]/Table2[[#This Row],[CHO T]]))</f>
        <v>7.6726342710997444E-3</v>
      </c>
      <c r="FC14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873</v>
      </c>
      <c r="FD147">
        <v>4</v>
      </c>
      <c r="FE147">
        <v>1</v>
      </c>
      <c r="FF147">
        <v>1</v>
      </c>
      <c r="FG147">
        <v>0</v>
      </c>
      <c r="FH147">
        <v>1</v>
      </c>
      <c r="FI147">
        <v>0</v>
      </c>
      <c r="FJ147" s="1" t="s">
        <v>390</v>
      </c>
      <c r="FK147" s="1" t="s">
        <v>390</v>
      </c>
      <c r="FL147">
        <v>1</v>
      </c>
      <c r="FM147">
        <v>0</v>
      </c>
      <c r="FN147" s="1" t="s">
        <v>390</v>
      </c>
      <c r="FO147" s="1" t="s">
        <v>390</v>
      </c>
    </row>
    <row r="148" spans="1:171">
      <c r="A148">
        <v>1157</v>
      </c>
      <c r="B148">
        <v>418</v>
      </c>
      <c r="C148" t="s">
        <v>92</v>
      </c>
      <c r="D148" t="s">
        <v>245</v>
      </c>
      <c r="E148" s="20">
        <v>10</v>
      </c>
      <c r="F148" s="2">
        <v>0</v>
      </c>
      <c r="G148" s="2">
        <v>0</v>
      </c>
      <c r="H148" s="2">
        <v>0</v>
      </c>
      <c r="I148" s="2">
        <v>0</v>
      </c>
      <c r="J148" s="6">
        <f>SUM(Table2[[#This Row],[FB B]:[FB FE]])</f>
        <v>0</v>
      </c>
      <c r="K148" s="11" t="str">
        <f>IF((Table2[[#This Row],[FB T]]/Table2[[#This Row],[Admission]]) = 0, "--", (Table2[[#This Row],[FB T]]/Table2[[#This Row],[Admission]]))</f>
        <v>--</v>
      </c>
      <c r="L148" s="11" t="str">
        <f>IF(Table2[[#This Row],[FB T]]=0,"--", IF(Table2[[#This Row],[FB HS]]/Table2[[#This Row],[FB T]]=0, "--", Table2[[#This Row],[FB HS]]/Table2[[#This Row],[FB T]]))</f>
        <v>--</v>
      </c>
      <c r="M148" s="18" t="str">
        <f>IF(Table2[[#This Row],[FB T]]=0,"--", IF(Table2[[#This Row],[FB FE]]/Table2[[#This Row],[FB T]]=0, "--", Table2[[#This Row],[FB FE]]/Table2[[#This Row],[FB T]]))</f>
        <v>--</v>
      </c>
      <c r="N148" s="2">
        <v>0</v>
      </c>
      <c r="O148" s="2">
        <v>0</v>
      </c>
      <c r="P148" s="2">
        <v>0</v>
      </c>
      <c r="Q148" s="2">
        <v>0</v>
      </c>
      <c r="R148" s="6">
        <f>SUM(Table2[[#This Row],[XC B]:[XC FE]])</f>
        <v>0</v>
      </c>
      <c r="S148" s="11" t="str">
        <f>IF((Table2[[#This Row],[XC T]]/Table2[[#This Row],[Admission]]) = 0, "--", (Table2[[#This Row],[XC T]]/Table2[[#This Row],[Admission]]))</f>
        <v>--</v>
      </c>
      <c r="T148" s="11" t="str">
        <f>IF(Table2[[#This Row],[XC T]]=0,"--", IF(Table2[[#This Row],[XC HS]]/Table2[[#This Row],[XC T]]=0, "--", Table2[[#This Row],[XC HS]]/Table2[[#This Row],[XC T]]))</f>
        <v>--</v>
      </c>
      <c r="U148" s="18" t="str">
        <f>IF(Table2[[#This Row],[XC T]]=0,"--", IF(Table2[[#This Row],[XC FE]]/Table2[[#This Row],[XC T]]=0, "--", Table2[[#This Row],[XC FE]]/Table2[[#This Row],[XC T]]))</f>
        <v>--</v>
      </c>
      <c r="V148" s="2">
        <v>0</v>
      </c>
      <c r="W148" s="2">
        <v>0</v>
      </c>
      <c r="X148" s="2">
        <v>0</v>
      </c>
      <c r="Y148" s="6">
        <f>SUM(Table2[[#This Row],[VB G]:[VB FE]])</f>
        <v>0</v>
      </c>
      <c r="Z148" s="11" t="str">
        <f>IF((Table2[[#This Row],[VB T]]/Table2[[#This Row],[Admission]]) = 0, "--", (Table2[[#This Row],[VB T]]/Table2[[#This Row],[Admission]]))</f>
        <v>--</v>
      </c>
      <c r="AA148" s="11" t="str">
        <f>IF(Table2[[#This Row],[VB T]]=0,"--", IF(Table2[[#This Row],[VB HS]]/Table2[[#This Row],[VB T]]=0, "--", Table2[[#This Row],[VB HS]]/Table2[[#This Row],[VB T]]))</f>
        <v>--</v>
      </c>
      <c r="AB148" s="18" t="str">
        <f>IF(Table2[[#This Row],[VB T]]=0,"--", IF(Table2[[#This Row],[VB FE]]/Table2[[#This Row],[VB T]]=0, "--", Table2[[#This Row],[VB FE]]/Table2[[#This Row],[VB T]]))</f>
        <v>--</v>
      </c>
      <c r="AC148" s="2">
        <v>0</v>
      </c>
      <c r="AD148" s="2">
        <v>0</v>
      </c>
      <c r="AE148" s="2">
        <v>0</v>
      </c>
      <c r="AF148" s="2">
        <v>0</v>
      </c>
      <c r="AG148" s="6">
        <f>SUM(Table2[[#This Row],[SC B]:[SC FE]])</f>
        <v>0</v>
      </c>
      <c r="AH148" s="11" t="str">
        <f>IF((Table2[[#This Row],[SC T]]/Table2[[#This Row],[Admission]]) = 0, "--", (Table2[[#This Row],[SC T]]/Table2[[#This Row],[Admission]]))</f>
        <v>--</v>
      </c>
      <c r="AI148" s="11" t="str">
        <f>IF(Table2[[#This Row],[SC T]]=0,"--", IF(Table2[[#This Row],[SC HS]]/Table2[[#This Row],[SC T]]=0, "--", Table2[[#This Row],[SC HS]]/Table2[[#This Row],[SC T]]))</f>
        <v>--</v>
      </c>
      <c r="AJ148" s="18" t="str">
        <f>IF(Table2[[#This Row],[SC T]]=0,"--", IF(Table2[[#This Row],[SC FE]]/Table2[[#This Row],[SC T]]=0, "--", Table2[[#This Row],[SC FE]]/Table2[[#This Row],[SC T]]))</f>
        <v>--</v>
      </c>
      <c r="AK148" s="15">
        <f>SUM(Table2[[#This Row],[FB T]],Table2[[#This Row],[XC T]],Table2[[#This Row],[VB T]],Table2[[#This Row],[SC T]])</f>
        <v>0</v>
      </c>
      <c r="AL148" s="2">
        <v>5</v>
      </c>
      <c r="AM148" s="2">
        <v>0</v>
      </c>
      <c r="AN148" s="2">
        <v>5</v>
      </c>
      <c r="AO148" s="2">
        <v>0</v>
      </c>
      <c r="AP148" s="6">
        <f>SUM(Table2[[#This Row],[BX B]:[BX FE]])</f>
        <v>10</v>
      </c>
      <c r="AQ148" s="11">
        <f>IF((Table2[[#This Row],[BX T]]/Table2[[#This Row],[Admission]]) = 0, "--", (Table2[[#This Row],[BX T]]/Table2[[#This Row],[Admission]]))</f>
        <v>1</v>
      </c>
      <c r="AR148" s="11">
        <f>IF(Table2[[#This Row],[BX T]]=0,"--", IF(Table2[[#This Row],[BX HS]]/Table2[[#This Row],[BX T]]=0, "--", Table2[[#This Row],[BX HS]]/Table2[[#This Row],[BX T]]))</f>
        <v>0.5</v>
      </c>
      <c r="AS148" s="18" t="str">
        <f>IF(Table2[[#This Row],[BX T]]=0,"--", IF(Table2[[#This Row],[BX FE]]/Table2[[#This Row],[BX T]]=0, "--", Table2[[#This Row],[BX FE]]/Table2[[#This Row],[BX T]]))</f>
        <v>--</v>
      </c>
      <c r="AT148" s="2">
        <v>0</v>
      </c>
      <c r="AU148" s="2">
        <v>0</v>
      </c>
      <c r="AV148" s="2">
        <v>0</v>
      </c>
      <c r="AW148" s="2">
        <v>0</v>
      </c>
      <c r="AX148" s="6">
        <f>SUM(Table2[[#This Row],[SW B]:[SW FE]])</f>
        <v>0</v>
      </c>
      <c r="AY148" s="11" t="str">
        <f>IF((Table2[[#This Row],[SW T]]/Table2[[#This Row],[Admission]]) = 0, "--", (Table2[[#This Row],[SW T]]/Table2[[#This Row],[Admission]]))</f>
        <v>--</v>
      </c>
      <c r="AZ148" s="11" t="str">
        <f>IF(Table2[[#This Row],[SW T]]=0,"--", IF(Table2[[#This Row],[SW HS]]/Table2[[#This Row],[SW T]]=0, "--", Table2[[#This Row],[SW HS]]/Table2[[#This Row],[SW T]]))</f>
        <v>--</v>
      </c>
      <c r="BA148" s="18" t="str">
        <f>IF(Table2[[#This Row],[SW T]]=0,"--", IF(Table2[[#This Row],[SW FE]]/Table2[[#This Row],[SW T]]=0, "--", Table2[[#This Row],[SW FE]]/Table2[[#This Row],[SW T]]))</f>
        <v>--</v>
      </c>
      <c r="BB148" s="2">
        <v>0</v>
      </c>
      <c r="BC148" s="2">
        <v>0</v>
      </c>
      <c r="BD148" s="2">
        <v>0</v>
      </c>
      <c r="BE148" s="2">
        <v>0</v>
      </c>
      <c r="BF148" s="6">
        <f>SUM(Table2[[#This Row],[CHE B]:[CHE FE]])</f>
        <v>0</v>
      </c>
      <c r="BG148" s="11" t="str">
        <f>IF((Table2[[#This Row],[CHE T]]/Table2[[#This Row],[Admission]]) = 0, "--", (Table2[[#This Row],[CHE T]]/Table2[[#This Row],[Admission]]))</f>
        <v>--</v>
      </c>
      <c r="BH148" s="11" t="str">
        <f>IF(Table2[[#This Row],[CHE T]]=0,"--", IF(Table2[[#This Row],[CHE HS]]/Table2[[#This Row],[CHE T]]=0, "--", Table2[[#This Row],[CHE HS]]/Table2[[#This Row],[CHE T]]))</f>
        <v>--</v>
      </c>
      <c r="BI148" s="22" t="str">
        <f>IF(Table2[[#This Row],[CHE T]]=0,"--", IF(Table2[[#This Row],[CHE FE]]/Table2[[#This Row],[CHE T]]=0, "--", Table2[[#This Row],[CHE FE]]/Table2[[#This Row],[CHE T]]))</f>
        <v>--</v>
      </c>
      <c r="BJ148" s="2">
        <v>0</v>
      </c>
      <c r="BK148" s="2">
        <v>0</v>
      </c>
      <c r="BL148" s="2">
        <v>0</v>
      </c>
      <c r="BM148" s="2">
        <v>0</v>
      </c>
      <c r="BN148" s="6">
        <f>SUM(Table2[[#This Row],[WR B]:[WR FE]])</f>
        <v>0</v>
      </c>
      <c r="BO148" s="11" t="str">
        <f>IF((Table2[[#This Row],[WR T]]/Table2[[#This Row],[Admission]]) = 0, "--", (Table2[[#This Row],[WR T]]/Table2[[#This Row],[Admission]]))</f>
        <v>--</v>
      </c>
      <c r="BP148" s="11" t="str">
        <f>IF(Table2[[#This Row],[WR T]]=0,"--", IF(Table2[[#This Row],[WR HS]]/Table2[[#This Row],[WR T]]=0, "--", Table2[[#This Row],[WR HS]]/Table2[[#This Row],[WR T]]))</f>
        <v>--</v>
      </c>
      <c r="BQ148" s="18" t="str">
        <f>IF(Table2[[#This Row],[WR T]]=0,"--", IF(Table2[[#This Row],[WR FE]]/Table2[[#This Row],[WR T]]=0, "--", Table2[[#This Row],[WR FE]]/Table2[[#This Row],[WR T]]))</f>
        <v>--</v>
      </c>
      <c r="BR148" s="2">
        <v>0</v>
      </c>
      <c r="BS148" s="2">
        <v>0</v>
      </c>
      <c r="BT148" s="2">
        <v>0</v>
      </c>
      <c r="BU148" s="2">
        <v>0</v>
      </c>
      <c r="BV148" s="6">
        <f>SUM(Table2[[#This Row],[DNC B]:[DNC FE]])</f>
        <v>0</v>
      </c>
      <c r="BW148" s="11" t="str">
        <f>IF((Table2[[#This Row],[DNC T]]/Table2[[#This Row],[Admission]]) = 0, "--", (Table2[[#This Row],[DNC T]]/Table2[[#This Row],[Admission]]))</f>
        <v>--</v>
      </c>
      <c r="BX148" s="11" t="str">
        <f>IF(Table2[[#This Row],[DNC T]]=0,"--", IF(Table2[[#This Row],[DNC HS]]/Table2[[#This Row],[DNC T]]=0, "--", Table2[[#This Row],[DNC HS]]/Table2[[#This Row],[DNC T]]))</f>
        <v>--</v>
      </c>
      <c r="BY148" s="18" t="str">
        <f>IF(Table2[[#This Row],[DNC T]]=0,"--", IF(Table2[[#This Row],[DNC FE]]/Table2[[#This Row],[DNC T]]=0, "--", Table2[[#This Row],[DNC FE]]/Table2[[#This Row],[DNC T]]))</f>
        <v>--</v>
      </c>
      <c r="BZ148" s="24">
        <f>SUM(Table2[[#This Row],[BX T]],Table2[[#This Row],[SW T]],Table2[[#This Row],[CHE T]],Table2[[#This Row],[WR T]],Table2[[#This Row],[DNC T]])</f>
        <v>10</v>
      </c>
      <c r="CA148" s="2">
        <v>0</v>
      </c>
      <c r="CB148" s="2">
        <v>0</v>
      </c>
      <c r="CC148" s="2">
        <v>0</v>
      </c>
      <c r="CD148" s="2">
        <v>0</v>
      </c>
      <c r="CE148" s="6">
        <f>SUM(Table2[[#This Row],[TF B]:[TF FE]])</f>
        <v>0</v>
      </c>
      <c r="CF148" s="11" t="str">
        <f>IF((Table2[[#This Row],[TF T]]/Table2[[#This Row],[Admission]]) = 0, "--", (Table2[[#This Row],[TF T]]/Table2[[#This Row],[Admission]]))</f>
        <v>--</v>
      </c>
      <c r="CG148" s="11" t="str">
        <f>IF(Table2[[#This Row],[TF T]]=0,"--", IF(Table2[[#This Row],[TF HS]]/Table2[[#This Row],[TF T]]=0, "--", Table2[[#This Row],[TF HS]]/Table2[[#This Row],[TF T]]))</f>
        <v>--</v>
      </c>
      <c r="CH148" s="18" t="str">
        <f>IF(Table2[[#This Row],[TF T]]=0,"--", IF(Table2[[#This Row],[TF FE]]/Table2[[#This Row],[TF T]]=0, "--", Table2[[#This Row],[TF FE]]/Table2[[#This Row],[TF T]]))</f>
        <v>--</v>
      </c>
      <c r="CI148" s="2">
        <v>0</v>
      </c>
      <c r="CJ148" s="2">
        <v>0</v>
      </c>
      <c r="CK148" s="2">
        <v>0</v>
      </c>
      <c r="CL148" s="2">
        <v>0</v>
      </c>
      <c r="CM148" s="6">
        <f>SUM(Table2[[#This Row],[BB B]:[BB FE]])</f>
        <v>0</v>
      </c>
      <c r="CN148" s="11" t="str">
        <f>IF((Table2[[#This Row],[BB T]]/Table2[[#This Row],[Admission]]) = 0, "--", (Table2[[#This Row],[BB T]]/Table2[[#This Row],[Admission]]))</f>
        <v>--</v>
      </c>
      <c r="CO148" s="11" t="str">
        <f>IF(Table2[[#This Row],[BB T]]=0,"--", IF(Table2[[#This Row],[BB HS]]/Table2[[#This Row],[BB T]]=0, "--", Table2[[#This Row],[BB HS]]/Table2[[#This Row],[BB T]]))</f>
        <v>--</v>
      </c>
      <c r="CP148" s="18" t="str">
        <f>IF(Table2[[#This Row],[BB T]]=0,"--", IF(Table2[[#This Row],[BB FE]]/Table2[[#This Row],[BB T]]=0, "--", Table2[[#This Row],[BB FE]]/Table2[[#This Row],[BB T]]))</f>
        <v>--</v>
      </c>
      <c r="CQ148" s="2">
        <v>0</v>
      </c>
      <c r="CR148" s="2">
        <v>0</v>
      </c>
      <c r="CS148" s="2">
        <v>0</v>
      </c>
      <c r="CT148" s="2">
        <v>0</v>
      </c>
      <c r="CU148" s="6">
        <f>SUM(Table2[[#This Row],[SB B]:[SB FE]])</f>
        <v>0</v>
      </c>
      <c r="CV148" s="11" t="str">
        <f>IF((Table2[[#This Row],[SB T]]/Table2[[#This Row],[Admission]]) = 0, "--", (Table2[[#This Row],[SB T]]/Table2[[#This Row],[Admission]]))</f>
        <v>--</v>
      </c>
      <c r="CW148" s="11" t="str">
        <f>IF(Table2[[#This Row],[SB T]]=0,"--", IF(Table2[[#This Row],[SB HS]]/Table2[[#This Row],[SB T]]=0, "--", Table2[[#This Row],[SB HS]]/Table2[[#This Row],[SB T]]))</f>
        <v>--</v>
      </c>
      <c r="CX148" s="18" t="str">
        <f>IF(Table2[[#This Row],[SB T]]=0,"--", IF(Table2[[#This Row],[SB FE]]/Table2[[#This Row],[SB T]]=0, "--", Table2[[#This Row],[SB FE]]/Table2[[#This Row],[SB T]]))</f>
        <v>--</v>
      </c>
      <c r="CY148" s="2">
        <v>0</v>
      </c>
      <c r="CZ148" s="2">
        <v>0</v>
      </c>
      <c r="DA148" s="2">
        <v>0</v>
      </c>
      <c r="DB148" s="2">
        <v>0</v>
      </c>
      <c r="DC148" s="6">
        <f>SUM(Table2[[#This Row],[GF B]:[GF FE]])</f>
        <v>0</v>
      </c>
      <c r="DD148" s="11" t="str">
        <f>IF((Table2[[#This Row],[GF T]]/Table2[[#This Row],[Admission]]) = 0, "--", (Table2[[#This Row],[GF T]]/Table2[[#This Row],[Admission]]))</f>
        <v>--</v>
      </c>
      <c r="DE148" s="11" t="str">
        <f>IF(Table2[[#This Row],[GF T]]=0,"--", IF(Table2[[#This Row],[GF HS]]/Table2[[#This Row],[GF T]]=0, "--", Table2[[#This Row],[GF HS]]/Table2[[#This Row],[GF T]]))</f>
        <v>--</v>
      </c>
      <c r="DF148" s="18" t="str">
        <f>IF(Table2[[#This Row],[GF T]]=0,"--", IF(Table2[[#This Row],[GF FE]]/Table2[[#This Row],[GF T]]=0, "--", Table2[[#This Row],[GF FE]]/Table2[[#This Row],[GF T]]))</f>
        <v>--</v>
      </c>
      <c r="DG148" s="2">
        <v>0</v>
      </c>
      <c r="DH148" s="2">
        <v>0</v>
      </c>
      <c r="DI148" s="2">
        <v>0</v>
      </c>
      <c r="DJ148" s="2">
        <v>0</v>
      </c>
      <c r="DK148" s="6">
        <f>SUM(Table2[[#This Row],[TN B]:[TN FE]])</f>
        <v>0</v>
      </c>
      <c r="DL148" s="11" t="str">
        <f>IF((Table2[[#This Row],[TN T]]/Table2[[#This Row],[Admission]]) = 0, "--", (Table2[[#This Row],[TN T]]/Table2[[#This Row],[Admission]]))</f>
        <v>--</v>
      </c>
      <c r="DM148" s="11" t="str">
        <f>IF(Table2[[#This Row],[TN T]]=0,"--", IF(Table2[[#This Row],[TN HS]]/Table2[[#This Row],[TN T]]=0, "--", Table2[[#This Row],[TN HS]]/Table2[[#This Row],[TN T]]))</f>
        <v>--</v>
      </c>
      <c r="DN148" s="18" t="str">
        <f>IF(Table2[[#This Row],[TN T]]=0,"--", IF(Table2[[#This Row],[TN FE]]/Table2[[#This Row],[TN T]]=0, "--", Table2[[#This Row],[TN FE]]/Table2[[#This Row],[TN T]]))</f>
        <v>--</v>
      </c>
      <c r="DO148" s="2">
        <v>0</v>
      </c>
      <c r="DP148" s="2">
        <v>0</v>
      </c>
      <c r="DQ148" s="2">
        <v>0</v>
      </c>
      <c r="DR148" s="2">
        <v>0</v>
      </c>
      <c r="DS148" s="6">
        <f>SUM(Table2[[#This Row],[BND B]:[BND FE]])</f>
        <v>0</v>
      </c>
      <c r="DT148" s="11" t="str">
        <f>IF((Table2[[#This Row],[BND T]]/Table2[[#This Row],[Admission]]) = 0, "--", (Table2[[#This Row],[BND T]]/Table2[[#This Row],[Admission]]))</f>
        <v>--</v>
      </c>
      <c r="DU148" s="11" t="str">
        <f>IF(Table2[[#This Row],[BND T]]=0,"--", IF(Table2[[#This Row],[BND HS]]/Table2[[#This Row],[BND T]]=0, "--", Table2[[#This Row],[BND HS]]/Table2[[#This Row],[BND T]]))</f>
        <v>--</v>
      </c>
      <c r="DV148" s="18" t="str">
        <f>IF(Table2[[#This Row],[BND T]]=0,"--", IF(Table2[[#This Row],[BND FE]]/Table2[[#This Row],[BND T]]=0, "--", Table2[[#This Row],[BND FE]]/Table2[[#This Row],[BND T]]))</f>
        <v>--</v>
      </c>
      <c r="DW148" s="2">
        <v>0</v>
      </c>
      <c r="DX148" s="2">
        <v>0</v>
      </c>
      <c r="DY148" s="2">
        <v>0</v>
      </c>
      <c r="DZ148" s="2">
        <v>0</v>
      </c>
      <c r="EA148" s="6">
        <f>SUM(Table2[[#This Row],[SPE B]:[SPE FE]])</f>
        <v>0</v>
      </c>
      <c r="EB148" s="11" t="str">
        <f>IF((Table2[[#This Row],[SPE T]]/Table2[[#This Row],[Admission]]) = 0, "--", (Table2[[#This Row],[SPE T]]/Table2[[#This Row],[Admission]]))</f>
        <v>--</v>
      </c>
      <c r="EC148" s="11" t="str">
        <f>IF(Table2[[#This Row],[SPE T]]=0,"--", IF(Table2[[#This Row],[SPE HS]]/Table2[[#This Row],[SPE T]]=0, "--", Table2[[#This Row],[SPE HS]]/Table2[[#This Row],[SPE T]]))</f>
        <v>--</v>
      </c>
      <c r="ED148" s="18" t="str">
        <f>IF(Table2[[#This Row],[SPE T]]=0,"--", IF(Table2[[#This Row],[SPE FE]]/Table2[[#This Row],[SPE T]]=0, "--", Table2[[#This Row],[SPE FE]]/Table2[[#This Row],[SPE T]]))</f>
        <v>--</v>
      </c>
      <c r="EE148" s="2">
        <v>0</v>
      </c>
      <c r="EF148" s="2">
        <v>0</v>
      </c>
      <c r="EG148" s="2">
        <v>0</v>
      </c>
      <c r="EH148" s="2">
        <v>0</v>
      </c>
      <c r="EI148" s="6">
        <f>SUM(Table2[[#This Row],[ORC B]:[ORC FE]])</f>
        <v>0</v>
      </c>
      <c r="EJ148" s="11" t="str">
        <f>IF((Table2[[#This Row],[ORC T]]/Table2[[#This Row],[Admission]]) = 0, "--", (Table2[[#This Row],[ORC T]]/Table2[[#This Row],[Admission]]))</f>
        <v>--</v>
      </c>
      <c r="EK148" s="11" t="str">
        <f>IF(Table2[[#This Row],[ORC T]]=0,"--", IF(Table2[[#This Row],[ORC HS]]/Table2[[#This Row],[ORC T]]=0, "--", Table2[[#This Row],[ORC HS]]/Table2[[#This Row],[ORC T]]))</f>
        <v>--</v>
      </c>
      <c r="EL148" s="18" t="str">
        <f>IF(Table2[[#This Row],[ORC T]]=0,"--", IF(Table2[[#This Row],[ORC FE]]/Table2[[#This Row],[ORC T]]=0, "--", Table2[[#This Row],[ORC FE]]/Table2[[#This Row],[ORC T]]))</f>
        <v>--</v>
      </c>
      <c r="EM148" s="2">
        <v>0</v>
      </c>
      <c r="EN148" s="2">
        <v>0</v>
      </c>
      <c r="EO148" s="2">
        <v>0</v>
      </c>
      <c r="EP148" s="2">
        <v>0</v>
      </c>
      <c r="EQ148" s="6">
        <f>SUM(Table2[[#This Row],[SOL B]:[SOL FE]])</f>
        <v>0</v>
      </c>
      <c r="ER148" s="11" t="str">
        <f>IF((Table2[[#This Row],[SOL T]]/Table2[[#This Row],[Admission]]) = 0, "--", (Table2[[#This Row],[SOL T]]/Table2[[#This Row],[Admission]]))</f>
        <v>--</v>
      </c>
      <c r="ES148" s="11" t="str">
        <f>IF(Table2[[#This Row],[SOL T]]=0,"--", IF(Table2[[#This Row],[SOL HS]]/Table2[[#This Row],[SOL T]]=0, "--", Table2[[#This Row],[SOL HS]]/Table2[[#This Row],[SOL T]]))</f>
        <v>--</v>
      </c>
      <c r="ET148" s="18" t="str">
        <f>IF(Table2[[#This Row],[SOL T]]=0,"--", IF(Table2[[#This Row],[SOL FE]]/Table2[[#This Row],[SOL T]]=0, "--", Table2[[#This Row],[SOL FE]]/Table2[[#This Row],[SOL T]]))</f>
        <v>--</v>
      </c>
      <c r="EU148" s="2">
        <v>0</v>
      </c>
      <c r="EV148" s="2">
        <v>0</v>
      </c>
      <c r="EW148" s="2">
        <v>0</v>
      </c>
      <c r="EX148" s="2">
        <v>0</v>
      </c>
      <c r="EY148" s="6">
        <f>SUM(Table2[[#This Row],[CHO B]:[CHO FE]])</f>
        <v>0</v>
      </c>
      <c r="EZ148" s="11" t="str">
        <f>IF((Table2[[#This Row],[CHO T]]/Table2[[#This Row],[Admission]]) = 0, "--", (Table2[[#This Row],[CHO T]]/Table2[[#This Row],[Admission]]))</f>
        <v>--</v>
      </c>
      <c r="FA148" s="11" t="str">
        <f>IF(Table2[[#This Row],[CHO T]]=0,"--", IF(Table2[[#This Row],[CHO HS]]/Table2[[#This Row],[CHO T]]=0, "--", Table2[[#This Row],[CHO HS]]/Table2[[#This Row],[CHO T]]))</f>
        <v>--</v>
      </c>
      <c r="FB148" s="18" t="str">
        <f>IF(Table2[[#This Row],[CHO T]]=0,"--", IF(Table2[[#This Row],[CHO FE]]/Table2[[#This Row],[CHO T]]=0, "--", Table2[[#This Row],[CHO FE]]/Table2[[#This Row],[CHO T]]))</f>
        <v>--</v>
      </c>
      <c r="FC14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148">
        <v>0</v>
      </c>
      <c r="FE148">
        <v>0</v>
      </c>
      <c r="FF148" s="1" t="s">
        <v>390</v>
      </c>
      <c r="FG148" s="1" t="s">
        <v>390</v>
      </c>
      <c r="FH148">
        <v>0</v>
      </c>
      <c r="FI148">
        <v>0</v>
      </c>
      <c r="FJ148" s="1" t="s">
        <v>390</v>
      </c>
      <c r="FK148" s="1" t="s">
        <v>390</v>
      </c>
      <c r="FL148">
        <v>0</v>
      </c>
      <c r="FM148">
        <v>0</v>
      </c>
      <c r="FN148" s="1" t="s">
        <v>390</v>
      </c>
      <c r="FO148" s="1" t="s">
        <v>390</v>
      </c>
    </row>
    <row r="149" spans="1:171">
      <c r="A149">
        <v>1175</v>
      </c>
      <c r="B149">
        <v>120</v>
      </c>
      <c r="C149" t="s">
        <v>112</v>
      </c>
      <c r="D149" t="s">
        <v>246</v>
      </c>
      <c r="E149" s="20">
        <v>89</v>
      </c>
      <c r="F149" s="2">
        <v>0</v>
      </c>
      <c r="G149" s="2">
        <v>0</v>
      </c>
      <c r="H149" s="2">
        <v>0</v>
      </c>
      <c r="I149" s="2">
        <v>0</v>
      </c>
      <c r="J149" s="6">
        <f>SUM(Table2[[#This Row],[FB B]:[FB FE]])</f>
        <v>0</v>
      </c>
      <c r="K149" s="11" t="str">
        <f>IF((Table2[[#This Row],[FB T]]/Table2[[#This Row],[Admission]]) = 0, "--", (Table2[[#This Row],[FB T]]/Table2[[#This Row],[Admission]]))</f>
        <v>--</v>
      </c>
      <c r="L149" s="11" t="str">
        <f>IF(Table2[[#This Row],[FB T]]=0,"--", IF(Table2[[#This Row],[FB HS]]/Table2[[#This Row],[FB T]]=0, "--", Table2[[#This Row],[FB HS]]/Table2[[#This Row],[FB T]]))</f>
        <v>--</v>
      </c>
      <c r="M149" s="18" t="str">
        <f>IF(Table2[[#This Row],[FB T]]=0,"--", IF(Table2[[#This Row],[FB FE]]/Table2[[#This Row],[FB T]]=0, "--", Table2[[#This Row],[FB FE]]/Table2[[#This Row],[FB T]]))</f>
        <v>--</v>
      </c>
      <c r="N149" s="2">
        <v>0</v>
      </c>
      <c r="O149" s="2">
        <v>0</v>
      </c>
      <c r="P149" s="2">
        <v>0</v>
      </c>
      <c r="Q149" s="2">
        <v>0</v>
      </c>
      <c r="R149" s="6">
        <f>SUM(Table2[[#This Row],[XC B]:[XC FE]])</f>
        <v>0</v>
      </c>
      <c r="S149" s="11" t="str">
        <f>IF((Table2[[#This Row],[XC T]]/Table2[[#This Row],[Admission]]) = 0, "--", (Table2[[#This Row],[XC T]]/Table2[[#This Row],[Admission]]))</f>
        <v>--</v>
      </c>
      <c r="T149" s="11" t="str">
        <f>IF(Table2[[#This Row],[XC T]]=0,"--", IF(Table2[[#This Row],[XC HS]]/Table2[[#This Row],[XC T]]=0, "--", Table2[[#This Row],[XC HS]]/Table2[[#This Row],[XC T]]))</f>
        <v>--</v>
      </c>
      <c r="U149" s="18" t="str">
        <f>IF(Table2[[#This Row],[XC T]]=0,"--", IF(Table2[[#This Row],[XC FE]]/Table2[[#This Row],[XC T]]=0, "--", Table2[[#This Row],[XC FE]]/Table2[[#This Row],[XC T]]))</f>
        <v>--</v>
      </c>
      <c r="V149" s="2">
        <v>13</v>
      </c>
      <c r="W149" s="2">
        <v>0</v>
      </c>
      <c r="X149" s="2">
        <v>0</v>
      </c>
      <c r="Y149" s="6">
        <f>SUM(Table2[[#This Row],[VB G]:[VB FE]])</f>
        <v>13</v>
      </c>
      <c r="Z149" s="11">
        <f>IF((Table2[[#This Row],[VB T]]/Table2[[#This Row],[Admission]]) = 0, "--", (Table2[[#This Row],[VB T]]/Table2[[#This Row],[Admission]]))</f>
        <v>0.14606741573033707</v>
      </c>
      <c r="AA149" s="11" t="str">
        <f>IF(Table2[[#This Row],[VB T]]=0,"--", IF(Table2[[#This Row],[VB HS]]/Table2[[#This Row],[VB T]]=0, "--", Table2[[#This Row],[VB HS]]/Table2[[#This Row],[VB T]]))</f>
        <v>--</v>
      </c>
      <c r="AB149" s="18" t="str">
        <f>IF(Table2[[#This Row],[VB T]]=0,"--", IF(Table2[[#This Row],[VB FE]]/Table2[[#This Row],[VB T]]=0, "--", Table2[[#This Row],[VB FE]]/Table2[[#This Row],[VB T]]))</f>
        <v>--</v>
      </c>
      <c r="AC149" s="2">
        <v>15</v>
      </c>
      <c r="AD149" s="2">
        <v>0</v>
      </c>
      <c r="AE149" s="2">
        <v>0</v>
      </c>
      <c r="AF149" s="2">
        <v>0</v>
      </c>
      <c r="AG149" s="6">
        <f>SUM(Table2[[#This Row],[SC B]:[SC FE]])</f>
        <v>15</v>
      </c>
      <c r="AH149" s="11">
        <f>IF((Table2[[#This Row],[SC T]]/Table2[[#This Row],[Admission]]) = 0, "--", (Table2[[#This Row],[SC T]]/Table2[[#This Row],[Admission]]))</f>
        <v>0.16853932584269662</v>
      </c>
      <c r="AI149" s="11" t="str">
        <f>IF(Table2[[#This Row],[SC T]]=0,"--", IF(Table2[[#This Row],[SC HS]]/Table2[[#This Row],[SC T]]=0, "--", Table2[[#This Row],[SC HS]]/Table2[[#This Row],[SC T]]))</f>
        <v>--</v>
      </c>
      <c r="AJ149" s="18" t="str">
        <f>IF(Table2[[#This Row],[SC T]]=0,"--", IF(Table2[[#This Row],[SC FE]]/Table2[[#This Row],[SC T]]=0, "--", Table2[[#This Row],[SC FE]]/Table2[[#This Row],[SC T]]))</f>
        <v>--</v>
      </c>
      <c r="AK149" s="15">
        <f>SUM(Table2[[#This Row],[FB T]],Table2[[#This Row],[XC T]],Table2[[#This Row],[VB T]],Table2[[#This Row],[SC T]])</f>
        <v>28</v>
      </c>
      <c r="AL149" s="2">
        <v>13</v>
      </c>
      <c r="AM149" s="2">
        <v>11</v>
      </c>
      <c r="AN149" s="2">
        <v>0</v>
      </c>
      <c r="AO149" s="2">
        <v>0</v>
      </c>
      <c r="AP149" s="6">
        <f>SUM(Table2[[#This Row],[BX B]:[BX FE]])</f>
        <v>24</v>
      </c>
      <c r="AQ149" s="11">
        <f>IF((Table2[[#This Row],[BX T]]/Table2[[#This Row],[Admission]]) = 0, "--", (Table2[[#This Row],[BX T]]/Table2[[#This Row],[Admission]]))</f>
        <v>0.2696629213483146</v>
      </c>
      <c r="AR149" s="11" t="str">
        <f>IF(Table2[[#This Row],[BX T]]=0,"--", IF(Table2[[#This Row],[BX HS]]/Table2[[#This Row],[BX T]]=0, "--", Table2[[#This Row],[BX HS]]/Table2[[#This Row],[BX T]]))</f>
        <v>--</v>
      </c>
      <c r="AS149" s="18" t="str">
        <f>IF(Table2[[#This Row],[BX T]]=0,"--", IF(Table2[[#This Row],[BX FE]]/Table2[[#This Row],[BX T]]=0, "--", Table2[[#This Row],[BX FE]]/Table2[[#This Row],[BX T]]))</f>
        <v>--</v>
      </c>
      <c r="AT149" s="2">
        <v>0</v>
      </c>
      <c r="AU149" s="2">
        <v>0</v>
      </c>
      <c r="AV149" s="2">
        <v>0</v>
      </c>
      <c r="AW149" s="2">
        <v>0</v>
      </c>
      <c r="AX149" s="6">
        <f>SUM(Table2[[#This Row],[SW B]:[SW FE]])</f>
        <v>0</v>
      </c>
      <c r="AY149" s="11" t="str">
        <f>IF((Table2[[#This Row],[SW T]]/Table2[[#This Row],[Admission]]) = 0, "--", (Table2[[#This Row],[SW T]]/Table2[[#This Row],[Admission]]))</f>
        <v>--</v>
      </c>
      <c r="AZ149" s="11" t="str">
        <f>IF(Table2[[#This Row],[SW T]]=0,"--", IF(Table2[[#This Row],[SW HS]]/Table2[[#This Row],[SW T]]=0, "--", Table2[[#This Row],[SW HS]]/Table2[[#This Row],[SW T]]))</f>
        <v>--</v>
      </c>
      <c r="BA149" s="18" t="str">
        <f>IF(Table2[[#This Row],[SW T]]=0,"--", IF(Table2[[#This Row],[SW FE]]/Table2[[#This Row],[SW T]]=0, "--", Table2[[#This Row],[SW FE]]/Table2[[#This Row],[SW T]]))</f>
        <v>--</v>
      </c>
      <c r="BB149" s="2">
        <v>0</v>
      </c>
      <c r="BC149" s="2">
        <v>0</v>
      </c>
      <c r="BD149" s="2">
        <v>0</v>
      </c>
      <c r="BE149" s="2">
        <v>0</v>
      </c>
      <c r="BF149" s="6">
        <f>SUM(Table2[[#This Row],[CHE B]:[CHE FE]])</f>
        <v>0</v>
      </c>
      <c r="BG149" s="11" t="str">
        <f>IF((Table2[[#This Row],[CHE T]]/Table2[[#This Row],[Admission]]) = 0, "--", (Table2[[#This Row],[CHE T]]/Table2[[#This Row],[Admission]]))</f>
        <v>--</v>
      </c>
      <c r="BH149" s="11" t="str">
        <f>IF(Table2[[#This Row],[CHE T]]=0,"--", IF(Table2[[#This Row],[CHE HS]]/Table2[[#This Row],[CHE T]]=0, "--", Table2[[#This Row],[CHE HS]]/Table2[[#This Row],[CHE T]]))</f>
        <v>--</v>
      </c>
      <c r="BI149" s="22" t="str">
        <f>IF(Table2[[#This Row],[CHE T]]=0,"--", IF(Table2[[#This Row],[CHE FE]]/Table2[[#This Row],[CHE T]]=0, "--", Table2[[#This Row],[CHE FE]]/Table2[[#This Row],[CHE T]]))</f>
        <v>--</v>
      </c>
      <c r="BJ149" s="2">
        <v>0</v>
      </c>
      <c r="BK149" s="2">
        <v>0</v>
      </c>
      <c r="BL149" s="2">
        <v>0</v>
      </c>
      <c r="BM149" s="2">
        <v>0</v>
      </c>
      <c r="BN149" s="6">
        <f>SUM(Table2[[#This Row],[WR B]:[WR FE]])</f>
        <v>0</v>
      </c>
      <c r="BO149" s="11" t="str">
        <f>IF((Table2[[#This Row],[WR T]]/Table2[[#This Row],[Admission]]) = 0, "--", (Table2[[#This Row],[WR T]]/Table2[[#This Row],[Admission]]))</f>
        <v>--</v>
      </c>
      <c r="BP149" s="11" t="str">
        <f>IF(Table2[[#This Row],[WR T]]=0,"--", IF(Table2[[#This Row],[WR HS]]/Table2[[#This Row],[WR T]]=0, "--", Table2[[#This Row],[WR HS]]/Table2[[#This Row],[WR T]]))</f>
        <v>--</v>
      </c>
      <c r="BQ149" s="18" t="str">
        <f>IF(Table2[[#This Row],[WR T]]=0,"--", IF(Table2[[#This Row],[WR FE]]/Table2[[#This Row],[WR T]]=0, "--", Table2[[#This Row],[WR FE]]/Table2[[#This Row],[WR T]]))</f>
        <v>--</v>
      </c>
      <c r="BR149" s="2">
        <v>0</v>
      </c>
      <c r="BS149" s="2">
        <v>0</v>
      </c>
      <c r="BT149" s="2">
        <v>0</v>
      </c>
      <c r="BU149" s="2">
        <v>0</v>
      </c>
      <c r="BV149" s="6">
        <f>SUM(Table2[[#This Row],[DNC B]:[DNC FE]])</f>
        <v>0</v>
      </c>
      <c r="BW149" s="11" t="str">
        <f>IF((Table2[[#This Row],[DNC T]]/Table2[[#This Row],[Admission]]) = 0, "--", (Table2[[#This Row],[DNC T]]/Table2[[#This Row],[Admission]]))</f>
        <v>--</v>
      </c>
      <c r="BX149" s="11" t="str">
        <f>IF(Table2[[#This Row],[DNC T]]=0,"--", IF(Table2[[#This Row],[DNC HS]]/Table2[[#This Row],[DNC T]]=0, "--", Table2[[#This Row],[DNC HS]]/Table2[[#This Row],[DNC T]]))</f>
        <v>--</v>
      </c>
      <c r="BY149" s="18" t="str">
        <f>IF(Table2[[#This Row],[DNC T]]=0,"--", IF(Table2[[#This Row],[DNC FE]]/Table2[[#This Row],[DNC T]]=0, "--", Table2[[#This Row],[DNC FE]]/Table2[[#This Row],[DNC T]]))</f>
        <v>--</v>
      </c>
      <c r="BZ149" s="24">
        <f>SUM(Table2[[#This Row],[BX T]],Table2[[#This Row],[SW T]],Table2[[#This Row],[CHE T]],Table2[[#This Row],[WR T]],Table2[[#This Row],[DNC T]])</f>
        <v>24</v>
      </c>
      <c r="CA149" s="2">
        <v>0</v>
      </c>
      <c r="CB149" s="2">
        <v>0</v>
      </c>
      <c r="CC149" s="2">
        <v>0</v>
      </c>
      <c r="CD149" s="2">
        <v>0</v>
      </c>
      <c r="CE149" s="6">
        <f>SUM(Table2[[#This Row],[TF B]:[TF FE]])</f>
        <v>0</v>
      </c>
      <c r="CF149" s="11" t="str">
        <f>IF((Table2[[#This Row],[TF T]]/Table2[[#This Row],[Admission]]) = 0, "--", (Table2[[#This Row],[TF T]]/Table2[[#This Row],[Admission]]))</f>
        <v>--</v>
      </c>
      <c r="CG149" s="11" t="str">
        <f>IF(Table2[[#This Row],[TF T]]=0,"--", IF(Table2[[#This Row],[TF HS]]/Table2[[#This Row],[TF T]]=0, "--", Table2[[#This Row],[TF HS]]/Table2[[#This Row],[TF T]]))</f>
        <v>--</v>
      </c>
      <c r="CH149" s="18" t="str">
        <f>IF(Table2[[#This Row],[TF T]]=0,"--", IF(Table2[[#This Row],[TF FE]]/Table2[[#This Row],[TF T]]=0, "--", Table2[[#This Row],[TF FE]]/Table2[[#This Row],[TF T]]))</f>
        <v>--</v>
      </c>
      <c r="CI149" s="2">
        <v>0</v>
      </c>
      <c r="CJ149" s="2">
        <v>0</v>
      </c>
      <c r="CK149" s="2">
        <v>0</v>
      </c>
      <c r="CL149" s="2">
        <v>0</v>
      </c>
      <c r="CM149" s="6">
        <f>SUM(Table2[[#This Row],[BB B]:[BB FE]])</f>
        <v>0</v>
      </c>
      <c r="CN149" s="11" t="str">
        <f>IF((Table2[[#This Row],[BB T]]/Table2[[#This Row],[Admission]]) = 0, "--", (Table2[[#This Row],[BB T]]/Table2[[#This Row],[Admission]]))</f>
        <v>--</v>
      </c>
      <c r="CO149" s="11" t="str">
        <f>IF(Table2[[#This Row],[BB T]]=0,"--", IF(Table2[[#This Row],[BB HS]]/Table2[[#This Row],[BB T]]=0, "--", Table2[[#This Row],[BB HS]]/Table2[[#This Row],[BB T]]))</f>
        <v>--</v>
      </c>
      <c r="CP149" s="18" t="str">
        <f>IF(Table2[[#This Row],[BB T]]=0,"--", IF(Table2[[#This Row],[BB FE]]/Table2[[#This Row],[BB T]]=0, "--", Table2[[#This Row],[BB FE]]/Table2[[#This Row],[BB T]]))</f>
        <v>--</v>
      </c>
      <c r="CQ149" s="2">
        <v>0</v>
      </c>
      <c r="CR149" s="2">
        <v>0</v>
      </c>
      <c r="CS149" s="2">
        <v>0</v>
      </c>
      <c r="CT149" s="2">
        <v>0</v>
      </c>
      <c r="CU149" s="6">
        <f>SUM(Table2[[#This Row],[SB B]:[SB FE]])</f>
        <v>0</v>
      </c>
      <c r="CV149" s="11" t="str">
        <f>IF((Table2[[#This Row],[SB T]]/Table2[[#This Row],[Admission]]) = 0, "--", (Table2[[#This Row],[SB T]]/Table2[[#This Row],[Admission]]))</f>
        <v>--</v>
      </c>
      <c r="CW149" s="11" t="str">
        <f>IF(Table2[[#This Row],[SB T]]=0,"--", IF(Table2[[#This Row],[SB HS]]/Table2[[#This Row],[SB T]]=0, "--", Table2[[#This Row],[SB HS]]/Table2[[#This Row],[SB T]]))</f>
        <v>--</v>
      </c>
      <c r="CX149" s="18" t="str">
        <f>IF(Table2[[#This Row],[SB T]]=0,"--", IF(Table2[[#This Row],[SB FE]]/Table2[[#This Row],[SB T]]=0, "--", Table2[[#This Row],[SB FE]]/Table2[[#This Row],[SB T]]))</f>
        <v>--</v>
      </c>
      <c r="CY149" s="2">
        <v>0</v>
      </c>
      <c r="CZ149" s="2">
        <v>0</v>
      </c>
      <c r="DA149" s="2">
        <v>0</v>
      </c>
      <c r="DB149" s="2">
        <v>0</v>
      </c>
      <c r="DC149" s="6">
        <f>SUM(Table2[[#This Row],[GF B]:[GF FE]])</f>
        <v>0</v>
      </c>
      <c r="DD149" s="11" t="str">
        <f>IF((Table2[[#This Row],[GF T]]/Table2[[#This Row],[Admission]]) = 0, "--", (Table2[[#This Row],[GF T]]/Table2[[#This Row],[Admission]]))</f>
        <v>--</v>
      </c>
      <c r="DE149" s="11" t="str">
        <f>IF(Table2[[#This Row],[GF T]]=0,"--", IF(Table2[[#This Row],[GF HS]]/Table2[[#This Row],[GF T]]=0, "--", Table2[[#This Row],[GF HS]]/Table2[[#This Row],[GF T]]))</f>
        <v>--</v>
      </c>
      <c r="DF149" s="18" t="str">
        <f>IF(Table2[[#This Row],[GF T]]=0,"--", IF(Table2[[#This Row],[GF FE]]/Table2[[#This Row],[GF T]]=0, "--", Table2[[#This Row],[GF FE]]/Table2[[#This Row],[GF T]]))</f>
        <v>--</v>
      </c>
      <c r="DG149" s="2">
        <v>0</v>
      </c>
      <c r="DH149" s="2">
        <v>0</v>
      </c>
      <c r="DI149" s="2">
        <v>0</v>
      </c>
      <c r="DJ149" s="2">
        <v>0</v>
      </c>
      <c r="DK149" s="6">
        <f>SUM(Table2[[#This Row],[TN B]:[TN FE]])</f>
        <v>0</v>
      </c>
      <c r="DL149" s="11" t="str">
        <f>IF((Table2[[#This Row],[TN T]]/Table2[[#This Row],[Admission]]) = 0, "--", (Table2[[#This Row],[TN T]]/Table2[[#This Row],[Admission]]))</f>
        <v>--</v>
      </c>
      <c r="DM149" s="11" t="str">
        <f>IF(Table2[[#This Row],[TN T]]=0,"--", IF(Table2[[#This Row],[TN HS]]/Table2[[#This Row],[TN T]]=0, "--", Table2[[#This Row],[TN HS]]/Table2[[#This Row],[TN T]]))</f>
        <v>--</v>
      </c>
      <c r="DN149" s="18" t="str">
        <f>IF(Table2[[#This Row],[TN T]]=0,"--", IF(Table2[[#This Row],[TN FE]]/Table2[[#This Row],[TN T]]=0, "--", Table2[[#This Row],[TN FE]]/Table2[[#This Row],[TN T]]))</f>
        <v>--</v>
      </c>
      <c r="DO149" s="2">
        <v>0</v>
      </c>
      <c r="DP149" s="2">
        <v>0</v>
      </c>
      <c r="DQ149" s="2">
        <v>0</v>
      </c>
      <c r="DR149" s="2">
        <v>0</v>
      </c>
      <c r="DS149" s="6">
        <f>SUM(Table2[[#This Row],[BND B]:[BND FE]])</f>
        <v>0</v>
      </c>
      <c r="DT149" s="11" t="str">
        <f>IF((Table2[[#This Row],[BND T]]/Table2[[#This Row],[Admission]]) = 0, "--", (Table2[[#This Row],[BND T]]/Table2[[#This Row],[Admission]]))</f>
        <v>--</v>
      </c>
      <c r="DU149" s="11" t="str">
        <f>IF(Table2[[#This Row],[BND T]]=0,"--", IF(Table2[[#This Row],[BND HS]]/Table2[[#This Row],[BND T]]=0, "--", Table2[[#This Row],[BND HS]]/Table2[[#This Row],[BND T]]))</f>
        <v>--</v>
      </c>
      <c r="DV149" s="18" t="str">
        <f>IF(Table2[[#This Row],[BND T]]=0,"--", IF(Table2[[#This Row],[BND FE]]/Table2[[#This Row],[BND T]]=0, "--", Table2[[#This Row],[BND FE]]/Table2[[#This Row],[BND T]]))</f>
        <v>--</v>
      </c>
      <c r="DW149" s="2">
        <v>0</v>
      </c>
      <c r="DX149" s="2">
        <v>0</v>
      </c>
      <c r="DY149" s="2">
        <v>0</v>
      </c>
      <c r="DZ149" s="2">
        <v>0</v>
      </c>
      <c r="EA149" s="6">
        <f>SUM(Table2[[#This Row],[SPE B]:[SPE FE]])</f>
        <v>0</v>
      </c>
      <c r="EB149" s="11" t="str">
        <f>IF((Table2[[#This Row],[SPE T]]/Table2[[#This Row],[Admission]]) = 0, "--", (Table2[[#This Row],[SPE T]]/Table2[[#This Row],[Admission]]))</f>
        <v>--</v>
      </c>
      <c r="EC149" s="11" t="str">
        <f>IF(Table2[[#This Row],[SPE T]]=0,"--", IF(Table2[[#This Row],[SPE HS]]/Table2[[#This Row],[SPE T]]=0, "--", Table2[[#This Row],[SPE HS]]/Table2[[#This Row],[SPE T]]))</f>
        <v>--</v>
      </c>
      <c r="ED149" s="18" t="str">
        <f>IF(Table2[[#This Row],[SPE T]]=0,"--", IF(Table2[[#This Row],[SPE FE]]/Table2[[#This Row],[SPE T]]=0, "--", Table2[[#This Row],[SPE FE]]/Table2[[#This Row],[SPE T]]))</f>
        <v>--</v>
      </c>
      <c r="EE149" s="2">
        <v>0</v>
      </c>
      <c r="EF149" s="2">
        <v>0</v>
      </c>
      <c r="EG149" s="2">
        <v>0</v>
      </c>
      <c r="EH149" s="2">
        <v>0</v>
      </c>
      <c r="EI149" s="6">
        <f>SUM(Table2[[#This Row],[ORC B]:[ORC FE]])</f>
        <v>0</v>
      </c>
      <c r="EJ149" s="11" t="str">
        <f>IF((Table2[[#This Row],[ORC T]]/Table2[[#This Row],[Admission]]) = 0, "--", (Table2[[#This Row],[ORC T]]/Table2[[#This Row],[Admission]]))</f>
        <v>--</v>
      </c>
      <c r="EK149" s="11" t="str">
        <f>IF(Table2[[#This Row],[ORC T]]=0,"--", IF(Table2[[#This Row],[ORC HS]]/Table2[[#This Row],[ORC T]]=0, "--", Table2[[#This Row],[ORC HS]]/Table2[[#This Row],[ORC T]]))</f>
        <v>--</v>
      </c>
      <c r="EL149" s="18" t="str">
        <f>IF(Table2[[#This Row],[ORC T]]=0,"--", IF(Table2[[#This Row],[ORC FE]]/Table2[[#This Row],[ORC T]]=0, "--", Table2[[#This Row],[ORC FE]]/Table2[[#This Row],[ORC T]]))</f>
        <v>--</v>
      </c>
      <c r="EM149" s="2">
        <v>0</v>
      </c>
      <c r="EN149" s="2">
        <v>0</v>
      </c>
      <c r="EO149" s="2">
        <v>0</v>
      </c>
      <c r="EP149" s="2">
        <v>0</v>
      </c>
      <c r="EQ149" s="6">
        <f>SUM(Table2[[#This Row],[SOL B]:[SOL FE]])</f>
        <v>0</v>
      </c>
      <c r="ER149" s="11" t="str">
        <f>IF((Table2[[#This Row],[SOL T]]/Table2[[#This Row],[Admission]]) = 0, "--", (Table2[[#This Row],[SOL T]]/Table2[[#This Row],[Admission]]))</f>
        <v>--</v>
      </c>
      <c r="ES149" s="11" t="str">
        <f>IF(Table2[[#This Row],[SOL T]]=0,"--", IF(Table2[[#This Row],[SOL HS]]/Table2[[#This Row],[SOL T]]=0, "--", Table2[[#This Row],[SOL HS]]/Table2[[#This Row],[SOL T]]))</f>
        <v>--</v>
      </c>
      <c r="ET149" s="18" t="str">
        <f>IF(Table2[[#This Row],[SOL T]]=0,"--", IF(Table2[[#This Row],[SOL FE]]/Table2[[#This Row],[SOL T]]=0, "--", Table2[[#This Row],[SOL FE]]/Table2[[#This Row],[SOL T]]))</f>
        <v>--</v>
      </c>
      <c r="EU149" s="2">
        <v>0</v>
      </c>
      <c r="EV149" s="2">
        <v>0</v>
      </c>
      <c r="EW149" s="2">
        <v>0</v>
      </c>
      <c r="EX149" s="2">
        <v>0</v>
      </c>
      <c r="EY149" s="6">
        <f>SUM(Table2[[#This Row],[CHO B]:[CHO FE]])</f>
        <v>0</v>
      </c>
      <c r="EZ149" s="11" t="str">
        <f>IF((Table2[[#This Row],[CHO T]]/Table2[[#This Row],[Admission]]) = 0, "--", (Table2[[#This Row],[CHO T]]/Table2[[#This Row],[Admission]]))</f>
        <v>--</v>
      </c>
      <c r="FA149" s="11" t="str">
        <f>IF(Table2[[#This Row],[CHO T]]=0,"--", IF(Table2[[#This Row],[CHO HS]]/Table2[[#This Row],[CHO T]]=0, "--", Table2[[#This Row],[CHO HS]]/Table2[[#This Row],[CHO T]]))</f>
        <v>--</v>
      </c>
      <c r="FB149" s="18" t="str">
        <f>IF(Table2[[#This Row],[CHO T]]=0,"--", IF(Table2[[#This Row],[CHO FE]]/Table2[[#This Row],[CHO T]]=0, "--", Table2[[#This Row],[CHO FE]]/Table2[[#This Row],[CHO T]]))</f>
        <v>--</v>
      </c>
      <c r="FC14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149">
        <v>0</v>
      </c>
      <c r="FE149">
        <v>0</v>
      </c>
      <c r="FF149" s="1" t="s">
        <v>390</v>
      </c>
      <c r="FG149" s="1" t="s">
        <v>390</v>
      </c>
      <c r="FH149">
        <v>0</v>
      </c>
      <c r="FI149">
        <v>0</v>
      </c>
      <c r="FJ149" s="1" t="s">
        <v>390</v>
      </c>
      <c r="FK149" s="1" t="s">
        <v>390</v>
      </c>
      <c r="FL149">
        <v>0</v>
      </c>
      <c r="FM149">
        <v>0</v>
      </c>
      <c r="FN149" s="1" t="s">
        <v>390</v>
      </c>
      <c r="FO149" s="1" t="s">
        <v>390</v>
      </c>
    </row>
    <row r="150" spans="1:171">
      <c r="A150">
        <v>1110</v>
      </c>
      <c r="B150">
        <v>430</v>
      </c>
      <c r="C150" t="s">
        <v>142</v>
      </c>
      <c r="D150" t="s">
        <v>247</v>
      </c>
      <c r="E150" s="20">
        <v>170</v>
      </c>
      <c r="F150" s="2">
        <v>0</v>
      </c>
      <c r="G150" s="2">
        <v>0</v>
      </c>
      <c r="H150" s="2">
        <v>0</v>
      </c>
      <c r="I150" s="2">
        <v>0</v>
      </c>
      <c r="J150" s="6">
        <f>SUM(Table2[[#This Row],[FB B]:[FB FE]])</f>
        <v>0</v>
      </c>
      <c r="K150" s="11" t="str">
        <f>IF((Table2[[#This Row],[FB T]]/Table2[[#This Row],[Admission]]) = 0, "--", (Table2[[#This Row],[FB T]]/Table2[[#This Row],[Admission]]))</f>
        <v>--</v>
      </c>
      <c r="L150" s="11" t="str">
        <f>IF(Table2[[#This Row],[FB T]]=0,"--", IF(Table2[[#This Row],[FB HS]]/Table2[[#This Row],[FB T]]=0, "--", Table2[[#This Row],[FB HS]]/Table2[[#This Row],[FB T]]))</f>
        <v>--</v>
      </c>
      <c r="M150" s="18" t="str">
        <f>IF(Table2[[#This Row],[FB T]]=0,"--", IF(Table2[[#This Row],[FB FE]]/Table2[[#This Row],[FB T]]=0, "--", Table2[[#This Row],[FB FE]]/Table2[[#This Row],[FB T]]))</f>
        <v>--</v>
      </c>
      <c r="N150" s="2">
        <v>0</v>
      </c>
      <c r="O150" s="2">
        <v>0</v>
      </c>
      <c r="P150" s="2">
        <v>0</v>
      </c>
      <c r="Q150" s="2">
        <v>0</v>
      </c>
      <c r="R150" s="6">
        <f>SUM(Table2[[#This Row],[XC B]:[XC FE]])</f>
        <v>0</v>
      </c>
      <c r="S150" s="11" t="str">
        <f>IF((Table2[[#This Row],[XC T]]/Table2[[#This Row],[Admission]]) = 0, "--", (Table2[[#This Row],[XC T]]/Table2[[#This Row],[Admission]]))</f>
        <v>--</v>
      </c>
      <c r="T150" s="11" t="str">
        <f>IF(Table2[[#This Row],[XC T]]=0,"--", IF(Table2[[#This Row],[XC HS]]/Table2[[#This Row],[XC T]]=0, "--", Table2[[#This Row],[XC HS]]/Table2[[#This Row],[XC T]]))</f>
        <v>--</v>
      </c>
      <c r="U150" s="18" t="str">
        <f>IF(Table2[[#This Row],[XC T]]=0,"--", IF(Table2[[#This Row],[XC FE]]/Table2[[#This Row],[XC T]]=0, "--", Table2[[#This Row],[XC FE]]/Table2[[#This Row],[XC T]]))</f>
        <v>--</v>
      </c>
      <c r="V150" s="2">
        <v>0</v>
      </c>
      <c r="W150" s="2">
        <v>0</v>
      </c>
      <c r="X150" s="2">
        <v>0</v>
      </c>
      <c r="Y150" s="6">
        <f>SUM(Table2[[#This Row],[VB G]:[VB FE]])</f>
        <v>0</v>
      </c>
      <c r="Z150" s="11" t="str">
        <f>IF((Table2[[#This Row],[VB T]]/Table2[[#This Row],[Admission]]) = 0, "--", (Table2[[#This Row],[VB T]]/Table2[[#This Row],[Admission]]))</f>
        <v>--</v>
      </c>
      <c r="AA150" s="11" t="str">
        <f>IF(Table2[[#This Row],[VB T]]=0,"--", IF(Table2[[#This Row],[VB HS]]/Table2[[#This Row],[VB T]]=0, "--", Table2[[#This Row],[VB HS]]/Table2[[#This Row],[VB T]]))</f>
        <v>--</v>
      </c>
      <c r="AB150" s="18" t="str">
        <f>IF(Table2[[#This Row],[VB T]]=0,"--", IF(Table2[[#This Row],[VB FE]]/Table2[[#This Row],[VB T]]=0, "--", Table2[[#This Row],[VB FE]]/Table2[[#This Row],[VB T]]))</f>
        <v>--</v>
      </c>
      <c r="AC150" s="2">
        <v>0</v>
      </c>
      <c r="AD150" s="2">
        <v>0</v>
      </c>
      <c r="AE150" s="2">
        <v>0</v>
      </c>
      <c r="AF150" s="2">
        <v>0</v>
      </c>
      <c r="AG150" s="6">
        <f>SUM(Table2[[#This Row],[SC B]:[SC FE]])</f>
        <v>0</v>
      </c>
      <c r="AH150" s="11" t="str">
        <f>IF((Table2[[#This Row],[SC T]]/Table2[[#This Row],[Admission]]) = 0, "--", (Table2[[#This Row],[SC T]]/Table2[[#This Row],[Admission]]))</f>
        <v>--</v>
      </c>
      <c r="AI150" s="11" t="str">
        <f>IF(Table2[[#This Row],[SC T]]=0,"--", IF(Table2[[#This Row],[SC HS]]/Table2[[#This Row],[SC T]]=0, "--", Table2[[#This Row],[SC HS]]/Table2[[#This Row],[SC T]]))</f>
        <v>--</v>
      </c>
      <c r="AJ150" s="18" t="str">
        <f>IF(Table2[[#This Row],[SC T]]=0,"--", IF(Table2[[#This Row],[SC FE]]/Table2[[#This Row],[SC T]]=0, "--", Table2[[#This Row],[SC FE]]/Table2[[#This Row],[SC T]]))</f>
        <v>--</v>
      </c>
      <c r="AK150" s="15">
        <f>SUM(Table2[[#This Row],[FB T]],Table2[[#This Row],[XC T]],Table2[[#This Row],[VB T]],Table2[[#This Row],[SC T]])</f>
        <v>0</v>
      </c>
      <c r="AL150" s="2">
        <v>0</v>
      </c>
      <c r="AM150" s="2">
        <v>0</v>
      </c>
      <c r="AN150" s="2">
        <v>0</v>
      </c>
      <c r="AO150" s="2">
        <v>0</v>
      </c>
      <c r="AP150" s="6">
        <f>SUM(Table2[[#This Row],[BX B]:[BX FE]])</f>
        <v>0</v>
      </c>
      <c r="AQ150" s="11" t="str">
        <f>IF((Table2[[#This Row],[BX T]]/Table2[[#This Row],[Admission]]) = 0, "--", (Table2[[#This Row],[BX T]]/Table2[[#This Row],[Admission]]))</f>
        <v>--</v>
      </c>
      <c r="AR150" s="11" t="str">
        <f>IF(Table2[[#This Row],[BX T]]=0,"--", IF(Table2[[#This Row],[BX HS]]/Table2[[#This Row],[BX T]]=0, "--", Table2[[#This Row],[BX HS]]/Table2[[#This Row],[BX T]]))</f>
        <v>--</v>
      </c>
      <c r="AS150" s="18" t="str">
        <f>IF(Table2[[#This Row],[BX T]]=0,"--", IF(Table2[[#This Row],[BX FE]]/Table2[[#This Row],[BX T]]=0, "--", Table2[[#This Row],[BX FE]]/Table2[[#This Row],[BX T]]))</f>
        <v>--</v>
      </c>
      <c r="AT150" s="2">
        <v>0</v>
      </c>
      <c r="AU150" s="2">
        <v>0</v>
      </c>
      <c r="AV150" s="2">
        <v>0</v>
      </c>
      <c r="AW150" s="2">
        <v>0</v>
      </c>
      <c r="AX150" s="6">
        <f>SUM(Table2[[#This Row],[SW B]:[SW FE]])</f>
        <v>0</v>
      </c>
      <c r="AY150" s="11" t="str">
        <f>IF((Table2[[#This Row],[SW T]]/Table2[[#This Row],[Admission]]) = 0, "--", (Table2[[#This Row],[SW T]]/Table2[[#This Row],[Admission]]))</f>
        <v>--</v>
      </c>
      <c r="AZ150" s="11" t="str">
        <f>IF(Table2[[#This Row],[SW T]]=0,"--", IF(Table2[[#This Row],[SW HS]]/Table2[[#This Row],[SW T]]=0, "--", Table2[[#This Row],[SW HS]]/Table2[[#This Row],[SW T]]))</f>
        <v>--</v>
      </c>
      <c r="BA150" s="18" t="str">
        <f>IF(Table2[[#This Row],[SW T]]=0,"--", IF(Table2[[#This Row],[SW FE]]/Table2[[#This Row],[SW T]]=0, "--", Table2[[#This Row],[SW FE]]/Table2[[#This Row],[SW T]]))</f>
        <v>--</v>
      </c>
      <c r="BB150" s="2">
        <v>0</v>
      </c>
      <c r="BC150" s="2">
        <v>0</v>
      </c>
      <c r="BD150" s="2">
        <v>0</v>
      </c>
      <c r="BE150" s="2">
        <v>0</v>
      </c>
      <c r="BF150" s="6">
        <f>SUM(Table2[[#This Row],[CHE B]:[CHE FE]])</f>
        <v>0</v>
      </c>
      <c r="BG150" s="11" t="str">
        <f>IF((Table2[[#This Row],[CHE T]]/Table2[[#This Row],[Admission]]) = 0, "--", (Table2[[#This Row],[CHE T]]/Table2[[#This Row],[Admission]]))</f>
        <v>--</v>
      </c>
      <c r="BH150" s="11" t="str">
        <f>IF(Table2[[#This Row],[CHE T]]=0,"--", IF(Table2[[#This Row],[CHE HS]]/Table2[[#This Row],[CHE T]]=0, "--", Table2[[#This Row],[CHE HS]]/Table2[[#This Row],[CHE T]]))</f>
        <v>--</v>
      </c>
      <c r="BI150" s="22" t="str">
        <f>IF(Table2[[#This Row],[CHE T]]=0,"--", IF(Table2[[#This Row],[CHE FE]]/Table2[[#This Row],[CHE T]]=0, "--", Table2[[#This Row],[CHE FE]]/Table2[[#This Row],[CHE T]]))</f>
        <v>--</v>
      </c>
      <c r="BJ150" s="2">
        <v>0</v>
      </c>
      <c r="BK150" s="2">
        <v>0</v>
      </c>
      <c r="BL150" s="2">
        <v>0</v>
      </c>
      <c r="BM150" s="2">
        <v>0</v>
      </c>
      <c r="BN150" s="6">
        <f>SUM(Table2[[#This Row],[WR B]:[WR FE]])</f>
        <v>0</v>
      </c>
      <c r="BO150" s="11" t="str">
        <f>IF((Table2[[#This Row],[WR T]]/Table2[[#This Row],[Admission]]) = 0, "--", (Table2[[#This Row],[WR T]]/Table2[[#This Row],[Admission]]))</f>
        <v>--</v>
      </c>
      <c r="BP150" s="11" t="str">
        <f>IF(Table2[[#This Row],[WR T]]=0,"--", IF(Table2[[#This Row],[WR HS]]/Table2[[#This Row],[WR T]]=0, "--", Table2[[#This Row],[WR HS]]/Table2[[#This Row],[WR T]]))</f>
        <v>--</v>
      </c>
      <c r="BQ150" s="18" t="str">
        <f>IF(Table2[[#This Row],[WR T]]=0,"--", IF(Table2[[#This Row],[WR FE]]/Table2[[#This Row],[WR T]]=0, "--", Table2[[#This Row],[WR FE]]/Table2[[#This Row],[WR T]]))</f>
        <v>--</v>
      </c>
      <c r="BR150" s="2">
        <v>0</v>
      </c>
      <c r="BS150" s="2">
        <v>0</v>
      </c>
      <c r="BT150" s="2">
        <v>0</v>
      </c>
      <c r="BU150" s="2">
        <v>0</v>
      </c>
      <c r="BV150" s="6">
        <f>SUM(Table2[[#This Row],[DNC B]:[DNC FE]])</f>
        <v>0</v>
      </c>
      <c r="BW150" s="11" t="str">
        <f>IF((Table2[[#This Row],[DNC T]]/Table2[[#This Row],[Admission]]) = 0, "--", (Table2[[#This Row],[DNC T]]/Table2[[#This Row],[Admission]]))</f>
        <v>--</v>
      </c>
      <c r="BX150" s="11" t="str">
        <f>IF(Table2[[#This Row],[DNC T]]=0,"--", IF(Table2[[#This Row],[DNC HS]]/Table2[[#This Row],[DNC T]]=0, "--", Table2[[#This Row],[DNC HS]]/Table2[[#This Row],[DNC T]]))</f>
        <v>--</v>
      </c>
      <c r="BY150" s="18" t="str">
        <f>IF(Table2[[#This Row],[DNC T]]=0,"--", IF(Table2[[#This Row],[DNC FE]]/Table2[[#This Row],[DNC T]]=0, "--", Table2[[#This Row],[DNC FE]]/Table2[[#This Row],[DNC T]]))</f>
        <v>--</v>
      </c>
      <c r="BZ150" s="24">
        <f>SUM(Table2[[#This Row],[BX T]],Table2[[#This Row],[SW T]],Table2[[#This Row],[CHE T]],Table2[[#This Row],[WR T]],Table2[[#This Row],[DNC T]])</f>
        <v>0</v>
      </c>
      <c r="CA150" s="2">
        <v>0</v>
      </c>
      <c r="CB150" s="2">
        <v>0</v>
      </c>
      <c r="CC150" s="2">
        <v>0</v>
      </c>
      <c r="CD150" s="2">
        <v>0</v>
      </c>
      <c r="CE150" s="6">
        <f>SUM(Table2[[#This Row],[TF B]:[TF FE]])</f>
        <v>0</v>
      </c>
      <c r="CF150" s="11" t="str">
        <f>IF((Table2[[#This Row],[TF T]]/Table2[[#This Row],[Admission]]) = 0, "--", (Table2[[#This Row],[TF T]]/Table2[[#This Row],[Admission]]))</f>
        <v>--</v>
      </c>
      <c r="CG150" s="11" t="str">
        <f>IF(Table2[[#This Row],[TF T]]=0,"--", IF(Table2[[#This Row],[TF HS]]/Table2[[#This Row],[TF T]]=0, "--", Table2[[#This Row],[TF HS]]/Table2[[#This Row],[TF T]]))</f>
        <v>--</v>
      </c>
      <c r="CH150" s="18" t="str">
        <f>IF(Table2[[#This Row],[TF T]]=0,"--", IF(Table2[[#This Row],[TF FE]]/Table2[[#This Row],[TF T]]=0, "--", Table2[[#This Row],[TF FE]]/Table2[[#This Row],[TF T]]))</f>
        <v>--</v>
      </c>
      <c r="CI150" s="2">
        <v>0</v>
      </c>
      <c r="CJ150" s="2">
        <v>0</v>
      </c>
      <c r="CK150" s="2">
        <v>0</v>
      </c>
      <c r="CL150" s="2">
        <v>0</v>
      </c>
      <c r="CM150" s="6">
        <f>SUM(Table2[[#This Row],[BB B]:[BB FE]])</f>
        <v>0</v>
      </c>
      <c r="CN150" s="11" t="str">
        <f>IF((Table2[[#This Row],[BB T]]/Table2[[#This Row],[Admission]]) = 0, "--", (Table2[[#This Row],[BB T]]/Table2[[#This Row],[Admission]]))</f>
        <v>--</v>
      </c>
      <c r="CO150" s="11" t="str">
        <f>IF(Table2[[#This Row],[BB T]]=0,"--", IF(Table2[[#This Row],[BB HS]]/Table2[[#This Row],[BB T]]=0, "--", Table2[[#This Row],[BB HS]]/Table2[[#This Row],[BB T]]))</f>
        <v>--</v>
      </c>
      <c r="CP150" s="18" t="str">
        <f>IF(Table2[[#This Row],[BB T]]=0,"--", IF(Table2[[#This Row],[BB FE]]/Table2[[#This Row],[BB T]]=0, "--", Table2[[#This Row],[BB FE]]/Table2[[#This Row],[BB T]]))</f>
        <v>--</v>
      </c>
      <c r="CQ150" s="2">
        <v>0</v>
      </c>
      <c r="CR150" s="2">
        <v>0</v>
      </c>
      <c r="CS150" s="2">
        <v>0</v>
      </c>
      <c r="CT150" s="2">
        <v>0</v>
      </c>
      <c r="CU150" s="6">
        <f>SUM(Table2[[#This Row],[SB B]:[SB FE]])</f>
        <v>0</v>
      </c>
      <c r="CV150" s="11" t="str">
        <f>IF((Table2[[#This Row],[SB T]]/Table2[[#This Row],[Admission]]) = 0, "--", (Table2[[#This Row],[SB T]]/Table2[[#This Row],[Admission]]))</f>
        <v>--</v>
      </c>
      <c r="CW150" s="11" t="str">
        <f>IF(Table2[[#This Row],[SB T]]=0,"--", IF(Table2[[#This Row],[SB HS]]/Table2[[#This Row],[SB T]]=0, "--", Table2[[#This Row],[SB HS]]/Table2[[#This Row],[SB T]]))</f>
        <v>--</v>
      </c>
      <c r="CX150" s="18" t="str">
        <f>IF(Table2[[#This Row],[SB T]]=0,"--", IF(Table2[[#This Row],[SB FE]]/Table2[[#This Row],[SB T]]=0, "--", Table2[[#This Row],[SB FE]]/Table2[[#This Row],[SB T]]))</f>
        <v>--</v>
      </c>
      <c r="CY150" s="2">
        <v>0</v>
      </c>
      <c r="CZ150" s="2">
        <v>0</v>
      </c>
      <c r="DA150" s="2">
        <v>0</v>
      </c>
      <c r="DB150" s="2">
        <v>0</v>
      </c>
      <c r="DC150" s="6">
        <f>SUM(Table2[[#This Row],[GF B]:[GF FE]])</f>
        <v>0</v>
      </c>
      <c r="DD150" s="11" t="str">
        <f>IF((Table2[[#This Row],[GF T]]/Table2[[#This Row],[Admission]]) = 0, "--", (Table2[[#This Row],[GF T]]/Table2[[#This Row],[Admission]]))</f>
        <v>--</v>
      </c>
      <c r="DE150" s="11" t="str">
        <f>IF(Table2[[#This Row],[GF T]]=0,"--", IF(Table2[[#This Row],[GF HS]]/Table2[[#This Row],[GF T]]=0, "--", Table2[[#This Row],[GF HS]]/Table2[[#This Row],[GF T]]))</f>
        <v>--</v>
      </c>
      <c r="DF150" s="18" t="str">
        <f>IF(Table2[[#This Row],[GF T]]=0,"--", IF(Table2[[#This Row],[GF FE]]/Table2[[#This Row],[GF T]]=0, "--", Table2[[#This Row],[GF FE]]/Table2[[#This Row],[GF T]]))</f>
        <v>--</v>
      </c>
      <c r="DG150" s="2">
        <v>0</v>
      </c>
      <c r="DH150" s="2">
        <v>0</v>
      </c>
      <c r="DI150" s="2">
        <v>0</v>
      </c>
      <c r="DJ150" s="2">
        <v>0</v>
      </c>
      <c r="DK150" s="6">
        <f>SUM(Table2[[#This Row],[TN B]:[TN FE]])</f>
        <v>0</v>
      </c>
      <c r="DL150" s="11" t="str">
        <f>IF((Table2[[#This Row],[TN T]]/Table2[[#This Row],[Admission]]) = 0, "--", (Table2[[#This Row],[TN T]]/Table2[[#This Row],[Admission]]))</f>
        <v>--</v>
      </c>
      <c r="DM150" s="11" t="str">
        <f>IF(Table2[[#This Row],[TN T]]=0,"--", IF(Table2[[#This Row],[TN HS]]/Table2[[#This Row],[TN T]]=0, "--", Table2[[#This Row],[TN HS]]/Table2[[#This Row],[TN T]]))</f>
        <v>--</v>
      </c>
      <c r="DN150" s="18" t="str">
        <f>IF(Table2[[#This Row],[TN T]]=0,"--", IF(Table2[[#This Row],[TN FE]]/Table2[[#This Row],[TN T]]=0, "--", Table2[[#This Row],[TN FE]]/Table2[[#This Row],[TN T]]))</f>
        <v>--</v>
      </c>
      <c r="DO150" s="2">
        <v>0</v>
      </c>
      <c r="DP150" s="2">
        <v>0</v>
      </c>
      <c r="DQ150" s="2">
        <v>0</v>
      </c>
      <c r="DR150" s="2">
        <v>0</v>
      </c>
      <c r="DS150" s="6">
        <f>SUM(Table2[[#This Row],[BND B]:[BND FE]])</f>
        <v>0</v>
      </c>
      <c r="DT150" s="11" t="str">
        <f>IF((Table2[[#This Row],[BND T]]/Table2[[#This Row],[Admission]]) = 0, "--", (Table2[[#This Row],[BND T]]/Table2[[#This Row],[Admission]]))</f>
        <v>--</v>
      </c>
      <c r="DU150" s="11" t="str">
        <f>IF(Table2[[#This Row],[BND T]]=0,"--", IF(Table2[[#This Row],[BND HS]]/Table2[[#This Row],[BND T]]=0, "--", Table2[[#This Row],[BND HS]]/Table2[[#This Row],[BND T]]))</f>
        <v>--</v>
      </c>
      <c r="DV150" s="18" t="str">
        <f>IF(Table2[[#This Row],[BND T]]=0,"--", IF(Table2[[#This Row],[BND FE]]/Table2[[#This Row],[BND T]]=0, "--", Table2[[#This Row],[BND FE]]/Table2[[#This Row],[BND T]]))</f>
        <v>--</v>
      </c>
      <c r="DW150" s="2">
        <v>0</v>
      </c>
      <c r="DX150" s="2">
        <v>0</v>
      </c>
      <c r="DY150" s="2">
        <v>0</v>
      </c>
      <c r="DZ150" s="2">
        <v>0</v>
      </c>
      <c r="EA150" s="6">
        <f>SUM(Table2[[#This Row],[SPE B]:[SPE FE]])</f>
        <v>0</v>
      </c>
      <c r="EB150" s="11" t="str">
        <f>IF((Table2[[#This Row],[SPE T]]/Table2[[#This Row],[Admission]]) = 0, "--", (Table2[[#This Row],[SPE T]]/Table2[[#This Row],[Admission]]))</f>
        <v>--</v>
      </c>
      <c r="EC150" s="11" t="str">
        <f>IF(Table2[[#This Row],[SPE T]]=0,"--", IF(Table2[[#This Row],[SPE HS]]/Table2[[#This Row],[SPE T]]=0, "--", Table2[[#This Row],[SPE HS]]/Table2[[#This Row],[SPE T]]))</f>
        <v>--</v>
      </c>
      <c r="ED150" s="18" t="str">
        <f>IF(Table2[[#This Row],[SPE T]]=0,"--", IF(Table2[[#This Row],[SPE FE]]/Table2[[#This Row],[SPE T]]=0, "--", Table2[[#This Row],[SPE FE]]/Table2[[#This Row],[SPE T]]))</f>
        <v>--</v>
      </c>
      <c r="EE150" s="2">
        <v>0</v>
      </c>
      <c r="EF150" s="2">
        <v>0</v>
      </c>
      <c r="EG150" s="2">
        <v>0</v>
      </c>
      <c r="EH150" s="2">
        <v>0</v>
      </c>
      <c r="EI150" s="6">
        <f>SUM(Table2[[#This Row],[ORC B]:[ORC FE]])</f>
        <v>0</v>
      </c>
      <c r="EJ150" s="11" t="str">
        <f>IF((Table2[[#This Row],[ORC T]]/Table2[[#This Row],[Admission]]) = 0, "--", (Table2[[#This Row],[ORC T]]/Table2[[#This Row],[Admission]]))</f>
        <v>--</v>
      </c>
      <c r="EK150" s="11" t="str">
        <f>IF(Table2[[#This Row],[ORC T]]=0,"--", IF(Table2[[#This Row],[ORC HS]]/Table2[[#This Row],[ORC T]]=0, "--", Table2[[#This Row],[ORC HS]]/Table2[[#This Row],[ORC T]]))</f>
        <v>--</v>
      </c>
      <c r="EL150" s="18" t="str">
        <f>IF(Table2[[#This Row],[ORC T]]=0,"--", IF(Table2[[#This Row],[ORC FE]]/Table2[[#This Row],[ORC T]]=0, "--", Table2[[#This Row],[ORC FE]]/Table2[[#This Row],[ORC T]]))</f>
        <v>--</v>
      </c>
      <c r="EM150" s="2">
        <v>0</v>
      </c>
      <c r="EN150" s="2">
        <v>0</v>
      </c>
      <c r="EO150" s="2">
        <v>0</v>
      </c>
      <c r="EP150" s="2">
        <v>0</v>
      </c>
      <c r="EQ150" s="6">
        <f>SUM(Table2[[#This Row],[SOL B]:[SOL FE]])</f>
        <v>0</v>
      </c>
      <c r="ER150" s="11" t="str">
        <f>IF((Table2[[#This Row],[SOL T]]/Table2[[#This Row],[Admission]]) = 0, "--", (Table2[[#This Row],[SOL T]]/Table2[[#This Row],[Admission]]))</f>
        <v>--</v>
      </c>
      <c r="ES150" s="11" t="str">
        <f>IF(Table2[[#This Row],[SOL T]]=0,"--", IF(Table2[[#This Row],[SOL HS]]/Table2[[#This Row],[SOL T]]=0, "--", Table2[[#This Row],[SOL HS]]/Table2[[#This Row],[SOL T]]))</f>
        <v>--</v>
      </c>
      <c r="ET150" s="18" t="str">
        <f>IF(Table2[[#This Row],[SOL T]]=0,"--", IF(Table2[[#This Row],[SOL FE]]/Table2[[#This Row],[SOL T]]=0, "--", Table2[[#This Row],[SOL FE]]/Table2[[#This Row],[SOL T]]))</f>
        <v>--</v>
      </c>
      <c r="EU150" s="2">
        <v>0</v>
      </c>
      <c r="EV150" s="2">
        <v>0</v>
      </c>
      <c r="EW150" s="2">
        <v>0</v>
      </c>
      <c r="EX150" s="2">
        <v>0</v>
      </c>
      <c r="EY150" s="6">
        <f>SUM(Table2[[#This Row],[CHO B]:[CHO FE]])</f>
        <v>0</v>
      </c>
      <c r="EZ150" s="11" t="str">
        <f>IF((Table2[[#This Row],[CHO T]]/Table2[[#This Row],[Admission]]) = 0, "--", (Table2[[#This Row],[CHO T]]/Table2[[#This Row],[Admission]]))</f>
        <v>--</v>
      </c>
      <c r="FA150" s="11" t="str">
        <f>IF(Table2[[#This Row],[CHO T]]=0,"--", IF(Table2[[#This Row],[CHO HS]]/Table2[[#This Row],[CHO T]]=0, "--", Table2[[#This Row],[CHO HS]]/Table2[[#This Row],[CHO T]]))</f>
        <v>--</v>
      </c>
      <c r="FB150" s="18" t="str">
        <f>IF(Table2[[#This Row],[CHO T]]=0,"--", IF(Table2[[#This Row],[CHO FE]]/Table2[[#This Row],[CHO T]]=0, "--", Table2[[#This Row],[CHO FE]]/Table2[[#This Row],[CHO T]]))</f>
        <v>--</v>
      </c>
      <c r="FC15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150">
        <v>0</v>
      </c>
      <c r="FE150">
        <v>0</v>
      </c>
      <c r="FF150" s="1" t="s">
        <v>390</v>
      </c>
      <c r="FG150" s="1" t="s">
        <v>390</v>
      </c>
      <c r="FH150">
        <v>0</v>
      </c>
      <c r="FI150">
        <v>0</v>
      </c>
      <c r="FJ150" s="1" t="s">
        <v>390</v>
      </c>
      <c r="FK150" s="1" t="s">
        <v>390</v>
      </c>
      <c r="FL150">
        <v>0</v>
      </c>
      <c r="FM150">
        <v>0</v>
      </c>
      <c r="FN150" s="1" t="s">
        <v>390</v>
      </c>
      <c r="FO150" s="1" t="s">
        <v>390</v>
      </c>
    </row>
    <row r="151" spans="1:171">
      <c r="A151">
        <v>953</v>
      </c>
      <c r="B151">
        <v>7</v>
      </c>
      <c r="C151" t="s">
        <v>100</v>
      </c>
      <c r="D151" t="s">
        <v>248</v>
      </c>
      <c r="E151" s="20">
        <v>1120</v>
      </c>
      <c r="F151" s="2">
        <v>87</v>
      </c>
      <c r="G151" s="2">
        <v>0</v>
      </c>
      <c r="H151" s="2">
        <v>0</v>
      </c>
      <c r="I151" s="2">
        <v>0</v>
      </c>
      <c r="J151" s="6">
        <f>SUM(Table2[[#This Row],[FB B]:[FB FE]])</f>
        <v>87</v>
      </c>
      <c r="K151" s="11">
        <f>IF((Table2[[#This Row],[FB T]]/Table2[[#This Row],[Admission]]) = 0, "--", (Table2[[#This Row],[FB T]]/Table2[[#This Row],[Admission]]))</f>
        <v>7.767857142857143E-2</v>
      </c>
      <c r="L151" s="11" t="str">
        <f>IF(Table2[[#This Row],[FB T]]=0,"--", IF(Table2[[#This Row],[FB HS]]/Table2[[#This Row],[FB T]]=0, "--", Table2[[#This Row],[FB HS]]/Table2[[#This Row],[FB T]]))</f>
        <v>--</v>
      </c>
      <c r="M151" s="18" t="str">
        <f>IF(Table2[[#This Row],[FB T]]=0,"--", IF(Table2[[#This Row],[FB FE]]/Table2[[#This Row],[FB T]]=0, "--", Table2[[#This Row],[FB FE]]/Table2[[#This Row],[FB T]]))</f>
        <v>--</v>
      </c>
      <c r="N151" s="2">
        <v>14</v>
      </c>
      <c r="O151" s="2">
        <v>12</v>
      </c>
      <c r="P151" s="2">
        <v>0</v>
      </c>
      <c r="Q151" s="2">
        <v>0</v>
      </c>
      <c r="R151" s="6">
        <f>SUM(Table2[[#This Row],[XC B]:[XC FE]])</f>
        <v>26</v>
      </c>
      <c r="S151" s="11">
        <f>IF((Table2[[#This Row],[XC T]]/Table2[[#This Row],[Admission]]) = 0, "--", (Table2[[#This Row],[XC T]]/Table2[[#This Row],[Admission]]))</f>
        <v>2.3214285714285715E-2</v>
      </c>
      <c r="T151" s="11" t="str">
        <f>IF(Table2[[#This Row],[XC T]]=0,"--", IF(Table2[[#This Row],[XC HS]]/Table2[[#This Row],[XC T]]=0, "--", Table2[[#This Row],[XC HS]]/Table2[[#This Row],[XC T]]))</f>
        <v>--</v>
      </c>
      <c r="U151" s="18" t="str">
        <f>IF(Table2[[#This Row],[XC T]]=0,"--", IF(Table2[[#This Row],[XC FE]]/Table2[[#This Row],[XC T]]=0, "--", Table2[[#This Row],[XC FE]]/Table2[[#This Row],[XC T]]))</f>
        <v>--</v>
      </c>
      <c r="V151" s="2">
        <v>25</v>
      </c>
      <c r="W151" s="2">
        <v>1</v>
      </c>
      <c r="X151" s="2">
        <v>0</v>
      </c>
      <c r="Y151" s="6">
        <f>SUM(Table2[[#This Row],[VB G]:[VB FE]])</f>
        <v>26</v>
      </c>
      <c r="Z151" s="11">
        <f>IF((Table2[[#This Row],[VB T]]/Table2[[#This Row],[Admission]]) = 0, "--", (Table2[[#This Row],[VB T]]/Table2[[#This Row],[Admission]]))</f>
        <v>2.3214285714285715E-2</v>
      </c>
      <c r="AA151" s="11">
        <f>IF(Table2[[#This Row],[VB T]]=0,"--", IF(Table2[[#This Row],[VB HS]]/Table2[[#This Row],[VB T]]=0, "--", Table2[[#This Row],[VB HS]]/Table2[[#This Row],[VB T]]))</f>
        <v>3.8461538461538464E-2</v>
      </c>
      <c r="AB151" s="18" t="str">
        <f>IF(Table2[[#This Row],[VB T]]=0,"--", IF(Table2[[#This Row],[VB FE]]/Table2[[#This Row],[VB T]]=0, "--", Table2[[#This Row],[VB FE]]/Table2[[#This Row],[VB T]]))</f>
        <v>--</v>
      </c>
      <c r="AC151" s="2">
        <v>49</v>
      </c>
      <c r="AD151" s="2">
        <v>31</v>
      </c>
      <c r="AE151" s="2">
        <v>0</v>
      </c>
      <c r="AF151" s="2">
        <v>3</v>
      </c>
      <c r="AG151" s="6">
        <f>SUM(Table2[[#This Row],[SC B]:[SC FE]])</f>
        <v>83</v>
      </c>
      <c r="AH151" s="11">
        <f>IF((Table2[[#This Row],[SC T]]/Table2[[#This Row],[Admission]]) = 0, "--", (Table2[[#This Row],[SC T]]/Table2[[#This Row],[Admission]]))</f>
        <v>7.4107142857142858E-2</v>
      </c>
      <c r="AI151" s="11" t="str">
        <f>IF(Table2[[#This Row],[SC T]]=0,"--", IF(Table2[[#This Row],[SC HS]]/Table2[[#This Row],[SC T]]=0, "--", Table2[[#This Row],[SC HS]]/Table2[[#This Row],[SC T]]))</f>
        <v>--</v>
      </c>
      <c r="AJ151" s="18">
        <f>IF(Table2[[#This Row],[SC T]]=0,"--", IF(Table2[[#This Row],[SC FE]]/Table2[[#This Row],[SC T]]=0, "--", Table2[[#This Row],[SC FE]]/Table2[[#This Row],[SC T]]))</f>
        <v>3.614457831325301E-2</v>
      </c>
      <c r="AK151" s="15">
        <f>SUM(Table2[[#This Row],[FB T]],Table2[[#This Row],[XC T]],Table2[[#This Row],[VB T]],Table2[[#This Row],[SC T]])</f>
        <v>222</v>
      </c>
      <c r="AL151" s="2">
        <v>32</v>
      </c>
      <c r="AM151" s="2">
        <v>31</v>
      </c>
      <c r="AN151" s="2">
        <v>0</v>
      </c>
      <c r="AO151" s="2">
        <v>0</v>
      </c>
      <c r="AP151" s="6">
        <f>SUM(Table2[[#This Row],[BX B]:[BX FE]])</f>
        <v>63</v>
      </c>
      <c r="AQ151" s="11">
        <f>IF((Table2[[#This Row],[BX T]]/Table2[[#This Row],[Admission]]) = 0, "--", (Table2[[#This Row],[BX T]]/Table2[[#This Row],[Admission]]))</f>
        <v>5.6250000000000001E-2</v>
      </c>
      <c r="AR151" s="11" t="str">
        <f>IF(Table2[[#This Row],[BX T]]=0,"--", IF(Table2[[#This Row],[BX HS]]/Table2[[#This Row],[BX T]]=0, "--", Table2[[#This Row],[BX HS]]/Table2[[#This Row],[BX T]]))</f>
        <v>--</v>
      </c>
      <c r="AS151" s="18" t="str">
        <f>IF(Table2[[#This Row],[BX T]]=0,"--", IF(Table2[[#This Row],[BX FE]]/Table2[[#This Row],[BX T]]=0, "--", Table2[[#This Row],[BX FE]]/Table2[[#This Row],[BX T]]))</f>
        <v>--</v>
      </c>
      <c r="AT151" s="2">
        <v>0</v>
      </c>
      <c r="AU151" s="2">
        <v>0</v>
      </c>
      <c r="AV151" s="2">
        <v>0</v>
      </c>
      <c r="AW151" s="2">
        <v>0</v>
      </c>
      <c r="AX151" s="6">
        <f>SUM(Table2[[#This Row],[SW B]:[SW FE]])</f>
        <v>0</v>
      </c>
      <c r="AY151" s="11" t="str">
        <f>IF((Table2[[#This Row],[SW T]]/Table2[[#This Row],[Admission]]) = 0, "--", (Table2[[#This Row],[SW T]]/Table2[[#This Row],[Admission]]))</f>
        <v>--</v>
      </c>
      <c r="AZ151" s="11" t="str">
        <f>IF(Table2[[#This Row],[SW T]]=0,"--", IF(Table2[[#This Row],[SW HS]]/Table2[[#This Row],[SW T]]=0, "--", Table2[[#This Row],[SW HS]]/Table2[[#This Row],[SW T]]))</f>
        <v>--</v>
      </c>
      <c r="BA151" s="18" t="str">
        <f>IF(Table2[[#This Row],[SW T]]=0,"--", IF(Table2[[#This Row],[SW FE]]/Table2[[#This Row],[SW T]]=0, "--", Table2[[#This Row],[SW FE]]/Table2[[#This Row],[SW T]]))</f>
        <v>--</v>
      </c>
      <c r="BB151" s="2">
        <v>0</v>
      </c>
      <c r="BC151" s="2">
        <v>23</v>
      </c>
      <c r="BD151" s="2">
        <v>0</v>
      </c>
      <c r="BE151" s="2">
        <v>0</v>
      </c>
      <c r="BF151" s="6">
        <f>SUM(Table2[[#This Row],[CHE B]:[CHE FE]])</f>
        <v>23</v>
      </c>
      <c r="BG151" s="11">
        <f>IF((Table2[[#This Row],[CHE T]]/Table2[[#This Row],[Admission]]) = 0, "--", (Table2[[#This Row],[CHE T]]/Table2[[#This Row],[Admission]]))</f>
        <v>2.0535714285714286E-2</v>
      </c>
      <c r="BH151" s="11" t="str">
        <f>IF(Table2[[#This Row],[CHE T]]=0,"--", IF(Table2[[#This Row],[CHE HS]]/Table2[[#This Row],[CHE T]]=0, "--", Table2[[#This Row],[CHE HS]]/Table2[[#This Row],[CHE T]]))</f>
        <v>--</v>
      </c>
      <c r="BI151" s="22" t="str">
        <f>IF(Table2[[#This Row],[CHE T]]=0,"--", IF(Table2[[#This Row],[CHE FE]]/Table2[[#This Row],[CHE T]]=0, "--", Table2[[#This Row],[CHE FE]]/Table2[[#This Row],[CHE T]]))</f>
        <v>--</v>
      </c>
      <c r="BJ151" s="2">
        <v>42</v>
      </c>
      <c r="BK151" s="2">
        <v>0</v>
      </c>
      <c r="BL151" s="2">
        <v>0</v>
      </c>
      <c r="BM151" s="2">
        <v>3</v>
      </c>
      <c r="BN151" s="6">
        <f>SUM(Table2[[#This Row],[WR B]:[WR FE]])</f>
        <v>45</v>
      </c>
      <c r="BO151" s="11">
        <f>IF((Table2[[#This Row],[WR T]]/Table2[[#This Row],[Admission]]) = 0, "--", (Table2[[#This Row],[WR T]]/Table2[[#This Row],[Admission]]))</f>
        <v>4.0178571428571432E-2</v>
      </c>
      <c r="BP151" s="11" t="str">
        <f>IF(Table2[[#This Row],[WR T]]=0,"--", IF(Table2[[#This Row],[WR HS]]/Table2[[#This Row],[WR T]]=0, "--", Table2[[#This Row],[WR HS]]/Table2[[#This Row],[WR T]]))</f>
        <v>--</v>
      </c>
      <c r="BQ151" s="18">
        <f>IF(Table2[[#This Row],[WR T]]=0,"--", IF(Table2[[#This Row],[WR FE]]/Table2[[#This Row],[WR T]]=0, "--", Table2[[#This Row],[WR FE]]/Table2[[#This Row],[WR T]]))</f>
        <v>6.6666666666666666E-2</v>
      </c>
      <c r="BR151" s="2">
        <v>2</v>
      </c>
      <c r="BS151" s="2">
        <v>29</v>
      </c>
      <c r="BT151" s="2">
        <v>0</v>
      </c>
      <c r="BU151" s="2">
        <v>0</v>
      </c>
      <c r="BV151" s="6">
        <f>SUM(Table2[[#This Row],[DNC B]:[DNC FE]])</f>
        <v>31</v>
      </c>
      <c r="BW151" s="11">
        <f>IF((Table2[[#This Row],[DNC T]]/Table2[[#This Row],[Admission]]) = 0, "--", (Table2[[#This Row],[DNC T]]/Table2[[#This Row],[Admission]]))</f>
        <v>2.7678571428571427E-2</v>
      </c>
      <c r="BX151" s="11" t="str">
        <f>IF(Table2[[#This Row],[DNC T]]=0,"--", IF(Table2[[#This Row],[DNC HS]]/Table2[[#This Row],[DNC T]]=0, "--", Table2[[#This Row],[DNC HS]]/Table2[[#This Row],[DNC T]]))</f>
        <v>--</v>
      </c>
      <c r="BY151" s="18" t="str">
        <f>IF(Table2[[#This Row],[DNC T]]=0,"--", IF(Table2[[#This Row],[DNC FE]]/Table2[[#This Row],[DNC T]]=0, "--", Table2[[#This Row],[DNC FE]]/Table2[[#This Row],[DNC T]]))</f>
        <v>--</v>
      </c>
      <c r="BZ151" s="24">
        <f>SUM(Table2[[#This Row],[BX T]],Table2[[#This Row],[SW T]],Table2[[#This Row],[CHE T]],Table2[[#This Row],[WR T]],Table2[[#This Row],[DNC T]])</f>
        <v>162</v>
      </c>
      <c r="CA151" s="2">
        <v>53</v>
      </c>
      <c r="CB151" s="2">
        <v>37</v>
      </c>
      <c r="CC151" s="2">
        <v>0</v>
      </c>
      <c r="CD151" s="2">
        <v>0</v>
      </c>
      <c r="CE151" s="6">
        <f>SUM(Table2[[#This Row],[TF B]:[TF FE]])</f>
        <v>90</v>
      </c>
      <c r="CF151" s="11">
        <f>IF((Table2[[#This Row],[TF T]]/Table2[[#This Row],[Admission]]) = 0, "--", (Table2[[#This Row],[TF T]]/Table2[[#This Row],[Admission]]))</f>
        <v>8.0357142857142863E-2</v>
      </c>
      <c r="CG151" s="11" t="str">
        <f>IF(Table2[[#This Row],[TF T]]=0,"--", IF(Table2[[#This Row],[TF HS]]/Table2[[#This Row],[TF T]]=0, "--", Table2[[#This Row],[TF HS]]/Table2[[#This Row],[TF T]]))</f>
        <v>--</v>
      </c>
      <c r="CH151" s="18" t="str">
        <f>IF(Table2[[#This Row],[TF T]]=0,"--", IF(Table2[[#This Row],[TF FE]]/Table2[[#This Row],[TF T]]=0, "--", Table2[[#This Row],[TF FE]]/Table2[[#This Row],[TF T]]))</f>
        <v>--</v>
      </c>
      <c r="CI151" s="2">
        <v>32</v>
      </c>
      <c r="CJ151" s="2">
        <v>0</v>
      </c>
      <c r="CK151" s="2">
        <v>0</v>
      </c>
      <c r="CL151" s="2">
        <v>0</v>
      </c>
      <c r="CM151" s="6">
        <f>SUM(Table2[[#This Row],[BB B]:[BB FE]])</f>
        <v>32</v>
      </c>
      <c r="CN151" s="11">
        <f>IF((Table2[[#This Row],[BB T]]/Table2[[#This Row],[Admission]]) = 0, "--", (Table2[[#This Row],[BB T]]/Table2[[#This Row],[Admission]]))</f>
        <v>2.8571428571428571E-2</v>
      </c>
      <c r="CO151" s="11" t="str">
        <f>IF(Table2[[#This Row],[BB T]]=0,"--", IF(Table2[[#This Row],[BB HS]]/Table2[[#This Row],[BB T]]=0, "--", Table2[[#This Row],[BB HS]]/Table2[[#This Row],[BB T]]))</f>
        <v>--</v>
      </c>
      <c r="CP151" s="18" t="str">
        <f>IF(Table2[[#This Row],[BB T]]=0,"--", IF(Table2[[#This Row],[BB FE]]/Table2[[#This Row],[BB T]]=0, "--", Table2[[#This Row],[BB FE]]/Table2[[#This Row],[BB T]]))</f>
        <v>--</v>
      </c>
      <c r="CQ151" s="2">
        <v>0</v>
      </c>
      <c r="CR151" s="2">
        <v>20</v>
      </c>
      <c r="CS151" s="2">
        <v>0</v>
      </c>
      <c r="CT151" s="2">
        <v>0</v>
      </c>
      <c r="CU151" s="6">
        <f>SUM(Table2[[#This Row],[SB B]:[SB FE]])</f>
        <v>20</v>
      </c>
      <c r="CV151" s="11">
        <f>IF((Table2[[#This Row],[SB T]]/Table2[[#This Row],[Admission]]) = 0, "--", (Table2[[#This Row],[SB T]]/Table2[[#This Row],[Admission]]))</f>
        <v>1.7857142857142856E-2</v>
      </c>
      <c r="CW151" s="11" t="str">
        <f>IF(Table2[[#This Row],[SB T]]=0,"--", IF(Table2[[#This Row],[SB HS]]/Table2[[#This Row],[SB T]]=0, "--", Table2[[#This Row],[SB HS]]/Table2[[#This Row],[SB T]]))</f>
        <v>--</v>
      </c>
      <c r="CX151" s="18" t="str">
        <f>IF(Table2[[#This Row],[SB T]]=0,"--", IF(Table2[[#This Row],[SB FE]]/Table2[[#This Row],[SB T]]=0, "--", Table2[[#This Row],[SB FE]]/Table2[[#This Row],[SB T]]))</f>
        <v>--</v>
      </c>
      <c r="CY151" s="2">
        <v>5</v>
      </c>
      <c r="CZ151" s="2">
        <v>1</v>
      </c>
      <c r="DA151" s="2">
        <v>0</v>
      </c>
      <c r="DB151" s="2">
        <v>0</v>
      </c>
      <c r="DC151" s="6">
        <f>SUM(Table2[[#This Row],[GF B]:[GF FE]])</f>
        <v>6</v>
      </c>
      <c r="DD151" s="11">
        <f>IF((Table2[[#This Row],[GF T]]/Table2[[#This Row],[Admission]]) = 0, "--", (Table2[[#This Row],[GF T]]/Table2[[#This Row],[Admission]]))</f>
        <v>5.3571428571428572E-3</v>
      </c>
      <c r="DE151" s="11" t="str">
        <f>IF(Table2[[#This Row],[GF T]]=0,"--", IF(Table2[[#This Row],[GF HS]]/Table2[[#This Row],[GF T]]=0, "--", Table2[[#This Row],[GF HS]]/Table2[[#This Row],[GF T]]))</f>
        <v>--</v>
      </c>
      <c r="DF151" s="18" t="str">
        <f>IF(Table2[[#This Row],[GF T]]=0,"--", IF(Table2[[#This Row],[GF FE]]/Table2[[#This Row],[GF T]]=0, "--", Table2[[#This Row],[GF FE]]/Table2[[#This Row],[GF T]]))</f>
        <v>--</v>
      </c>
      <c r="DG151" s="2">
        <v>7</v>
      </c>
      <c r="DH151" s="2">
        <v>11</v>
      </c>
      <c r="DI151" s="2">
        <v>0</v>
      </c>
      <c r="DJ151" s="2">
        <v>1</v>
      </c>
      <c r="DK151" s="6">
        <f>SUM(Table2[[#This Row],[TN B]:[TN FE]])</f>
        <v>19</v>
      </c>
      <c r="DL151" s="11">
        <f>IF((Table2[[#This Row],[TN T]]/Table2[[#This Row],[Admission]]) = 0, "--", (Table2[[#This Row],[TN T]]/Table2[[#This Row],[Admission]]))</f>
        <v>1.6964285714285713E-2</v>
      </c>
      <c r="DM151" s="11" t="str">
        <f>IF(Table2[[#This Row],[TN T]]=0,"--", IF(Table2[[#This Row],[TN HS]]/Table2[[#This Row],[TN T]]=0, "--", Table2[[#This Row],[TN HS]]/Table2[[#This Row],[TN T]]))</f>
        <v>--</v>
      </c>
      <c r="DN151" s="18">
        <f>IF(Table2[[#This Row],[TN T]]=0,"--", IF(Table2[[#This Row],[TN FE]]/Table2[[#This Row],[TN T]]=0, "--", Table2[[#This Row],[TN FE]]/Table2[[#This Row],[TN T]]))</f>
        <v>5.2631578947368418E-2</v>
      </c>
      <c r="DO151" s="2">
        <v>28</v>
      </c>
      <c r="DP151" s="2">
        <v>11</v>
      </c>
      <c r="DQ151" s="2">
        <v>0</v>
      </c>
      <c r="DR151" s="2">
        <v>0</v>
      </c>
      <c r="DS151" s="6">
        <f>SUM(Table2[[#This Row],[BND B]:[BND FE]])</f>
        <v>39</v>
      </c>
      <c r="DT151" s="11">
        <f>IF((Table2[[#This Row],[BND T]]/Table2[[#This Row],[Admission]]) = 0, "--", (Table2[[#This Row],[BND T]]/Table2[[#This Row],[Admission]]))</f>
        <v>3.4821428571428573E-2</v>
      </c>
      <c r="DU151" s="11" t="str">
        <f>IF(Table2[[#This Row],[BND T]]=0,"--", IF(Table2[[#This Row],[BND HS]]/Table2[[#This Row],[BND T]]=0, "--", Table2[[#This Row],[BND HS]]/Table2[[#This Row],[BND T]]))</f>
        <v>--</v>
      </c>
      <c r="DV151" s="18" t="str">
        <f>IF(Table2[[#This Row],[BND T]]=0,"--", IF(Table2[[#This Row],[BND FE]]/Table2[[#This Row],[BND T]]=0, "--", Table2[[#This Row],[BND FE]]/Table2[[#This Row],[BND T]]))</f>
        <v>--</v>
      </c>
      <c r="DW151" s="2">
        <v>0</v>
      </c>
      <c r="DX151" s="2">
        <v>0</v>
      </c>
      <c r="DY151" s="2">
        <v>0</v>
      </c>
      <c r="DZ151" s="2">
        <v>0</v>
      </c>
      <c r="EA151" s="6">
        <f>SUM(Table2[[#This Row],[SPE B]:[SPE FE]])</f>
        <v>0</v>
      </c>
      <c r="EB151" s="11" t="str">
        <f>IF((Table2[[#This Row],[SPE T]]/Table2[[#This Row],[Admission]]) = 0, "--", (Table2[[#This Row],[SPE T]]/Table2[[#This Row],[Admission]]))</f>
        <v>--</v>
      </c>
      <c r="EC151" s="11" t="str">
        <f>IF(Table2[[#This Row],[SPE T]]=0,"--", IF(Table2[[#This Row],[SPE HS]]/Table2[[#This Row],[SPE T]]=0, "--", Table2[[#This Row],[SPE HS]]/Table2[[#This Row],[SPE T]]))</f>
        <v>--</v>
      </c>
      <c r="ED151" s="18" t="str">
        <f>IF(Table2[[#This Row],[SPE T]]=0,"--", IF(Table2[[#This Row],[SPE FE]]/Table2[[#This Row],[SPE T]]=0, "--", Table2[[#This Row],[SPE FE]]/Table2[[#This Row],[SPE T]]))</f>
        <v>--</v>
      </c>
      <c r="EE151" s="2">
        <v>11</v>
      </c>
      <c r="EF151" s="2">
        <v>17</v>
      </c>
      <c r="EG151" s="2">
        <v>0</v>
      </c>
      <c r="EH151" s="2">
        <v>0</v>
      </c>
      <c r="EI151" s="6">
        <f>SUM(Table2[[#This Row],[ORC B]:[ORC FE]])</f>
        <v>28</v>
      </c>
      <c r="EJ151" s="11">
        <f>IF((Table2[[#This Row],[ORC T]]/Table2[[#This Row],[Admission]]) = 0, "--", (Table2[[#This Row],[ORC T]]/Table2[[#This Row],[Admission]]))</f>
        <v>2.5000000000000001E-2</v>
      </c>
      <c r="EK151" s="11" t="str">
        <f>IF(Table2[[#This Row],[ORC T]]=0,"--", IF(Table2[[#This Row],[ORC HS]]/Table2[[#This Row],[ORC T]]=0, "--", Table2[[#This Row],[ORC HS]]/Table2[[#This Row],[ORC T]]))</f>
        <v>--</v>
      </c>
      <c r="EL151" s="18" t="str">
        <f>IF(Table2[[#This Row],[ORC T]]=0,"--", IF(Table2[[#This Row],[ORC FE]]/Table2[[#This Row],[ORC T]]=0, "--", Table2[[#This Row],[ORC FE]]/Table2[[#This Row],[ORC T]]))</f>
        <v>--</v>
      </c>
      <c r="EM151" s="2">
        <v>0</v>
      </c>
      <c r="EN151" s="2">
        <v>0</v>
      </c>
      <c r="EO151" s="2">
        <v>0</v>
      </c>
      <c r="EP151" s="2">
        <v>0</v>
      </c>
      <c r="EQ151" s="6">
        <f>SUM(Table2[[#This Row],[SOL B]:[SOL FE]])</f>
        <v>0</v>
      </c>
      <c r="ER151" s="11" t="str">
        <f>IF((Table2[[#This Row],[SOL T]]/Table2[[#This Row],[Admission]]) = 0, "--", (Table2[[#This Row],[SOL T]]/Table2[[#This Row],[Admission]]))</f>
        <v>--</v>
      </c>
      <c r="ES151" s="11" t="str">
        <f>IF(Table2[[#This Row],[SOL T]]=0,"--", IF(Table2[[#This Row],[SOL HS]]/Table2[[#This Row],[SOL T]]=0, "--", Table2[[#This Row],[SOL HS]]/Table2[[#This Row],[SOL T]]))</f>
        <v>--</v>
      </c>
      <c r="ET151" s="18" t="str">
        <f>IF(Table2[[#This Row],[SOL T]]=0,"--", IF(Table2[[#This Row],[SOL FE]]/Table2[[#This Row],[SOL T]]=0, "--", Table2[[#This Row],[SOL FE]]/Table2[[#This Row],[SOL T]]))</f>
        <v>--</v>
      </c>
      <c r="EU151" s="2">
        <v>13</v>
      </c>
      <c r="EV151" s="2">
        <v>35</v>
      </c>
      <c r="EW151" s="2">
        <v>0</v>
      </c>
      <c r="EX151" s="2">
        <v>0</v>
      </c>
      <c r="EY151" s="6">
        <f>SUM(Table2[[#This Row],[CHO B]:[CHO FE]])</f>
        <v>48</v>
      </c>
      <c r="EZ151" s="11">
        <f>IF((Table2[[#This Row],[CHO T]]/Table2[[#This Row],[Admission]]) = 0, "--", (Table2[[#This Row],[CHO T]]/Table2[[#This Row],[Admission]]))</f>
        <v>4.2857142857142858E-2</v>
      </c>
      <c r="FA151" s="11" t="str">
        <f>IF(Table2[[#This Row],[CHO T]]=0,"--", IF(Table2[[#This Row],[CHO HS]]/Table2[[#This Row],[CHO T]]=0, "--", Table2[[#This Row],[CHO HS]]/Table2[[#This Row],[CHO T]]))</f>
        <v>--</v>
      </c>
      <c r="FB151" s="18" t="str">
        <f>IF(Table2[[#This Row],[CHO T]]=0,"--", IF(Table2[[#This Row],[CHO FE]]/Table2[[#This Row],[CHO T]]=0, "--", Table2[[#This Row],[CHO FE]]/Table2[[#This Row],[CHO T]]))</f>
        <v>--</v>
      </c>
      <c r="FC15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282</v>
      </c>
      <c r="FD151">
        <v>0</v>
      </c>
      <c r="FE151">
        <v>7</v>
      </c>
      <c r="FF151" s="1" t="s">
        <v>390</v>
      </c>
      <c r="FG151" s="1" t="s">
        <v>390</v>
      </c>
      <c r="FH151">
        <v>0</v>
      </c>
      <c r="FI151">
        <v>6</v>
      </c>
      <c r="FJ151" s="1" t="s">
        <v>390</v>
      </c>
      <c r="FK151" s="1" t="s">
        <v>390</v>
      </c>
      <c r="FL151">
        <v>0</v>
      </c>
      <c r="FM151">
        <v>0</v>
      </c>
      <c r="FN151" s="1" t="s">
        <v>390</v>
      </c>
      <c r="FO151" s="1" t="s">
        <v>390</v>
      </c>
    </row>
    <row r="152" spans="1:171">
      <c r="A152">
        <v>1177</v>
      </c>
      <c r="B152">
        <v>32</v>
      </c>
      <c r="C152" t="s">
        <v>92</v>
      </c>
      <c r="D152" t="s">
        <v>249</v>
      </c>
      <c r="E152" s="20">
        <v>41</v>
      </c>
      <c r="F152" s="2">
        <v>5</v>
      </c>
      <c r="G152" s="2">
        <v>0</v>
      </c>
      <c r="H152" s="2">
        <v>0</v>
      </c>
      <c r="I152" s="2">
        <v>2</v>
      </c>
      <c r="J152" s="6">
        <f>SUM(Table2[[#This Row],[FB B]:[FB FE]])</f>
        <v>7</v>
      </c>
      <c r="K152" s="11">
        <f>IF((Table2[[#This Row],[FB T]]/Table2[[#This Row],[Admission]]) = 0, "--", (Table2[[#This Row],[FB T]]/Table2[[#This Row],[Admission]]))</f>
        <v>0.17073170731707318</v>
      </c>
      <c r="L152" s="11" t="str">
        <f>IF(Table2[[#This Row],[FB T]]=0,"--", IF(Table2[[#This Row],[FB HS]]/Table2[[#This Row],[FB T]]=0, "--", Table2[[#This Row],[FB HS]]/Table2[[#This Row],[FB T]]))</f>
        <v>--</v>
      </c>
      <c r="M152" s="18">
        <f>IF(Table2[[#This Row],[FB T]]=0,"--", IF(Table2[[#This Row],[FB FE]]/Table2[[#This Row],[FB T]]=0, "--", Table2[[#This Row],[FB FE]]/Table2[[#This Row],[FB T]]))</f>
        <v>0.2857142857142857</v>
      </c>
      <c r="N152" s="2">
        <v>0</v>
      </c>
      <c r="O152" s="2">
        <v>0</v>
      </c>
      <c r="P152" s="2">
        <v>0</v>
      </c>
      <c r="Q152" s="2">
        <v>0</v>
      </c>
      <c r="R152" s="6">
        <f>SUM(Table2[[#This Row],[XC B]:[XC FE]])</f>
        <v>0</v>
      </c>
      <c r="S152" s="11" t="str">
        <f>IF((Table2[[#This Row],[XC T]]/Table2[[#This Row],[Admission]]) = 0, "--", (Table2[[#This Row],[XC T]]/Table2[[#This Row],[Admission]]))</f>
        <v>--</v>
      </c>
      <c r="T152" s="11" t="str">
        <f>IF(Table2[[#This Row],[XC T]]=0,"--", IF(Table2[[#This Row],[XC HS]]/Table2[[#This Row],[XC T]]=0, "--", Table2[[#This Row],[XC HS]]/Table2[[#This Row],[XC T]]))</f>
        <v>--</v>
      </c>
      <c r="U152" s="18" t="str">
        <f>IF(Table2[[#This Row],[XC T]]=0,"--", IF(Table2[[#This Row],[XC FE]]/Table2[[#This Row],[XC T]]=0, "--", Table2[[#This Row],[XC FE]]/Table2[[#This Row],[XC T]]))</f>
        <v>--</v>
      </c>
      <c r="V152" s="2">
        <v>14</v>
      </c>
      <c r="W152" s="2">
        <v>0</v>
      </c>
      <c r="X152" s="2">
        <v>1</v>
      </c>
      <c r="Y152" s="6">
        <f>SUM(Table2[[#This Row],[VB G]:[VB FE]])</f>
        <v>15</v>
      </c>
      <c r="Z152" s="11">
        <f>IF((Table2[[#This Row],[VB T]]/Table2[[#This Row],[Admission]]) = 0, "--", (Table2[[#This Row],[VB T]]/Table2[[#This Row],[Admission]]))</f>
        <v>0.36585365853658536</v>
      </c>
      <c r="AA152" s="11" t="str">
        <f>IF(Table2[[#This Row],[VB T]]=0,"--", IF(Table2[[#This Row],[VB HS]]/Table2[[#This Row],[VB T]]=0, "--", Table2[[#This Row],[VB HS]]/Table2[[#This Row],[VB T]]))</f>
        <v>--</v>
      </c>
      <c r="AB152" s="18">
        <f>IF(Table2[[#This Row],[VB T]]=0,"--", IF(Table2[[#This Row],[VB FE]]/Table2[[#This Row],[VB T]]=0, "--", Table2[[#This Row],[VB FE]]/Table2[[#This Row],[VB T]]))</f>
        <v>6.6666666666666666E-2</v>
      </c>
      <c r="AC152" s="2">
        <v>0</v>
      </c>
      <c r="AD152" s="2">
        <v>0</v>
      </c>
      <c r="AE152" s="2">
        <v>0</v>
      </c>
      <c r="AF152" s="2">
        <v>0</v>
      </c>
      <c r="AG152" s="6">
        <f>SUM(Table2[[#This Row],[SC B]:[SC FE]])</f>
        <v>0</v>
      </c>
      <c r="AH152" s="11" t="str">
        <f>IF((Table2[[#This Row],[SC T]]/Table2[[#This Row],[Admission]]) = 0, "--", (Table2[[#This Row],[SC T]]/Table2[[#This Row],[Admission]]))</f>
        <v>--</v>
      </c>
      <c r="AI152" s="11" t="str">
        <f>IF(Table2[[#This Row],[SC T]]=0,"--", IF(Table2[[#This Row],[SC HS]]/Table2[[#This Row],[SC T]]=0, "--", Table2[[#This Row],[SC HS]]/Table2[[#This Row],[SC T]]))</f>
        <v>--</v>
      </c>
      <c r="AJ152" s="18" t="str">
        <f>IF(Table2[[#This Row],[SC T]]=0,"--", IF(Table2[[#This Row],[SC FE]]/Table2[[#This Row],[SC T]]=0, "--", Table2[[#This Row],[SC FE]]/Table2[[#This Row],[SC T]]))</f>
        <v>--</v>
      </c>
      <c r="AK152" s="15">
        <f>SUM(Table2[[#This Row],[FB T]],Table2[[#This Row],[XC T]],Table2[[#This Row],[VB T]],Table2[[#This Row],[SC T]])</f>
        <v>22</v>
      </c>
      <c r="AL152" s="2">
        <v>16</v>
      </c>
      <c r="AM152" s="2">
        <v>10</v>
      </c>
      <c r="AN152" s="2">
        <v>0</v>
      </c>
      <c r="AO152" s="2">
        <v>7</v>
      </c>
      <c r="AP152" s="6">
        <f>SUM(Table2[[#This Row],[BX B]:[BX FE]])</f>
        <v>33</v>
      </c>
      <c r="AQ152" s="11">
        <f>IF((Table2[[#This Row],[BX T]]/Table2[[#This Row],[Admission]]) = 0, "--", (Table2[[#This Row],[BX T]]/Table2[[#This Row],[Admission]]))</f>
        <v>0.80487804878048785</v>
      </c>
      <c r="AR152" s="11" t="str">
        <f>IF(Table2[[#This Row],[BX T]]=0,"--", IF(Table2[[#This Row],[BX HS]]/Table2[[#This Row],[BX T]]=0, "--", Table2[[#This Row],[BX HS]]/Table2[[#This Row],[BX T]]))</f>
        <v>--</v>
      </c>
      <c r="AS152" s="18">
        <f>IF(Table2[[#This Row],[BX T]]=0,"--", IF(Table2[[#This Row],[BX FE]]/Table2[[#This Row],[BX T]]=0, "--", Table2[[#This Row],[BX FE]]/Table2[[#This Row],[BX T]]))</f>
        <v>0.21212121212121213</v>
      </c>
      <c r="AT152" s="2">
        <v>0</v>
      </c>
      <c r="AU152" s="2">
        <v>0</v>
      </c>
      <c r="AV152" s="2">
        <v>0</v>
      </c>
      <c r="AW152" s="2">
        <v>0</v>
      </c>
      <c r="AX152" s="6">
        <f>SUM(Table2[[#This Row],[SW B]:[SW FE]])</f>
        <v>0</v>
      </c>
      <c r="AY152" s="11" t="str">
        <f>IF((Table2[[#This Row],[SW T]]/Table2[[#This Row],[Admission]]) = 0, "--", (Table2[[#This Row],[SW T]]/Table2[[#This Row],[Admission]]))</f>
        <v>--</v>
      </c>
      <c r="AZ152" s="11" t="str">
        <f>IF(Table2[[#This Row],[SW T]]=0,"--", IF(Table2[[#This Row],[SW HS]]/Table2[[#This Row],[SW T]]=0, "--", Table2[[#This Row],[SW HS]]/Table2[[#This Row],[SW T]]))</f>
        <v>--</v>
      </c>
      <c r="BA152" s="18" t="str">
        <f>IF(Table2[[#This Row],[SW T]]=0,"--", IF(Table2[[#This Row],[SW FE]]/Table2[[#This Row],[SW T]]=0, "--", Table2[[#This Row],[SW FE]]/Table2[[#This Row],[SW T]]))</f>
        <v>--</v>
      </c>
      <c r="BB152" s="2">
        <v>0</v>
      </c>
      <c r="BC152" s="2">
        <v>0</v>
      </c>
      <c r="BD152" s="2">
        <v>0</v>
      </c>
      <c r="BE152" s="2">
        <v>0</v>
      </c>
      <c r="BF152" s="6">
        <f>SUM(Table2[[#This Row],[CHE B]:[CHE FE]])</f>
        <v>0</v>
      </c>
      <c r="BG152" s="11" t="str">
        <f>IF((Table2[[#This Row],[CHE T]]/Table2[[#This Row],[Admission]]) = 0, "--", (Table2[[#This Row],[CHE T]]/Table2[[#This Row],[Admission]]))</f>
        <v>--</v>
      </c>
      <c r="BH152" s="11" t="str">
        <f>IF(Table2[[#This Row],[CHE T]]=0,"--", IF(Table2[[#This Row],[CHE HS]]/Table2[[#This Row],[CHE T]]=0, "--", Table2[[#This Row],[CHE HS]]/Table2[[#This Row],[CHE T]]))</f>
        <v>--</v>
      </c>
      <c r="BI152" s="22" t="str">
        <f>IF(Table2[[#This Row],[CHE T]]=0,"--", IF(Table2[[#This Row],[CHE FE]]/Table2[[#This Row],[CHE T]]=0, "--", Table2[[#This Row],[CHE FE]]/Table2[[#This Row],[CHE T]]))</f>
        <v>--</v>
      </c>
      <c r="BJ152" s="2">
        <v>0</v>
      </c>
      <c r="BK152" s="2">
        <v>0</v>
      </c>
      <c r="BL152" s="2">
        <v>0</v>
      </c>
      <c r="BM152" s="2">
        <v>0</v>
      </c>
      <c r="BN152" s="6">
        <f>SUM(Table2[[#This Row],[WR B]:[WR FE]])</f>
        <v>0</v>
      </c>
      <c r="BO152" s="11" t="str">
        <f>IF((Table2[[#This Row],[WR T]]/Table2[[#This Row],[Admission]]) = 0, "--", (Table2[[#This Row],[WR T]]/Table2[[#This Row],[Admission]]))</f>
        <v>--</v>
      </c>
      <c r="BP152" s="11" t="str">
        <f>IF(Table2[[#This Row],[WR T]]=0,"--", IF(Table2[[#This Row],[WR HS]]/Table2[[#This Row],[WR T]]=0, "--", Table2[[#This Row],[WR HS]]/Table2[[#This Row],[WR T]]))</f>
        <v>--</v>
      </c>
      <c r="BQ152" s="18" t="str">
        <f>IF(Table2[[#This Row],[WR T]]=0,"--", IF(Table2[[#This Row],[WR FE]]/Table2[[#This Row],[WR T]]=0, "--", Table2[[#This Row],[WR FE]]/Table2[[#This Row],[WR T]]))</f>
        <v>--</v>
      </c>
      <c r="BR152" s="2">
        <v>0</v>
      </c>
      <c r="BS152" s="2">
        <v>0</v>
      </c>
      <c r="BT152" s="2">
        <v>0</v>
      </c>
      <c r="BU152" s="2">
        <v>0</v>
      </c>
      <c r="BV152" s="6">
        <f>SUM(Table2[[#This Row],[DNC B]:[DNC FE]])</f>
        <v>0</v>
      </c>
      <c r="BW152" s="11" t="str">
        <f>IF((Table2[[#This Row],[DNC T]]/Table2[[#This Row],[Admission]]) = 0, "--", (Table2[[#This Row],[DNC T]]/Table2[[#This Row],[Admission]]))</f>
        <v>--</v>
      </c>
      <c r="BX152" s="11" t="str">
        <f>IF(Table2[[#This Row],[DNC T]]=0,"--", IF(Table2[[#This Row],[DNC HS]]/Table2[[#This Row],[DNC T]]=0, "--", Table2[[#This Row],[DNC HS]]/Table2[[#This Row],[DNC T]]))</f>
        <v>--</v>
      </c>
      <c r="BY152" s="18" t="str">
        <f>IF(Table2[[#This Row],[DNC T]]=0,"--", IF(Table2[[#This Row],[DNC FE]]/Table2[[#This Row],[DNC T]]=0, "--", Table2[[#This Row],[DNC FE]]/Table2[[#This Row],[DNC T]]))</f>
        <v>--</v>
      </c>
      <c r="BZ152" s="24">
        <f>SUM(Table2[[#This Row],[BX T]],Table2[[#This Row],[SW T]],Table2[[#This Row],[CHE T]],Table2[[#This Row],[WR T]],Table2[[#This Row],[DNC T]])</f>
        <v>33</v>
      </c>
      <c r="CA152" s="2">
        <v>10</v>
      </c>
      <c r="CB152" s="2">
        <v>7</v>
      </c>
      <c r="CC152" s="2">
        <v>0</v>
      </c>
      <c r="CD152" s="2">
        <v>6</v>
      </c>
      <c r="CE152" s="6">
        <f>SUM(Table2[[#This Row],[TF B]:[TF FE]])</f>
        <v>23</v>
      </c>
      <c r="CF152" s="11">
        <f>IF((Table2[[#This Row],[TF T]]/Table2[[#This Row],[Admission]]) = 0, "--", (Table2[[#This Row],[TF T]]/Table2[[#This Row],[Admission]]))</f>
        <v>0.56097560975609762</v>
      </c>
      <c r="CG152" s="11" t="str">
        <f>IF(Table2[[#This Row],[TF T]]=0,"--", IF(Table2[[#This Row],[TF HS]]/Table2[[#This Row],[TF T]]=0, "--", Table2[[#This Row],[TF HS]]/Table2[[#This Row],[TF T]]))</f>
        <v>--</v>
      </c>
      <c r="CH152" s="18">
        <f>IF(Table2[[#This Row],[TF T]]=0,"--", IF(Table2[[#This Row],[TF FE]]/Table2[[#This Row],[TF T]]=0, "--", Table2[[#This Row],[TF FE]]/Table2[[#This Row],[TF T]]))</f>
        <v>0.2608695652173913</v>
      </c>
      <c r="CI152" s="2">
        <v>0</v>
      </c>
      <c r="CJ152" s="2">
        <v>0</v>
      </c>
      <c r="CK152" s="2">
        <v>0</v>
      </c>
      <c r="CL152" s="2">
        <v>0</v>
      </c>
      <c r="CM152" s="6">
        <f>SUM(Table2[[#This Row],[BB B]:[BB FE]])</f>
        <v>0</v>
      </c>
      <c r="CN152" s="11" t="str">
        <f>IF((Table2[[#This Row],[BB T]]/Table2[[#This Row],[Admission]]) = 0, "--", (Table2[[#This Row],[BB T]]/Table2[[#This Row],[Admission]]))</f>
        <v>--</v>
      </c>
      <c r="CO152" s="11" t="str">
        <f>IF(Table2[[#This Row],[BB T]]=0,"--", IF(Table2[[#This Row],[BB HS]]/Table2[[#This Row],[BB T]]=0, "--", Table2[[#This Row],[BB HS]]/Table2[[#This Row],[BB T]]))</f>
        <v>--</v>
      </c>
      <c r="CP152" s="18" t="str">
        <f>IF(Table2[[#This Row],[BB T]]=0,"--", IF(Table2[[#This Row],[BB FE]]/Table2[[#This Row],[BB T]]=0, "--", Table2[[#This Row],[BB FE]]/Table2[[#This Row],[BB T]]))</f>
        <v>--</v>
      </c>
      <c r="CQ152" s="2">
        <v>0</v>
      </c>
      <c r="CR152" s="2">
        <v>0</v>
      </c>
      <c r="CS152" s="2">
        <v>0</v>
      </c>
      <c r="CT152" s="2">
        <v>0</v>
      </c>
      <c r="CU152" s="6">
        <f>SUM(Table2[[#This Row],[SB B]:[SB FE]])</f>
        <v>0</v>
      </c>
      <c r="CV152" s="11" t="str">
        <f>IF((Table2[[#This Row],[SB T]]/Table2[[#This Row],[Admission]]) = 0, "--", (Table2[[#This Row],[SB T]]/Table2[[#This Row],[Admission]]))</f>
        <v>--</v>
      </c>
      <c r="CW152" s="11" t="str">
        <f>IF(Table2[[#This Row],[SB T]]=0,"--", IF(Table2[[#This Row],[SB HS]]/Table2[[#This Row],[SB T]]=0, "--", Table2[[#This Row],[SB HS]]/Table2[[#This Row],[SB T]]))</f>
        <v>--</v>
      </c>
      <c r="CX152" s="18" t="str">
        <f>IF(Table2[[#This Row],[SB T]]=0,"--", IF(Table2[[#This Row],[SB FE]]/Table2[[#This Row],[SB T]]=0, "--", Table2[[#This Row],[SB FE]]/Table2[[#This Row],[SB T]]))</f>
        <v>--</v>
      </c>
      <c r="CY152" s="2">
        <v>0</v>
      </c>
      <c r="CZ152" s="2">
        <v>0</v>
      </c>
      <c r="DA152" s="2">
        <v>0</v>
      </c>
      <c r="DB152" s="2">
        <v>0</v>
      </c>
      <c r="DC152" s="6">
        <f>SUM(Table2[[#This Row],[GF B]:[GF FE]])</f>
        <v>0</v>
      </c>
      <c r="DD152" s="11" t="str">
        <f>IF((Table2[[#This Row],[GF T]]/Table2[[#This Row],[Admission]]) = 0, "--", (Table2[[#This Row],[GF T]]/Table2[[#This Row],[Admission]]))</f>
        <v>--</v>
      </c>
      <c r="DE152" s="11" t="str">
        <f>IF(Table2[[#This Row],[GF T]]=0,"--", IF(Table2[[#This Row],[GF HS]]/Table2[[#This Row],[GF T]]=0, "--", Table2[[#This Row],[GF HS]]/Table2[[#This Row],[GF T]]))</f>
        <v>--</v>
      </c>
      <c r="DF152" s="18" t="str">
        <f>IF(Table2[[#This Row],[GF T]]=0,"--", IF(Table2[[#This Row],[GF FE]]/Table2[[#This Row],[GF T]]=0, "--", Table2[[#This Row],[GF FE]]/Table2[[#This Row],[GF T]]))</f>
        <v>--</v>
      </c>
      <c r="DG152" s="2">
        <v>0</v>
      </c>
      <c r="DH152" s="2">
        <v>0</v>
      </c>
      <c r="DI152" s="2">
        <v>0</v>
      </c>
      <c r="DJ152" s="2">
        <v>0</v>
      </c>
      <c r="DK152" s="6">
        <f>SUM(Table2[[#This Row],[TN B]:[TN FE]])</f>
        <v>0</v>
      </c>
      <c r="DL152" s="11" t="str">
        <f>IF((Table2[[#This Row],[TN T]]/Table2[[#This Row],[Admission]]) = 0, "--", (Table2[[#This Row],[TN T]]/Table2[[#This Row],[Admission]]))</f>
        <v>--</v>
      </c>
      <c r="DM152" s="11" t="str">
        <f>IF(Table2[[#This Row],[TN T]]=0,"--", IF(Table2[[#This Row],[TN HS]]/Table2[[#This Row],[TN T]]=0, "--", Table2[[#This Row],[TN HS]]/Table2[[#This Row],[TN T]]))</f>
        <v>--</v>
      </c>
      <c r="DN152" s="18" t="str">
        <f>IF(Table2[[#This Row],[TN T]]=0,"--", IF(Table2[[#This Row],[TN FE]]/Table2[[#This Row],[TN T]]=0, "--", Table2[[#This Row],[TN FE]]/Table2[[#This Row],[TN T]]))</f>
        <v>--</v>
      </c>
      <c r="DO152" s="2">
        <v>0</v>
      </c>
      <c r="DP152" s="2">
        <v>0</v>
      </c>
      <c r="DQ152" s="2">
        <v>0</v>
      </c>
      <c r="DR152" s="2">
        <v>0</v>
      </c>
      <c r="DS152" s="6">
        <f>SUM(Table2[[#This Row],[BND B]:[BND FE]])</f>
        <v>0</v>
      </c>
      <c r="DT152" s="11" t="str">
        <f>IF((Table2[[#This Row],[BND T]]/Table2[[#This Row],[Admission]]) = 0, "--", (Table2[[#This Row],[BND T]]/Table2[[#This Row],[Admission]]))</f>
        <v>--</v>
      </c>
      <c r="DU152" s="11" t="str">
        <f>IF(Table2[[#This Row],[BND T]]=0,"--", IF(Table2[[#This Row],[BND HS]]/Table2[[#This Row],[BND T]]=0, "--", Table2[[#This Row],[BND HS]]/Table2[[#This Row],[BND T]]))</f>
        <v>--</v>
      </c>
      <c r="DV152" s="18" t="str">
        <f>IF(Table2[[#This Row],[BND T]]=0,"--", IF(Table2[[#This Row],[BND FE]]/Table2[[#This Row],[BND T]]=0, "--", Table2[[#This Row],[BND FE]]/Table2[[#This Row],[BND T]]))</f>
        <v>--</v>
      </c>
      <c r="DW152" s="2">
        <v>0</v>
      </c>
      <c r="DX152" s="2">
        <v>0</v>
      </c>
      <c r="DY152" s="2">
        <v>0</v>
      </c>
      <c r="DZ152" s="2">
        <v>0</v>
      </c>
      <c r="EA152" s="6">
        <f>SUM(Table2[[#This Row],[SPE B]:[SPE FE]])</f>
        <v>0</v>
      </c>
      <c r="EB152" s="11" t="str">
        <f>IF((Table2[[#This Row],[SPE T]]/Table2[[#This Row],[Admission]]) = 0, "--", (Table2[[#This Row],[SPE T]]/Table2[[#This Row],[Admission]]))</f>
        <v>--</v>
      </c>
      <c r="EC152" s="11" t="str">
        <f>IF(Table2[[#This Row],[SPE T]]=0,"--", IF(Table2[[#This Row],[SPE HS]]/Table2[[#This Row],[SPE T]]=0, "--", Table2[[#This Row],[SPE HS]]/Table2[[#This Row],[SPE T]]))</f>
        <v>--</v>
      </c>
      <c r="ED152" s="18" t="str">
        <f>IF(Table2[[#This Row],[SPE T]]=0,"--", IF(Table2[[#This Row],[SPE FE]]/Table2[[#This Row],[SPE T]]=0, "--", Table2[[#This Row],[SPE FE]]/Table2[[#This Row],[SPE T]]))</f>
        <v>--</v>
      </c>
      <c r="EE152" s="2">
        <v>0</v>
      </c>
      <c r="EF152" s="2">
        <v>0</v>
      </c>
      <c r="EG152" s="2">
        <v>0</v>
      </c>
      <c r="EH152" s="2">
        <v>0</v>
      </c>
      <c r="EI152" s="6">
        <f>SUM(Table2[[#This Row],[ORC B]:[ORC FE]])</f>
        <v>0</v>
      </c>
      <c r="EJ152" s="11" t="str">
        <f>IF((Table2[[#This Row],[ORC T]]/Table2[[#This Row],[Admission]]) = 0, "--", (Table2[[#This Row],[ORC T]]/Table2[[#This Row],[Admission]]))</f>
        <v>--</v>
      </c>
      <c r="EK152" s="11" t="str">
        <f>IF(Table2[[#This Row],[ORC T]]=0,"--", IF(Table2[[#This Row],[ORC HS]]/Table2[[#This Row],[ORC T]]=0, "--", Table2[[#This Row],[ORC HS]]/Table2[[#This Row],[ORC T]]))</f>
        <v>--</v>
      </c>
      <c r="EL152" s="18" t="str">
        <f>IF(Table2[[#This Row],[ORC T]]=0,"--", IF(Table2[[#This Row],[ORC FE]]/Table2[[#This Row],[ORC T]]=0, "--", Table2[[#This Row],[ORC FE]]/Table2[[#This Row],[ORC T]]))</f>
        <v>--</v>
      </c>
      <c r="EM152" s="2">
        <v>0</v>
      </c>
      <c r="EN152" s="2">
        <v>0</v>
      </c>
      <c r="EO152" s="2">
        <v>0</v>
      </c>
      <c r="EP152" s="2">
        <v>0</v>
      </c>
      <c r="EQ152" s="6">
        <f>SUM(Table2[[#This Row],[SOL B]:[SOL FE]])</f>
        <v>0</v>
      </c>
      <c r="ER152" s="11" t="str">
        <f>IF((Table2[[#This Row],[SOL T]]/Table2[[#This Row],[Admission]]) = 0, "--", (Table2[[#This Row],[SOL T]]/Table2[[#This Row],[Admission]]))</f>
        <v>--</v>
      </c>
      <c r="ES152" s="11" t="str">
        <f>IF(Table2[[#This Row],[SOL T]]=0,"--", IF(Table2[[#This Row],[SOL HS]]/Table2[[#This Row],[SOL T]]=0, "--", Table2[[#This Row],[SOL HS]]/Table2[[#This Row],[SOL T]]))</f>
        <v>--</v>
      </c>
      <c r="ET152" s="18" t="str">
        <f>IF(Table2[[#This Row],[SOL T]]=0,"--", IF(Table2[[#This Row],[SOL FE]]/Table2[[#This Row],[SOL T]]=0, "--", Table2[[#This Row],[SOL FE]]/Table2[[#This Row],[SOL T]]))</f>
        <v>--</v>
      </c>
      <c r="EU152" s="2">
        <v>0</v>
      </c>
      <c r="EV152" s="2">
        <v>0</v>
      </c>
      <c r="EW152" s="2">
        <v>0</v>
      </c>
      <c r="EX152" s="2">
        <v>0</v>
      </c>
      <c r="EY152" s="6">
        <f>SUM(Table2[[#This Row],[CHO B]:[CHO FE]])</f>
        <v>0</v>
      </c>
      <c r="EZ152" s="11" t="str">
        <f>IF((Table2[[#This Row],[CHO T]]/Table2[[#This Row],[Admission]]) = 0, "--", (Table2[[#This Row],[CHO T]]/Table2[[#This Row],[Admission]]))</f>
        <v>--</v>
      </c>
      <c r="FA152" s="11" t="str">
        <f>IF(Table2[[#This Row],[CHO T]]=0,"--", IF(Table2[[#This Row],[CHO HS]]/Table2[[#This Row],[CHO T]]=0, "--", Table2[[#This Row],[CHO HS]]/Table2[[#This Row],[CHO T]]))</f>
        <v>--</v>
      </c>
      <c r="FB152" s="18" t="str">
        <f>IF(Table2[[#This Row],[CHO T]]=0,"--", IF(Table2[[#This Row],[CHO FE]]/Table2[[#This Row],[CHO T]]=0, "--", Table2[[#This Row],[CHO FE]]/Table2[[#This Row],[CHO T]]))</f>
        <v>--</v>
      </c>
      <c r="FC15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23</v>
      </c>
      <c r="FD152">
        <v>0</v>
      </c>
      <c r="FE152">
        <v>0</v>
      </c>
      <c r="FF152" s="1" t="s">
        <v>390</v>
      </c>
      <c r="FG152" s="1" t="s">
        <v>390</v>
      </c>
      <c r="FH152">
        <v>0</v>
      </c>
      <c r="FI152">
        <v>0</v>
      </c>
      <c r="FJ152" s="1" t="s">
        <v>390</v>
      </c>
      <c r="FK152" s="1" t="s">
        <v>390</v>
      </c>
      <c r="FL152">
        <v>0</v>
      </c>
      <c r="FM152">
        <v>0</v>
      </c>
      <c r="FN152" s="1" t="s">
        <v>390</v>
      </c>
      <c r="FO152" s="1" t="s">
        <v>390</v>
      </c>
    </row>
    <row r="153" spans="1:171">
      <c r="A153">
        <v>977</v>
      </c>
      <c r="B153">
        <v>39</v>
      </c>
      <c r="C153" t="s">
        <v>92</v>
      </c>
      <c r="D153" t="s">
        <v>250</v>
      </c>
      <c r="E153" s="20">
        <v>75</v>
      </c>
      <c r="F153" s="2">
        <v>20</v>
      </c>
      <c r="G153" s="2">
        <v>0</v>
      </c>
      <c r="H153" s="2">
        <v>0</v>
      </c>
      <c r="I153" s="2">
        <v>0</v>
      </c>
      <c r="J153" s="6">
        <f>SUM(Table2[[#This Row],[FB B]:[FB FE]])</f>
        <v>20</v>
      </c>
      <c r="K153" s="11">
        <f>IF((Table2[[#This Row],[FB T]]/Table2[[#This Row],[Admission]]) = 0, "--", (Table2[[#This Row],[FB T]]/Table2[[#This Row],[Admission]]))</f>
        <v>0.26666666666666666</v>
      </c>
      <c r="L153" s="11" t="str">
        <f>IF(Table2[[#This Row],[FB T]]=0,"--", IF(Table2[[#This Row],[FB HS]]/Table2[[#This Row],[FB T]]=0, "--", Table2[[#This Row],[FB HS]]/Table2[[#This Row],[FB T]]))</f>
        <v>--</v>
      </c>
      <c r="M153" s="18" t="str">
        <f>IF(Table2[[#This Row],[FB T]]=0,"--", IF(Table2[[#This Row],[FB FE]]/Table2[[#This Row],[FB T]]=0, "--", Table2[[#This Row],[FB FE]]/Table2[[#This Row],[FB T]]))</f>
        <v>--</v>
      </c>
      <c r="N153" s="2">
        <v>0</v>
      </c>
      <c r="O153" s="2">
        <v>0</v>
      </c>
      <c r="P153" s="2">
        <v>0</v>
      </c>
      <c r="Q153" s="2">
        <v>0</v>
      </c>
      <c r="R153" s="6">
        <f>SUM(Table2[[#This Row],[XC B]:[XC FE]])</f>
        <v>0</v>
      </c>
      <c r="S153" s="11" t="str">
        <f>IF((Table2[[#This Row],[XC T]]/Table2[[#This Row],[Admission]]) = 0, "--", (Table2[[#This Row],[XC T]]/Table2[[#This Row],[Admission]]))</f>
        <v>--</v>
      </c>
      <c r="T153" s="11" t="str">
        <f>IF(Table2[[#This Row],[XC T]]=0,"--", IF(Table2[[#This Row],[XC HS]]/Table2[[#This Row],[XC T]]=0, "--", Table2[[#This Row],[XC HS]]/Table2[[#This Row],[XC T]]))</f>
        <v>--</v>
      </c>
      <c r="U153" s="18" t="str">
        <f>IF(Table2[[#This Row],[XC T]]=0,"--", IF(Table2[[#This Row],[XC FE]]/Table2[[#This Row],[XC T]]=0, "--", Table2[[#This Row],[XC FE]]/Table2[[#This Row],[XC T]]))</f>
        <v>--</v>
      </c>
      <c r="V153" s="2">
        <v>9</v>
      </c>
      <c r="W153" s="2">
        <v>0</v>
      </c>
      <c r="X153" s="2">
        <v>1</v>
      </c>
      <c r="Y153" s="6">
        <f>SUM(Table2[[#This Row],[VB G]:[VB FE]])</f>
        <v>10</v>
      </c>
      <c r="Z153" s="11">
        <f>IF((Table2[[#This Row],[VB T]]/Table2[[#This Row],[Admission]]) = 0, "--", (Table2[[#This Row],[VB T]]/Table2[[#This Row],[Admission]]))</f>
        <v>0.13333333333333333</v>
      </c>
      <c r="AA153" s="11" t="str">
        <f>IF(Table2[[#This Row],[VB T]]=0,"--", IF(Table2[[#This Row],[VB HS]]/Table2[[#This Row],[VB T]]=0, "--", Table2[[#This Row],[VB HS]]/Table2[[#This Row],[VB T]]))</f>
        <v>--</v>
      </c>
      <c r="AB153" s="18">
        <f>IF(Table2[[#This Row],[VB T]]=0,"--", IF(Table2[[#This Row],[VB FE]]/Table2[[#This Row],[VB T]]=0, "--", Table2[[#This Row],[VB FE]]/Table2[[#This Row],[VB T]]))</f>
        <v>0.1</v>
      </c>
      <c r="AC153" s="2">
        <v>0</v>
      </c>
      <c r="AD153" s="2">
        <v>0</v>
      </c>
      <c r="AE153" s="2">
        <v>0</v>
      </c>
      <c r="AF153" s="2">
        <v>0</v>
      </c>
      <c r="AG153" s="6">
        <f>SUM(Table2[[#This Row],[SC B]:[SC FE]])</f>
        <v>0</v>
      </c>
      <c r="AH153" s="11" t="str">
        <f>IF((Table2[[#This Row],[SC T]]/Table2[[#This Row],[Admission]]) = 0, "--", (Table2[[#This Row],[SC T]]/Table2[[#This Row],[Admission]]))</f>
        <v>--</v>
      </c>
      <c r="AI153" s="11" t="str">
        <f>IF(Table2[[#This Row],[SC T]]=0,"--", IF(Table2[[#This Row],[SC HS]]/Table2[[#This Row],[SC T]]=0, "--", Table2[[#This Row],[SC HS]]/Table2[[#This Row],[SC T]]))</f>
        <v>--</v>
      </c>
      <c r="AJ153" s="18" t="str">
        <f>IF(Table2[[#This Row],[SC T]]=0,"--", IF(Table2[[#This Row],[SC FE]]/Table2[[#This Row],[SC T]]=0, "--", Table2[[#This Row],[SC FE]]/Table2[[#This Row],[SC T]]))</f>
        <v>--</v>
      </c>
      <c r="AK153" s="15">
        <f>SUM(Table2[[#This Row],[FB T]],Table2[[#This Row],[XC T]],Table2[[#This Row],[VB T]],Table2[[#This Row],[SC T]])</f>
        <v>30</v>
      </c>
      <c r="AL153" s="2">
        <v>10</v>
      </c>
      <c r="AM153" s="2">
        <v>9</v>
      </c>
      <c r="AN153" s="2">
        <v>0</v>
      </c>
      <c r="AO153" s="2">
        <v>1</v>
      </c>
      <c r="AP153" s="6">
        <f>SUM(Table2[[#This Row],[BX B]:[BX FE]])</f>
        <v>20</v>
      </c>
      <c r="AQ153" s="11">
        <f>IF((Table2[[#This Row],[BX T]]/Table2[[#This Row],[Admission]]) = 0, "--", (Table2[[#This Row],[BX T]]/Table2[[#This Row],[Admission]]))</f>
        <v>0.26666666666666666</v>
      </c>
      <c r="AR153" s="11" t="str">
        <f>IF(Table2[[#This Row],[BX T]]=0,"--", IF(Table2[[#This Row],[BX HS]]/Table2[[#This Row],[BX T]]=0, "--", Table2[[#This Row],[BX HS]]/Table2[[#This Row],[BX T]]))</f>
        <v>--</v>
      </c>
      <c r="AS153" s="18">
        <f>IF(Table2[[#This Row],[BX T]]=0,"--", IF(Table2[[#This Row],[BX FE]]/Table2[[#This Row],[BX T]]=0, "--", Table2[[#This Row],[BX FE]]/Table2[[#This Row],[BX T]]))</f>
        <v>0.05</v>
      </c>
      <c r="AT153" s="2">
        <v>0</v>
      </c>
      <c r="AU153" s="2">
        <v>0</v>
      </c>
      <c r="AV153" s="2">
        <v>0</v>
      </c>
      <c r="AW153" s="2">
        <v>0</v>
      </c>
      <c r="AX153" s="6">
        <f>SUM(Table2[[#This Row],[SW B]:[SW FE]])</f>
        <v>0</v>
      </c>
      <c r="AY153" s="11" t="str">
        <f>IF((Table2[[#This Row],[SW T]]/Table2[[#This Row],[Admission]]) = 0, "--", (Table2[[#This Row],[SW T]]/Table2[[#This Row],[Admission]]))</f>
        <v>--</v>
      </c>
      <c r="AZ153" s="11" t="str">
        <f>IF(Table2[[#This Row],[SW T]]=0,"--", IF(Table2[[#This Row],[SW HS]]/Table2[[#This Row],[SW T]]=0, "--", Table2[[#This Row],[SW HS]]/Table2[[#This Row],[SW T]]))</f>
        <v>--</v>
      </c>
      <c r="BA153" s="18" t="str">
        <f>IF(Table2[[#This Row],[SW T]]=0,"--", IF(Table2[[#This Row],[SW FE]]/Table2[[#This Row],[SW T]]=0, "--", Table2[[#This Row],[SW FE]]/Table2[[#This Row],[SW T]]))</f>
        <v>--</v>
      </c>
      <c r="BB153" s="2">
        <v>0</v>
      </c>
      <c r="BC153" s="2">
        <v>0</v>
      </c>
      <c r="BD153" s="2">
        <v>0</v>
      </c>
      <c r="BE153" s="2">
        <v>0</v>
      </c>
      <c r="BF153" s="6">
        <f>SUM(Table2[[#This Row],[CHE B]:[CHE FE]])</f>
        <v>0</v>
      </c>
      <c r="BG153" s="11" t="str">
        <f>IF((Table2[[#This Row],[CHE T]]/Table2[[#This Row],[Admission]]) = 0, "--", (Table2[[#This Row],[CHE T]]/Table2[[#This Row],[Admission]]))</f>
        <v>--</v>
      </c>
      <c r="BH153" s="11" t="str">
        <f>IF(Table2[[#This Row],[CHE T]]=0,"--", IF(Table2[[#This Row],[CHE HS]]/Table2[[#This Row],[CHE T]]=0, "--", Table2[[#This Row],[CHE HS]]/Table2[[#This Row],[CHE T]]))</f>
        <v>--</v>
      </c>
      <c r="BI153" s="22" t="str">
        <f>IF(Table2[[#This Row],[CHE T]]=0,"--", IF(Table2[[#This Row],[CHE FE]]/Table2[[#This Row],[CHE T]]=0, "--", Table2[[#This Row],[CHE FE]]/Table2[[#This Row],[CHE T]]))</f>
        <v>--</v>
      </c>
      <c r="BJ153" s="2">
        <v>12</v>
      </c>
      <c r="BK153" s="2">
        <v>0</v>
      </c>
      <c r="BL153" s="2">
        <v>0</v>
      </c>
      <c r="BM153" s="2">
        <v>0</v>
      </c>
      <c r="BN153" s="6">
        <f>SUM(Table2[[#This Row],[WR B]:[WR FE]])</f>
        <v>12</v>
      </c>
      <c r="BO153" s="11">
        <f>IF((Table2[[#This Row],[WR T]]/Table2[[#This Row],[Admission]]) = 0, "--", (Table2[[#This Row],[WR T]]/Table2[[#This Row],[Admission]]))</f>
        <v>0.16</v>
      </c>
      <c r="BP153" s="11" t="str">
        <f>IF(Table2[[#This Row],[WR T]]=0,"--", IF(Table2[[#This Row],[WR HS]]/Table2[[#This Row],[WR T]]=0, "--", Table2[[#This Row],[WR HS]]/Table2[[#This Row],[WR T]]))</f>
        <v>--</v>
      </c>
      <c r="BQ153" s="18" t="str">
        <f>IF(Table2[[#This Row],[WR T]]=0,"--", IF(Table2[[#This Row],[WR FE]]/Table2[[#This Row],[WR T]]=0, "--", Table2[[#This Row],[WR FE]]/Table2[[#This Row],[WR T]]))</f>
        <v>--</v>
      </c>
      <c r="BR153" s="2">
        <v>0</v>
      </c>
      <c r="BS153" s="2">
        <v>0</v>
      </c>
      <c r="BT153" s="2">
        <v>0</v>
      </c>
      <c r="BU153" s="2">
        <v>0</v>
      </c>
      <c r="BV153" s="6">
        <f>SUM(Table2[[#This Row],[DNC B]:[DNC FE]])</f>
        <v>0</v>
      </c>
      <c r="BW153" s="11" t="str">
        <f>IF((Table2[[#This Row],[DNC T]]/Table2[[#This Row],[Admission]]) = 0, "--", (Table2[[#This Row],[DNC T]]/Table2[[#This Row],[Admission]]))</f>
        <v>--</v>
      </c>
      <c r="BX153" s="11" t="str">
        <f>IF(Table2[[#This Row],[DNC T]]=0,"--", IF(Table2[[#This Row],[DNC HS]]/Table2[[#This Row],[DNC T]]=0, "--", Table2[[#This Row],[DNC HS]]/Table2[[#This Row],[DNC T]]))</f>
        <v>--</v>
      </c>
      <c r="BY153" s="18" t="str">
        <f>IF(Table2[[#This Row],[DNC T]]=0,"--", IF(Table2[[#This Row],[DNC FE]]/Table2[[#This Row],[DNC T]]=0, "--", Table2[[#This Row],[DNC FE]]/Table2[[#This Row],[DNC T]]))</f>
        <v>--</v>
      </c>
      <c r="BZ153" s="24">
        <f>SUM(Table2[[#This Row],[BX T]],Table2[[#This Row],[SW T]],Table2[[#This Row],[CHE T]],Table2[[#This Row],[WR T]],Table2[[#This Row],[DNC T]])</f>
        <v>32</v>
      </c>
      <c r="CA153" s="2">
        <v>5</v>
      </c>
      <c r="CB153" s="2">
        <v>5</v>
      </c>
      <c r="CC153" s="2">
        <v>2</v>
      </c>
      <c r="CD153" s="2">
        <v>0</v>
      </c>
      <c r="CE153" s="6">
        <f>SUM(Table2[[#This Row],[TF B]:[TF FE]])</f>
        <v>12</v>
      </c>
      <c r="CF153" s="11">
        <f>IF((Table2[[#This Row],[TF T]]/Table2[[#This Row],[Admission]]) = 0, "--", (Table2[[#This Row],[TF T]]/Table2[[#This Row],[Admission]]))</f>
        <v>0.16</v>
      </c>
      <c r="CG153" s="11">
        <f>IF(Table2[[#This Row],[TF T]]=0,"--", IF(Table2[[#This Row],[TF HS]]/Table2[[#This Row],[TF T]]=0, "--", Table2[[#This Row],[TF HS]]/Table2[[#This Row],[TF T]]))</f>
        <v>0.16666666666666666</v>
      </c>
      <c r="CH153" s="18" t="str">
        <f>IF(Table2[[#This Row],[TF T]]=0,"--", IF(Table2[[#This Row],[TF FE]]/Table2[[#This Row],[TF T]]=0, "--", Table2[[#This Row],[TF FE]]/Table2[[#This Row],[TF T]]))</f>
        <v>--</v>
      </c>
      <c r="CI153" s="2">
        <v>3</v>
      </c>
      <c r="CJ153" s="2">
        <v>0</v>
      </c>
      <c r="CK153" s="2">
        <v>0</v>
      </c>
      <c r="CL153" s="2">
        <v>0</v>
      </c>
      <c r="CM153" s="6">
        <f>SUM(Table2[[#This Row],[BB B]:[BB FE]])</f>
        <v>3</v>
      </c>
      <c r="CN153" s="11">
        <f>IF((Table2[[#This Row],[BB T]]/Table2[[#This Row],[Admission]]) = 0, "--", (Table2[[#This Row],[BB T]]/Table2[[#This Row],[Admission]]))</f>
        <v>0.04</v>
      </c>
      <c r="CO153" s="11" t="str">
        <f>IF(Table2[[#This Row],[BB T]]=0,"--", IF(Table2[[#This Row],[BB HS]]/Table2[[#This Row],[BB T]]=0, "--", Table2[[#This Row],[BB HS]]/Table2[[#This Row],[BB T]]))</f>
        <v>--</v>
      </c>
      <c r="CP153" s="18" t="str">
        <f>IF(Table2[[#This Row],[BB T]]=0,"--", IF(Table2[[#This Row],[BB FE]]/Table2[[#This Row],[BB T]]=0, "--", Table2[[#This Row],[BB FE]]/Table2[[#This Row],[BB T]]))</f>
        <v>--</v>
      </c>
      <c r="CQ153" s="2">
        <v>0</v>
      </c>
      <c r="CR153" s="2">
        <v>0</v>
      </c>
      <c r="CS153" s="2">
        <v>0</v>
      </c>
      <c r="CT153" s="2">
        <v>0</v>
      </c>
      <c r="CU153" s="6">
        <f>SUM(Table2[[#This Row],[SB B]:[SB FE]])</f>
        <v>0</v>
      </c>
      <c r="CV153" s="11" t="str">
        <f>IF((Table2[[#This Row],[SB T]]/Table2[[#This Row],[Admission]]) = 0, "--", (Table2[[#This Row],[SB T]]/Table2[[#This Row],[Admission]]))</f>
        <v>--</v>
      </c>
      <c r="CW153" s="11" t="str">
        <f>IF(Table2[[#This Row],[SB T]]=0,"--", IF(Table2[[#This Row],[SB HS]]/Table2[[#This Row],[SB T]]=0, "--", Table2[[#This Row],[SB HS]]/Table2[[#This Row],[SB T]]))</f>
        <v>--</v>
      </c>
      <c r="CX153" s="18" t="str">
        <f>IF(Table2[[#This Row],[SB T]]=0,"--", IF(Table2[[#This Row],[SB FE]]/Table2[[#This Row],[SB T]]=0, "--", Table2[[#This Row],[SB FE]]/Table2[[#This Row],[SB T]]))</f>
        <v>--</v>
      </c>
      <c r="CY153" s="2">
        <v>0</v>
      </c>
      <c r="CZ153" s="2">
        <v>0</v>
      </c>
      <c r="DA153" s="2">
        <v>0</v>
      </c>
      <c r="DB153" s="2">
        <v>0</v>
      </c>
      <c r="DC153" s="6">
        <f>SUM(Table2[[#This Row],[GF B]:[GF FE]])</f>
        <v>0</v>
      </c>
      <c r="DD153" s="11" t="str">
        <f>IF((Table2[[#This Row],[GF T]]/Table2[[#This Row],[Admission]]) = 0, "--", (Table2[[#This Row],[GF T]]/Table2[[#This Row],[Admission]]))</f>
        <v>--</v>
      </c>
      <c r="DE153" s="11" t="str">
        <f>IF(Table2[[#This Row],[GF T]]=0,"--", IF(Table2[[#This Row],[GF HS]]/Table2[[#This Row],[GF T]]=0, "--", Table2[[#This Row],[GF HS]]/Table2[[#This Row],[GF T]]))</f>
        <v>--</v>
      </c>
      <c r="DF153" s="18" t="str">
        <f>IF(Table2[[#This Row],[GF T]]=0,"--", IF(Table2[[#This Row],[GF FE]]/Table2[[#This Row],[GF T]]=0, "--", Table2[[#This Row],[GF FE]]/Table2[[#This Row],[GF T]]))</f>
        <v>--</v>
      </c>
      <c r="DG153" s="2">
        <v>0</v>
      </c>
      <c r="DH153" s="2">
        <v>0</v>
      </c>
      <c r="DI153" s="2">
        <v>0</v>
      </c>
      <c r="DJ153" s="2">
        <v>0</v>
      </c>
      <c r="DK153" s="6">
        <f>SUM(Table2[[#This Row],[TN B]:[TN FE]])</f>
        <v>0</v>
      </c>
      <c r="DL153" s="11" t="str">
        <f>IF((Table2[[#This Row],[TN T]]/Table2[[#This Row],[Admission]]) = 0, "--", (Table2[[#This Row],[TN T]]/Table2[[#This Row],[Admission]]))</f>
        <v>--</v>
      </c>
      <c r="DM153" s="11" t="str">
        <f>IF(Table2[[#This Row],[TN T]]=0,"--", IF(Table2[[#This Row],[TN HS]]/Table2[[#This Row],[TN T]]=0, "--", Table2[[#This Row],[TN HS]]/Table2[[#This Row],[TN T]]))</f>
        <v>--</v>
      </c>
      <c r="DN153" s="18" t="str">
        <f>IF(Table2[[#This Row],[TN T]]=0,"--", IF(Table2[[#This Row],[TN FE]]/Table2[[#This Row],[TN T]]=0, "--", Table2[[#This Row],[TN FE]]/Table2[[#This Row],[TN T]]))</f>
        <v>--</v>
      </c>
      <c r="DO153" s="2">
        <v>0</v>
      </c>
      <c r="DP153" s="2">
        <v>0</v>
      </c>
      <c r="DQ153" s="2">
        <v>0</v>
      </c>
      <c r="DR153" s="2">
        <v>0</v>
      </c>
      <c r="DS153" s="6">
        <f>SUM(Table2[[#This Row],[BND B]:[BND FE]])</f>
        <v>0</v>
      </c>
      <c r="DT153" s="11" t="str">
        <f>IF((Table2[[#This Row],[BND T]]/Table2[[#This Row],[Admission]]) = 0, "--", (Table2[[#This Row],[BND T]]/Table2[[#This Row],[Admission]]))</f>
        <v>--</v>
      </c>
      <c r="DU153" s="11" t="str">
        <f>IF(Table2[[#This Row],[BND T]]=0,"--", IF(Table2[[#This Row],[BND HS]]/Table2[[#This Row],[BND T]]=0, "--", Table2[[#This Row],[BND HS]]/Table2[[#This Row],[BND T]]))</f>
        <v>--</v>
      </c>
      <c r="DV153" s="18" t="str">
        <f>IF(Table2[[#This Row],[BND T]]=0,"--", IF(Table2[[#This Row],[BND FE]]/Table2[[#This Row],[BND T]]=0, "--", Table2[[#This Row],[BND FE]]/Table2[[#This Row],[BND T]]))</f>
        <v>--</v>
      </c>
      <c r="DW153" s="2">
        <v>0</v>
      </c>
      <c r="DX153" s="2">
        <v>0</v>
      </c>
      <c r="DY153" s="2">
        <v>0</v>
      </c>
      <c r="DZ153" s="2">
        <v>0</v>
      </c>
      <c r="EA153" s="6">
        <f>SUM(Table2[[#This Row],[SPE B]:[SPE FE]])</f>
        <v>0</v>
      </c>
      <c r="EB153" s="11" t="str">
        <f>IF((Table2[[#This Row],[SPE T]]/Table2[[#This Row],[Admission]]) = 0, "--", (Table2[[#This Row],[SPE T]]/Table2[[#This Row],[Admission]]))</f>
        <v>--</v>
      </c>
      <c r="EC153" s="11" t="str">
        <f>IF(Table2[[#This Row],[SPE T]]=0,"--", IF(Table2[[#This Row],[SPE HS]]/Table2[[#This Row],[SPE T]]=0, "--", Table2[[#This Row],[SPE HS]]/Table2[[#This Row],[SPE T]]))</f>
        <v>--</v>
      </c>
      <c r="ED153" s="18" t="str">
        <f>IF(Table2[[#This Row],[SPE T]]=0,"--", IF(Table2[[#This Row],[SPE FE]]/Table2[[#This Row],[SPE T]]=0, "--", Table2[[#This Row],[SPE FE]]/Table2[[#This Row],[SPE T]]))</f>
        <v>--</v>
      </c>
      <c r="EE153" s="2">
        <v>0</v>
      </c>
      <c r="EF153" s="2">
        <v>0</v>
      </c>
      <c r="EG153" s="2">
        <v>0</v>
      </c>
      <c r="EH153" s="2">
        <v>0</v>
      </c>
      <c r="EI153" s="6">
        <f>SUM(Table2[[#This Row],[ORC B]:[ORC FE]])</f>
        <v>0</v>
      </c>
      <c r="EJ153" s="11" t="str">
        <f>IF((Table2[[#This Row],[ORC T]]/Table2[[#This Row],[Admission]]) = 0, "--", (Table2[[#This Row],[ORC T]]/Table2[[#This Row],[Admission]]))</f>
        <v>--</v>
      </c>
      <c r="EK153" s="11" t="str">
        <f>IF(Table2[[#This Row],[ORC T]]=0,"--", IF(Table2[[#This Row],[ORC HS]]/Table2[[#This Row],[ORC T]]=0, "--", Table2[[#This Row],[ORC HS]]/Table2[[#This Row],[ORC T]]))</f>
        <v>--</v>
      </c>
      <c r="EL153" s="18" t="str">
        <f>IF(Table2[[#This Row],[ORC T]]=0,"--", IF(Table2[[#This Row],[ORC FE]]/Table2[[#This Row],[ORC T]]=0, "--", Table2[[#This Row],[ORC FE]]/Table2[[#This Row],[ORC T]]))</f>
        <v>--</v>
      </c>
      <c r="EM153" s="2">
        <v>0</v>
      </c>
      <c r="EN153" s="2">
        <v>0</v>
      </c>
      <c r="EO153" s="2">
        <v>0</v>
      </c>
      <c r="EP153" s="2">
        <v>0</v>
      </c>
      <c r="EQ153" s="6">
        <f>SUM(Table2[[#This Row],[SOL B]:[SOL FE]])</f>
        <v>0</v>
      </c>
      <c r="ER153" s="11" t="str">
        <f>IF((Table2[[#This Row],[SOL T]]/Table2[[#This Row],[Admission]]) = 0, "--", (Table2[[#This Row],[SOL T]]/Table2[[#This Row],[Admission]]))</f>
        <v>--</v>
      </c>
      <c r="ES153" s="11" t="str">
        <f>IF(Table2[[#This Row],[SOL T]]=0,"--", IF(Table2[[#This Row],[SOL HS]]/Table2[[#This Row],[SOL T]]=0, "--", Table2[[#This Row],[SOL HS]]/Table2[[#This Row],[SOL T]]))</f>
        <v>--</v>
      </c>
      <c r="ET153" s="18" t="str">
        <f>IF(Table2[[#This Row],[SOL T]]=0,"--", IF(Table2[[#This Row],[SOL FE]]/Table2[[#This Row],[SOL T]]=0, "--", Table2[[#This Row],[SOL FE]]/Table2[[#This Row],[SOL T]]))</f>
        <v>--</v>
      </c>
      <c r="EU153" s="2">
        <v>0</v>
      </c>
      <c r="EV153" s="2">
        <v>0</v>
      </c>
      <c r="EW153" s="2">
        <v>0</v>
      </c>
      <c r="EX153" s="2">
        <v>0</v>
      </c>
      <c r="EY153" s="6">
        <f>SUM(Table2[[#This Row],[CHO B]:[CHO FE]])</f>
        <v>0</v>
      </c>
      <c r="EZ153" s="11" t="str">
        <f>IF((Table2[[#This Row],[CHO T]]/Table2[[#This Row],[Admission]]) = 0, "--", (Table2[[#This Row],[CHO T]]/Table2[[#This Row],[Admission]]))</f>
        <v>--</v>
      </c>
      <c r="FA153" s="11" t="str">
        <f>IF(Table2[[#This Row],[CHO T]]=0,"--", IF(Table2[[#This Row],[CHO HS]]/Table2[[#This Row],[CHO T]]=0, "--", Table2[[#This Row],[CHO HS]]/Table2[[#This Row],[CHO T]]))</f>
        <v>--</v>
      </c>
      <c r="FB153" s="18" t="str">
        <f>IF(Table2[[#This Row],[CHO T]]=0,"--", IF(Table2[[#This Row],[CHO FE]]/Table2[[#This Row],[CHO T]]=0, "--", Table2[[#This Row],[CHO FE]]/Table2[[#This Row],[CHO T]]))</f>
        <v>--</v>
      </c>
      <c r="FC15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</v>
      </c>
      <c r="FD153">
        <v>0</v>
      </c>
      <c r="FE153">
        <v>0</v>
      </c>
      <c r="FF153">
        <v>0</v>
      </c>
      <c r="FG153">
        <v>0</v>
      </c>
      <c r="FH153">
        <v>0</v>
      </c>
      <c r="FI153">
        <v>0</v>
      </c>
      <c r="FJ153" s="1" t="s">
        <v>390</v>
      </c>
      <c r="FK153" s="1" t="s">
        <v>390</v>
      </c>
      <c r="FL153">
        <v>0</v>
      </c>
      <c r="FM153">
        <v>0</v>
      </c>
      <c r="FN153" s="1" t="s">
        <v>390</v>
      </c>
      <c r="FO153" s="1" t="s">
        <v>390</v>
      </c>
    </row>
    <row r="154" spans="1:171">
      <c r="A154">
        <v>1051</v>
      </c>
      <c r="B154">
        <v>253</v>
      </c>
      <c r="C154" t="s">
        <v>102</v>
      </c>
      <c r="D154" t="s">
        <v>251</v>
      </c>
      <c r="E154" s="20">
        <v>758</v>
      </c>
      <c r="F154" s="2">
        <v>73</v>
      </c>
      <c r="G154" s="2">
        <v>0</v>
      </c>
      <c r="H154" s="2">
        <v>1</v>
      </c>
      <c r="I154" s="2">
        <v>0</v>
      </c>
      <c r="J154" s="6">
        <f>SUM(Table2[[#This Row],[FB B]:[FB FE]])</f>
        <v>74</v>
      </c>
      <c r="K154" s="11">
        <f>IF((Table2[[#This Row],[FB T]]/Table2[[#This Row],[Admission]]) = 0, "--", (Table2[[#This Row],[FB T]]/Table2[[#This Row],[Admission]]))</f>
        <v>9.7625329815303433E-2</v>
      </c>
      <c r="L154" s="11">
        <f>IF(Table2[[#This Row],[FB T]]=0,"--", IF(Table2[[#This Row],[FB HS]]/Table2[[#This Row],[FB T]]=0, "--", Table2[[#This Row],[FB HS]]/Table2[[#This Row],[FB T]]))</f>
        <v>1.3513513513513514E-2</v>
      </c>
      <c r="M154" s="18" t="str">
        <f>IF(Table2[[#This Row],[FB T]]=0,"--", IF(Table2[[#This Row],[FB FE]]/Table2[[#This Row],[FB T]]=0, "--", Table2[[#This Row],[FB FE]]/Table2[[#This Row],[FB T]]))</f>
        <v>--</v>
      </c>
      <c r="N154" s="2">
        <v>10</v>
      </c>
      <c r="O154" s="2">
        <v>13</v>
      </c>
      <c r="P154" s="2">
        <v>0</v>
      </c>
      <c r="Q154" s="2">
        <v>0</v>
      </c>
      <c r="R154" s="6">
        <f>SUM(Table2[[#This Row],[XC B]:[XC FE]])</f>
        <v>23</v>
      </c>
      <c r="S154" s="11">
        <f>IF((Table2[[#This Row],[XC T]]/Table2[[#This Row],[Admission]]) = 0, "--", (Table2[[#This Row],[XC T]]/Table2[[#This Row],[Admission]]))</f>
        <v>3.0343007915567283E-2</v>
      </c>
      <c r="T154" s="11" t="str">
        <f>IF(Table2[[#This Row],[XC T]]=0,"--", IF(Table2[[#This Row],[XC HS]]/Table2[[#This Row],[XC T]]=0, "--", Table2[[#This Row],[XC HS]]/Table2[[#This Row],[XC T]]))</f>
        <v>--</v>
      </c>
      <c r="U154" s="18" t="str">
        <f>IF(Table2[[#This Row],[XC T]]=0,"--", IF(Table2[[#This Row],[XC FE]]/Table2[[#This Row],[XC T]]=0, "--", Table2[[#This Row],[XC FE]]/Table2[[#This Row],[XC T]]))</f>
        <v>--</v>
      </c>
      <c r="V154" s="2">
        <v>38</v>
      </c>
      <c r="W154" s="2">
        <v>0</v>
      </c>
      <c r="X154" s="2">
        <v>0</v>
      </c>
      <c r="Y154" s="6">
        <f>SUM(Table2[[#This Row],[VB G]:[VB FE]])</f>
        <v>38</v>
      </c>
      <c r="Z154" s="11">
        <f>IF((Table2[[#This Row],[VB T]]/Table2[[#This Row],[Admission]]) = 0, "--", (Table2[[#This Row],[VB T]]/Table2[[#This Row],[Admission]]))</f>
        <v>5.0131926121372031E-2</v>
      </c>
      <c r="AA154" s="11" t="str">
        <f>IF(Table2[[#This Row],[VB T]]=0,"--", IF(Table2[[#This Row],[VB HS]]/Table2[[#This Row],[VB T]]=0, "--", Table2[[#This Row],[VB HS]]/Table2[[#This Row],[VB T]]))</f>
        <v>--</v>
      </c>
      <c r="AB154" s="18" t="str">
        <f>IF(Table2[[#This Row],[VB T]]=0,"--", IF(Table2[[#This Row],[VB FE]]/Table2[[#This Row],[VB T]]=0, "--", Table2[[#This Row],[VB FE]]/Table2[[#This Row],[VB T]]))</f>
        <v>--</v>
      </c>
      <c r="AC154" s="2">
        <v>32</v>
      </c>
      <c r="AD154" s="2">
        <v>35</v>
      </c>
      <c r="AE154" s="2">
        <v>0</v>
      </c>
      <c r="AF154" s="2">
        <v>0</v>
      </c>
      <c r="AG154" s="6">
        <f>SUM(Table2[[#This Row],[SC B]:[SC FE]])</f>
        <v>67</v>
      </c>
      <c r="AH154" s="11">
        <f>IF((Table2[[#This Row],[SC T]]/Table2[[#This Row],[Admission]]) = 0, "--", (Table2[[#This Row],[SC T]]/Table2[[#This Row],[Admission]]))</f>
        <v>8.8390501319261211E-2</v>
      </c>
      <c r="AI154" s="11" t="str">
        <f>IF(Table2[[#This Row],[SC T]]=0,"--", IF(Table2[[#This Row],[SC HS]]/Table2[[#This Row],[SC T]]=0, "--", Table2[[#This Row],[SC HS]]/Table2[[#This Row],[SC T]]))</f>
        <v>--</v>
      </c>
      <c r="AJ154" s="18" t="str">
        <f>IF(Table2[[#This Row],[SC T]]=0,"--", IF(Table2[[#This Row],[SC FE]]/Table2[[#This Row],[SC T]]=0, "--", Table2[[#This Row],[SC FE]]/Table2[[#This Row],[SC T]]))</f>
        <v>--</v>
      </c>
      <c r="AK154" s="15">
        <f>SUM(Table2[[#This Row],[FB T]],Table2[[#This Row],[XC T]],Table2[[#This Row],[VB T]],Table2[[#This Row],[SC T]])</f>
        <v>202</v>
      </c>
      <c r="AL154" s="2">
        <v>33</v>
      </c>
      <c r="AM154" s="2">
        <v>26</v>
      </c>
      <c r="AN154" s="2">
        <v>0</v>
      </c>
      <c r="AO154" s="2">
        <v>1</v>
      </c>
      <c r="AP154" s="6">
        <f>SUM(Table2[[#This Row],[BX B]:[BX FE]])</f>
        <v>60</v>
      </c>
      <c r="AQ154" s="11">
        <f>IF((Table2[[#This Row],[BX T]]/Table2[[#This Row],[Admission]]) = 0, "--", (Table2[[#This Row],[BX T]]/Table2[[#This Row],[Admission]]))</f>
        <v>7.9155672823219003E-2</v>
      </c>
      <c r="AR154" s="11" t="str">
        <f>IF(Table2[[#This Row],[BX T]]=0,"--", IF(Table2[[#This Row],[BX HS]]/Table2[[#This Row],[BX T]]=0, "--", Table2[[#This Row],[BX HS]]/Table2[[#This Row],[BX T]]))</f>
        <v>--</v>
      </c>
      <c r="AS154" s="18">
        <f>IF(Table2[[#This Row],[BX T]]=0,"--", IF(Table2[[#This Row],[BX FE]]/Table2[[#This Row],[BX T]]=0, "--", Table2[[#This Row],[BX FE]]/Table2[[#This Row],[BX T]]))</f>
        <v>1.6666666666666666E-2</v>
      </c>
      <c r="AT154" s="2">
        <v>9</v>
      </c>
      <c r="AU154" s="2">
        <v>18</v>
      </c>
      <c r="AV154" s="2">
        <v>0</v>
      </c>
      <c r="AW154" s="2">
        <v>0</v>
      </c>
      <c r="AX154" s="6">
        <f>SUM(Table2[[#This Row],[SW B]:[SW FE]])</f>
        <v>27</v>
      </c>
      <c r="AY154" s="11">
        <f>IF((Table2[[#This Row],[SW T]]/Table2[[#This Row],[Admission]]) = 0, "--", (Table2[[#This Row],[SW T]]/Table2[[#This Row],[Admission]]))</f>
        <v>3.5620052770448551E-2</v>
      </c>
      <c r="AZ154" s="11" t="str">
        <f>IF(Table2[[#This Row],[SW T]]=0,"--", IF(Table2[[#This Row],[SW HS]]/Table2[[#This Row],[SW T]]=0, "--", Table2[[#This Row],[SW HS]]/Table2[[#This Row],[SW T]]))</f>
        <v>--</v>
      </c>
      <c r="BA154" s="18" t="str">
        <f>IF(Table2[[#This Row],[SW T]]=0,"--", IF(Table2[[#This Row],[SW FE]]/Table2[[#This Row],[SW T]]=0, "--", Table2[[#This Row],[SW FE]]/Table2[[#This Row],[SW T]]))</f>
        <v>--</v>
      </c>
      <c r="BB154" s="2">
        <v>0</v>
      </c>
      <c r="BC154" s="2">
        <v>9</v>
      </c>
      <c r="BD154" s="2">
        <v>0</v>
      </c>
      <c r="BE154" s="2">
        <v>0</v>
      </c>
      <c r="BF154" s="6">
        <f>SUM(Table2[[#This Row],[CHE B]:[CHE FE]])</f>
        <v>9</v>
      </c>
      <c r="BG154" s="11">
        <f>IF((Table2[[#This Row],[CHE T]]/Table2[[#This Row],[Admission]]) = 0, "--", (Table2[[#This Row],[CHE T]]/Table2[[#This Row],[Admission]]))</f>
        <v>1.1873350923482849E-2</v>
      </c>
      <c r="BH154" s="11" t="str">
        <f>IF(Table2[[#This Row],[CHE T]]=0,"--", IF(Table2[[#This Row],[CHE HS]]/Table2[[#This Row],[CHE T]]=0, "--", Table2[[#This Row],[CHE HS]]/Table2[[#This Row],[CHE T]]))</f>
        <v>--</v>
      </c>
      <c r="BI154" s="22" t="str">
        <f>IF(Table2[[#This Row],[CHE T]]=0,"--", IF(Table2[[#This Row],[CHE FE]]/Table2[[#This Row],[CHE T]]=0, "--", Table2[[#This Row],[CHE FE]]/Table2[[#This Row],[CHE T]]))</f>
        <v>--</v>
      </c>
      <c r="BJ154" s="2">
        <v>21</v>
      </c>
      <c r="BK154" s="2">
        <v>0</v>
      </c>
      <c r="BL154" s="2">
        <v>0</v>
      </c>
      <c r="BM154" s="2">
        <v>0</v>
      </c>
      <c r="BN154" s="6">
        <f>SUM(Table2[[#This Row],[WR B]:[WR FE]])</f>
        <v>21</v>
      </c>
      <c r="BO154" s="11">
        <f>IF((Table2[[#This Row],[WR T]]/Table2[[#This Row],[Admission]]) = 0, "--", (Table2[[#This Row],[WR T]]/Table2[[#This Row],[Admission]]))</f>
        <v>2.7704485488126648E-2</v>
      </c>
      <c r="BP154" s="11" t="str">
        <f>IF(Table2[[#This Row],[WR T]]=0,"--", IF(Table2[[#This Row],[WR HS]]/Table2[[#This Row],[WR T]]=0, "--", Table2[[#This Row],[WR HS]]/Table2[[#This Row],[WR T]]))</f>
        <v>--</v>
      </c>
      <c r="BQ154" s="18" t="str">
        <f>IF(Table2[[#This Row],[WR T]]=0,"--", IF(Table2[[#This Row],[WR FE]]/Table2[[#This Row],[WR T]]=0, "--", Table2[[#This Row],[WR FE]]/Table2[[#This Row],[WR T]]))</f>
        <v>--</v>
      </c>
      <c r="BR154" s="2">
        <v>0</v>
      </c>
      <c r="BS154" s="2">
        <v>15</v>
      </c>
      <c r="BT154" s="2">
        <v>0</v>
      </c>
      <c r="BU154" s="2">
        <v>0</v>
      </c>
      <c r="BV154" s="6">
        <f>SUM(Table2[[#This Row],[DNC B]:[DNC FE]])</f>
        <v>15</v>
      </c>
      <c r="BW154" s="11">
        <f>IF((Table2[[#This Row],[DNC T]]/Table2[[#This Row],[Admission]]) = 0, "--", (Table2[[#This Row],[DNC T]]/Table2[[#This Row],[Admission]]))</f>
        <v>1.9788918205804751E-2</v>
      </c>
      <c r="BX154" s="11" t="str">
        <f>IF(Table2[[#This Row],[DNC T]]=0,"--", IF(Table2[[#This Row],[DNC HS]]/Table2[[#This Row],[DNC T]]=0, "--", Table2[[#This Row],[DNC HS]]/Table2[[#This Row],[DNC T]]))</f>
        <v>--</v>
      </c>
      <c r="BY154" s="18" t="str">
        <f>IF(Table2[[#This Row],[DNC T]]=0,"--", IF(Table2[[#This Row],[DNC FE]]/Table2[[#This Row],[DNC T]]=0, "--", Table2[[#This Row],[DNC FE]]/Table2[[#This Row],[DNC T]]))</f>
        <v>--</v>
      </c>
      <c r="BZ154" s="24">
        <f>SUM(Table2[[#This Row],[BX T]],Table2[[#This Row],[SW T]],Table2[[#This Row],[CHE T]],Table2[[#This Row],[WR T]],Table2[[#This Row],[DNC T]])</f>
        <v>132</v>
      </c>
      <c r="CA154" s="2">
        <v>32</v>
      </c>
      <c r="CB154" s="2">
        <v>25</v>
      </c>
      <c r="CC154" s="2">
        <v>0</v>
      </c>
      <c r="CD154" s="2">
        <v>0</v>
      </c>
      <c r="CE154" s="6">
        <f>SUM(Table2[[#This Row],[TF B]:[TF FE]])</f>
        <v>57</v>
      </c>
      <c r="CF154" s="11">
        <f>IF((Table2[[#This Row],[TF T]]/Table2[[#This Row],[Admission]]) = 0, "--", (Table2[[#This Row],[TF T]]/Table2[[#This Row],[Admission]]))</f>
        <v>7.5197889182058053E-2</v>
      </c>
      <c r="CG154" s="11" t="str">
        <f>IF(Table2[[#This Row],[TF T]]=0,"--", IF(Table2[[#This Row],[TF HS]]/Table2[[#This Row],[TF T]]=0, "--", Table2[[#This Row],[TF HS]]/Table2[[#This Row],[TF T]]))</f>
        <v>--</v>
      </c>
      <c r="CH154" s="18" t="str">
        <f>IF(Table2[[#This Row],[TF T]]=0,"--", IF(Table2[[#This Row],[TF FE]]/Table2[[#This Row],[TF T]]=0, "--", Table2[[#This Row],[TF FE]]/Table2[[#This Row],[TF T]]))</f>
        <v>--</v>
      </c>
      <c r="CI154" s="2">
        <v>19</v>
      </c>
      <c r="CJ154" s="2">
        <v>0</v>
      </c>
      <c r="CK154" s="2">
        <v>0</v>
      </c>
      <c r="CL154" s="2">
        <v>0</v>
      </c>
      <c r="CM154" s="6">
        <f>SUM(Table2[[#This Row],[BB B]:[BB FE]])</f>
        <v>19</v>
      </c>
      <c r="CN154" s="11">
        <f>IF((Table2[[#This Row],[BB T]]/Table2[[#This Row],[Admission]]) = 0, "--", (Table2[[#This Row],[BB T]]/Table2[[#This Row],[Admission]]))</f>
        <v>2.5065963060686015E-2</v>
      </c>
      <c r="CO154" s="11" t="str">
        <f>IF(Table2[[#This Row],[BB T]]=0,"--", IF(Table2[[#This Row],[BB HS]]/Table2[[#This Row],[BB T]]=0, "--", Table2[[#This Row],[BB HS]]/Table2[[#This Row],[BB T]]))</f>
        <v>--</v>
      </c>
      <c r="CP154" s="18" t="str">
        <f>IF(Table2[[#This Row],[BB T]]=0,"--", IF(Table2[[#This Row],[BB FE]]/Table2[[#This Row],[BB T]]=0, "--", Table2[[#This Row],[BB FE]]/Table2[[#This Row],[BB T]]))</f>
        <v>--</v>
      </c>
      <c r="CQ154" s="2">
        <v>0</v>
      </c>
      <c r="CR154" s="2">
        <v>22</v>
      </c>
      <c r="CS154" s="2">
        <v>0</v>
      </c>
      <c r="CT154" s="2">
        <v>0</v>
      </c>
      <c r="CU154" s="6">
        <f>SUM(Table2[[#This Row],[SB B]:[SB FE]])</f>
        <v>22</v>
      </c>
      <c r="CV154" s="11">
        <f>IF((Table2[[#This Row],[SB T]]/Table2[[#This Row],[Admission]]) = 0, "--", (Table2[[#This Row],[SB T]]/Table2[[#This Row],[Admission]]))</f>
        <v>2.9023746701846966E-2</v>
      </c>
      <c r="CW154" s="11" t="str">
        <f>IF(Table2[[#This Row],[SB T]]=0,"--", IF(Table2[[#This Row],[SB HS]]/Table2[[#This Row],[SB T]]=0, "--", Table2[[#This Row],[SB HS]]/Table2[[#This Row],[SB T]]))</f>
        <v>--</v>
      </c>
      <c r="CX154" s="18" t="str">
        <f>IF(Table2[[#This Row],[SB T]]=0,"--", IF(Table2[[#This Row],[SB FE]]/Table2[[#This Row],[SB T]]=0, "--", Table2[[#This Row],[SB FE]]/Table2[[#This Row],[SB T]]))</f>
        <v>--</v>
      </c>
      <c r="CY154" s="2">
        <v>16</v>
      </c>
      <c r="CZ154" s="2">
        <v>6</v>
      </c>
      <c r="DA154" s="2">
        <v>0</v>
      </c>
      <c r="DB154" s="2">
        <v>0</v>
      </c>
      <c r="DC154" s="6">
        <f>SUM(Table2[[#This Row],[GF B]:[GF FE]])</f>
        <v>22</v>
      </c>
      <c r="DD154" s="11">
        <f>IF((Table2[[#This Row],[GF T]]/Table2[[#This Row],[Admission]]) = 0, "--", (Table2[[#This Row],[GF T]]/Table2[[#This Row],[Admission]]))</f>
        <v>2.9023746701846966E-2</v>
      </c>
      <c r="DE154" s="11" t="str">
        <f>IF(Table2[[#This Row],[GF T]]=0,"--", IF(Table2[[#This Row],[GF HS]]/Table2[[#This Row],[GF T]]=0, "--", Table2[[#This Row],[GF HS]]/Table2[[#This Row],[GF T]]))</f>
        <v>--</v>
      </c>
      <c r="DF154" s="18" t="str">
        <f>IF(Table2[[#This Row],[GF T]]=0,"--", IF(Table2[[#This Row],[GF FE]]/Table2[[#This Row],[GF T]]=0, "--", Table2[[#This Row],[GF FE]]/Table2[[#This Row],[GF T]]))</f>
        <v>--</v>
      </c>
      <c r="DG154" s="2">
        <v>17</v>
      </c>
      <c r="DH154" s="2">
        <v>20</v>
      </c>
      <c r="DI154" s="2">
        <v>0</v>
      </c>
      <c r="DJ154" s="2">
        <v>1</v>
      </c>
      <c r="DK154" s="6">
        <f>SUM(Table2[[#This Row],[TN B]:[TN FE]])</f>
        <v>38</v>
      </c>
      <c r="DL154" s="11">
        <f>IF((Table2[[#This Row],[TN T]]/Table2[[#This Row],[Admission]]) = 0, "--", (Table2[[#This Row],[TN T]]/Table2[[#This Row],[Admission]]))</f>
        <v>5.0131926121372031E-2</v>
      </c>
      <c r="DM154" s="11" t="str">
        <f>IF(Table2[[#This Row],[TN T]]=0,"--", IF(Table2[[#This Row],[TN HS]]/Table2[[#This Row],[TN T]]=0, "--", Table2[[#This Row],[TN HS]]/Table2[[#This Row],[TN T]]))</f>
        <v>--</v>
      </c>
      <c r="DN154" s="18">
        <f>IF(Table2[[#This Row],[TN T]]=0,"--", IF(Table2[[#This Row],[TN FE]]/Table2[[#This Row],[TN T]]=0, "--", Table2[[#This Row],[TN FE]]/Table2[[#This Row],[TN T]]))</f>
        <v>2.6315789473684209E-2</v>
      </c>
      <c r="DO154" s="2">
        <v>24</v>
      </c>
      <c r="DP154" s="2">
        <v>28</v>
      </c>
      <c r="DQ154" s="2">
        <v>1</v>
      </c>
      <c r="DR154" s="2">
        <v>1</v>
      </c>
      <c r="DS154" s="6">
        <f>SUM(Table2[[#This Row],[BND B]:[BND FE]])</f>
        <v>54</v>
      </c>
      <c r="DT154" s="11">
        <f>IF((Table2[[#This Row],[BND T]]/Table2[[#This Row],[Admission]]) = 0, "--", (Table2[[#This Row],[BND T]]/Table2[[#This Row],[Admission]]))</f>
        <v>7.1240105540897103E-2</v>
      </c>
      <c r="DU154" s="11">
        <f>IF(Table2[[#This Row],[BND T]]=0,"--", IF(Table2[[#This Row],[BND HS]]/Table2[[#This Row],[BND T]]=0, "--", Table2[[#This Row],[BND HS]]/Table2[[#This Row],[BND T]]))</f>
        <v>1.8518518518518517E-2</v>
      </c>
      <c r="DV154" s="18">
        <f>IF(Table2[[#This Row],[BND T]]=0,"--", IF(Table2[[#This Row],[BND FE]]/Table2[[#This Row],[BND T]]=0, "--", Table2[[#This Row],[BND FE]]/Table2[[#This Row],[BND T]]))</f>
        <v>1.8518518518518517E-2</v>
      </c>
      <c r="DW154" s="2">
        <v>0</v>
      </c>
      <c r="DX154" s="2">
        <v>0</v>
      </c>
      <c r="DY154" s="2">
        <v>0</v>
      </c>
      <c r="DZ154" s="2">
        <v>0</v>
      </c>
      <c r="EA154" s="6">
        <f>SUM(Table2[[#This Row],[SPE B]:[SPE FE]])</f>
        <v>0</v>
      </c>
      <c r="EB154" s="11" t="str">
        <f>IF((Table2[[#This Row],[SPE T]]/Table2[[#This Row],[Admission]]) = 0, "--", (Table2[[#This Row],[SPE T]]/Table2[[#This Row],[Admission]]))</f>
        <v>--</v>
      </c>
      <c r="EC154" s="11" t="str">
        <f>IF(Table2[[#This Row],[SPE T]]=0,"--", IF(Table2[[#This Row],[SPE HS]]/Table2[[#This Row],[SPE T]]=0, "--", Table2[[#This Row],[SPE HS]]/Table2[[#This Row],[SPE T]]))</f>
        <v>--</v>
      </c>
      <c r="ED154" s="18" t="str">
        <f>IF(Table2[[#This Row],[SPE T]]=0,"--", IF(Table2[[#This Row],[SPE FE]]/Table2[[#This Row],[SPE T]]=0, "--", Table2[[#This Row],[SPE FE]]/Table2[[#This Row],[SPE T]]))</f>
        <v>--</v>
      </c>
      <c r="EE154" s="2">
        <v>0</v>
      </c>
      <c r="EF154" s="2">
        <v>0</v>
      </c>
      <c r="EG154" s="2">
        <v>0</v>
      </c>
      <c r="EH154" s="2">
        <v>0</v>
      </c>
      <c r="EI154" s="6">
        <f>SUM(Table2[[#This Row],[ORC B]:[ORC FE]])</f>
        <v>0</v>
      </c>
      <c r="EJ154" s="11" t="str">
        <f>IF((Table2[[#This Row],[ORC T]]/Table2[[#This Row],[Admission]]) = 0, "--", (Table2[[#This Row],[ORC T]]/Table2[[#This Row],[Admission]]))</f>
        <v>--</v>
      </c>
      <c r="EK154" s="11" t="str">
        <f>IF(Table2[[#This Row],[ORC T]]=0,"--", IF(Table2[[#This Row],[ORC HS]]/Table2[[#This Row],[ORC T]]=0, "--", Table2[[#This Row],[ORC HS]]/Table2[[#This Row],[ORC T]]))</f>
        <v>--</v>
      </c>
      <c r="EL154" s="18" t="str">
        <f>IF(Table2[[#This Row],[ORC T]]=0,"--", IF(Table2[[#This Row],[ORC FE]]/Table2[[#This Row],[ORC T]]=0, "--", Table2[[#This Row],[ORC FE]]/Table2[[#This Row],[ORC T]]))</f>
        <v>--</v>
      </c>
      <c r="EM154" s="2">
        <v>0</v>
      </c>
      <c r="EN154" s="2">
        <v>0</v>
      </c>
      <c r="EO154" s="2">
        <v>0</v>
      </c>
      <c r="EP154" s="2">
        <v>0</v>
      </c>
      <c r="EQ154" s="6">
        <f>SUM(Table2[[#This Row],[SOL B]:[SOL FE]])</f>
        <v>0</v>
      </c>
      <c r="ER154" s="11" t="str">
        <f>IF((Table2[[#This Row],[SOL T]]/Table2[[#This Row],[Admission]]) = 0, "--", (Table2[[#This Row],[SOL T]]/Table2[[#This Row],[Admission]]))</f>
        <v>--</v>
      </c>
      <c r="ES154" s="11" t="str">
        <f>IF(Table2[[#This Row],[SOL T]]=0,"--", IF(Table2[[#This Row],[SOL HS]]/Table2[[#This Row],[SOL T]]=0, "--", Table2[[#This Row],[SOL HS]]/Table2[[#This Row],[SOL T]]))</f>
        <v>--</v>
      </c>
      <c r="ET154" s="18" t="str">
        <f>IF(Table2[[#This Row],[SOL T]]=0,"--", IF(Table2[[#This Row],[SOL FE]]/Table2[[#This Row],[SOL T]]=0, "--", Table2[[#This Row],[SOL FE]]/Table2[[#This Row],[SOL T]]))</f>
        <v>--</v>
      </c>
      <c r="EU154" s="2">
        <v>11</v>
      </c>
      <c r="EV154" s="2">
        <v>33</v>
      </c>
      <c r="EW154" s="2">
        <v>0</v>
      </c>
      <c r="EX154" s="2">
        <v>0</v>
      </c>
      <c r="EY154" s="6">
        <f>SUM(Table2[[#This Row],[CHO B]:[CHO FE]])</f>
        <v>44</v>
      </c>
      <c r="EZ154" s="11">
        <f>IF((Table2[[#This Row],[CHO T]]/Table2[[#This Row],[Admission]]) = 0, "--", (Table2[[#This Row],[CHO T]]/Table2[[#This Row],[Admission]]))</f>
        <v>5.8047493403693931E-2</v>
      </c>
      <c r="FA154" s="11" t="str">
        <f>IF(Table2[[#This Row],[CHO T]]=0,"--", IF(Table2[[#This Row],[CHO HS]]/Table2[[#This Row],[CHO T]]=0, "--", Table2[[#This Row],[CHO HS]]/Table2[[#This Row],[CHO T]]))</f>
        <v>--</v>
      </c>
      <c r="FB154" s="18" t="str">
        <f>IF(Table2[[#This Row],[CHO T]]=0,"--", IF(Table2[[#This Row],[CHO FE]]/Table2[[#This Row],[CHO T]]=0, "--", Table2[[#This Row],[CHO FE]]/Table2[[#This Row],[CHO T]]))</f>
        <v>--</v>
      </c>
      <c r="FC15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256</v>
      </c>
      <c r="FD154">
        <v>4</v>
      </c>
      <c r="FE154">
        <v>1</v>
      </c>
      <c r="FF154" s="1" t="s">
        <v>390</v>
      </c>
      <c r="FG154" s="1" t="s">
        <v>390</v>
      </c>
      <c r="FH154">
        <v>0</v>
      </c>
      <c r="FI154">
        <v>6</v>
      </c>
      <c r="FJ154" s="1" t="s">
        <v>390</v>
      </c>
      <c r="FK154" s="1" t="s">
        <v>390</v>
      </c>
      <c r="FL154">
        <v>2</v>
      </c>
      <c r="FM154">
        <v>1</v>
      </c>
      <c r="FN154" s="1" t="s">
        <v>390</v>
      </c>
      <c r="FO154" s="1" t="s">
        <v>390</v>
      </c>
    </row>
    <row r="155" spans="1:171">
      <c r="A155">
        <v>993</v>
      </c>
      <c r="B155">
        <v>254</v>
      </c>
      <c r="C155" t="s">
        <v>112</v>
      </c>
      <c r="D155" t="s">
        <v>252</v>
      </c>
      <c r="E155" s="20">
        <v>154</v>
      </c>
      <c r="F155" s="2">
        <v>32</v>
      </c>
      <c r="G155" s="2">
        <v>0</v>
      </c>
      <c r="H155" s="2">
        <v>0</v>
      </c>
      <c r="I155" s="2">
        <v>0</v>
      </c>
      <c r="J155" s="6">
        <f>SUM(Table2[[#This Row],[FB B]:[FB FE]])</f>
        <v>32</v>
      </c>
      <c r="K155" s="11">
        <f>IF((Table2[[#This Row],[FB T]]/Table2[[#This Row],[Admission]]) = 0, "--", (Table2[[#This Row],[FB T]]/Table2[[#This Row],[Admission]]))</f>
        <v>0.20779220779220781</v>
      </c>
      <c r="L155" s="11" t="str">
        <f>IF(Table2[[#This Row],[FB T]]=0,"--", IF(Table2[[#This Row],[FB HS]]/Table2[[#This Row],[FB T]]=0, "--", Table2[[#This Row],[FB HS]]/Table2[[#This Row],[FB T]]))</f>
        <v>--</v>
      </c>
      <c r="M155" s="18" t="str">
        <f>IF(Table2[[#This Row],[FB T]]=0,"--", IF(Table2[[#This Row],[FB FE]]/Table2[[#This Row],[FB T]]=0, "--", Table2[[#This Row],[FB FE]]/Table2[[#This Row],[FB T]]))</f>
        <v>--</v>
      </c>
      <c r="N155" s="2">
        <v>0</v>
      </c>
      <c r="O155" s="2">
        <v>0</v>
      </c>
      <c r="P155" s="2">
        <v>0</v>
      </c>
      <c r="Q155" s="2">
        <v>0</v>
      </c>
      <c r="R155" s="6">
        <f>SUM(Table2[[#This Row],[XC B]:[XC FE]])</f>
        <v>0</v>
      </c>
      <c r="S155" s="11" t="str">
        <f>IF((Table2[[#This Row],[XC T]]/Table2[[#This Row],[Admission]]) = 0, "--", (Table2[[#This Row],[XC T]]/Table2[[#This Row],[Admission]]))</f>
        <v>--</v>
      </c>
      <c r="T155" s="11" t="str">
        <f>IF(Table2[[#This Row],[XC T]]=0,"--", IF(Table2[[#This Row],[XC HS]]/Table2[[#This Row],[XC T]]=0, "--", Table2[[#This Row],[XC HS]]/Table2[[#This Row],[XC T]]))</f>
        <v>--</v>
      </c>
      <c r="U155" s="18" t="str">
        <f>IF(Table2[[#This Row],[XC T]]=0,"--", IF(Table2[[#This Row],[XC FE]]/Table2[[#This Row],[XC T]]=0, "--", Table2[[#This Row],[XC FE]]/Table2[[#This Row],[XC T]]))</f>
        <v>--</v>
      </c>
      <c r="V155" s="2">
        <v>14</v>
      </c>
      <c r="W155" s="2">
        <v>0</v>
      </c>
      <c r="X155" s="2">
        <v>4</v>
      </c>
      <c r="Y155" s="6">
        <f>SUM(Table2[[#This Row],[VB G]:[VB FE]])</f>
        <v>18</v>
      </c>
      <c r="Z155" s="11">
        <f>IF((Table2[[#This Row],[VB T]]/Table2[[#This Row],[Admission]]) = 0, "--", (Table2[[#This Row],[VB T]]/Table2[[#This Row],[Admission]]))</f>
        <v>0.11688311688311688</v>
      </c>
      <c r="AA155" s="11" t="str">
        <f>IF(Table2[[#This Row],[VB T]]=0,"--", IF(Table2[[#This Row],[VB HS]]/Table2[[#This Row],[VB T]]=0, "--", Table2[[#This Row],[VB HS]]/Table2[[#This Row],[VB T]]))</f>
        <v>--</v>
      </c>
      <c r="AB155" s="18">
        <f>IF(Table2[[#This Row],[VB T]]=0,"--", IF(Table2[[#This Row],[VB FE]]/Table2[[#This Row],[VB T]]=0, "--", Table2[[#This Row],[VB FE]]/Table2[[#This Row],[VB T]]))</f>
        <v>0.22222222222222221</v>
      </c>
      <c r="AC155" s="2">
        <v>0</v>
      </c>
      <c r="AD155" s="2">
        <v>0</v>
      </c>
      <c r="AE155" s="2">
        <v>0</v>
      </c>
      <c r="AF155" s="2">
        <v>0</v>
      </c>
      <c r="AG155" s="6">
        <f>SUM(Table2[[#This Row],[SC B]:[SC FE]])</f>
        <v>0</v>
      </c>
      <c r="AH155" s="11" t="str">
        <f>IF((Table2[[#This Row],[SC T]]/Table2[[#This Row],[Admission]]) = 0, "--", (Table2[[#This Row],[SC T]]/Table2[[#This Row],[Admission]]))</f>
        <v>--</v>
      </c>
      <c r="AI155" s="11" t="str">
        <f>IF(Table2[[#This Row],[SC T]]=0,"--", IF(Table2[[#This Row],[SC HS]]/Table2[[#This Row],[SC T]]=0, "--", Table2[[#This Row],[SC HS]]/Table2[[#This Row],[SC T]]))</f>
        <v>--</v>
      </c>
      <c r="AJ155" s="18" t="str">
        <f>IF(Table2[[#This Row],[SC T]]=0,"--", IF(Table2[[#This Row],[SC FE]]/Table2[[#This Row],[SC T]]=0, "--", Table2[[#This Row],[SC FE]]/Table2[[#This Row],[SC T]]))</f>
        <v>--</v>
      </c>
      <c r="AK155" s="15">
        <f>SUM(Table2[[#This Row],[FB T]],Table2[[#This Row],[XC T]],Table2[[#This Row],[VB T]],Table2[[#This Row],[SC T]])</f>
        <v>50</v>
      </c>
      <c r="AL155" s="2">
        <v>19</v>
      </c>
      <c r="AM155" s="2">
        <v>17</v>
      </c>
      <c r="AN155" s="2">
        <v>0</v>
      </c>
      <c r="AO155" s="2">
        <v>1</v>
      </c>
      <c r="AP155" s="6">
        <f>SUM(Table2[[#This Row],[BX B]:[BX FE]])</f>
        <v>37</v>
      </c>
      <c r="AQ155" s="11">
        <f>IF((Table2[[#This Row],[BX T]]/Table2[[#This Row],[Admission]]) = 0, "--", (Table2[[#This Row],[BX T]]/Table2[[#This Row],[Admission]]))</f>
        <v>0.24025974025974026</v>
      </c>
      <c r="AR155" s="11" t="str">
        <f>IF(Table2[[#This Row],[BX T]]=0,"--", IF(Table2[[#This Row],[BX HS]]/Table2[[#This Row],[BX T]]=0, "--", Table2[[#This Row],[BX HS]]/Table2[[#This Row],[BX T]]))</f>
        <v>--</v>
      </c>
      <c r="AS155" s="18">
        <f>IF(Table2[[#This Row],[BX T]]=0,"--", IF(Table2[[#This Row],[BX FE]]/Table2[[#This Row],[BX T]]=0, "--", Table2[[#This Row],[BX FE]]/Table2[[#This Row],[BX T]]))</f>
        <v>2.7027027027027029E-2</v>
      </c>
      <c r="AT155" s="2">
        <v>0</v>
      </c>
      <c r="AU155" s="2">
        <v>0</v>
      </c>
      <c r="AV155" s="2">
        <v>0</v>
      </c>
      <c r="AW155" s="2">
        <v>0</v>
      </c>
      <c r="AX155" s="6">
        <f>SUM(Table2[[#This Row],[SW B]:[SW FE]])</f>
        <v>0</v>
      </c>
      <c r="AY155" s="11" t="str">
        <f>IF((Table2[[#This Row],[SW T]]/Table2[[#This Row],[Admission]]) = 0, "--", (Table2[[#This Row],[SW T]]/Table2[[#This Row],[Admission]]))</f>
        <v>--</v>
      </c>
      <c r="AZ155" s="11" t="str">
        <f>IF(Table2[[#This Row],[SW T]]=0,"--", IF(Table2[[#This Row],[SW HS]]/Table2[[#This Row],[SW T]]=0, "--", Table2[[#This Row],[SW HS]]/Table2[[#This Row],[SW T]]))</f>
        <v>--</v>
      </c>
      <c r="BA155" s="18" t="str">
        <f>IF(Table2[[#This Row],[SW T]]=0,"--", IF(Table2[[#This Row],[SW FE]]/Table2[[#This Row],[SW T]]=0, "--", Table2[[#This Row],[SW FE]]/Table2[[#This Row],[SW T]]))</f>
        <v>--</v>
      </c>
      <c r="BB155" s="2">
        <v>0</v>
      </c>
      <c r="BC155" s="2">
        <v>0</v>
      </c>
      <c r="BD155" s="2">
        <v>0</v>
      </c>
      <c r="BE155" s="2">
        <v>0</v>
      </c>
      <c r="BF155" s="6">
        <f>SUM(Table2[[#This Row],[CHE B]:[CHE FE]])</f>
        <v>0</v>
      </c>
      <c r="BG155" s="11" t="str">
        <f>IF((Table2[[#This Row],[CHE T]]/Table2[[#This Row],[Admission]]) = 0, "--", (Table2[[#This Row],[CHE T]]/Table2[[#This Row],[Admission]]))</f>
        <v>--</v>
      </c>
      <c r="BH155" s="11" t="str">
        <f>IF(Table2[[#This Row],[CHE T]]=0,"--", IF(Table2[[#This Row],[CHE HS]]/Table2[[#This Row],[CHE T]]=0, "--", Table2[[#This Row],[CHE HS]]/Table2[[#This Row],[CHE T]]))</f>
        <v>--</v>
      </c>
      <c r="BI155" s="22" t="str">
        <f>IF(Table2[[#This Row],[CHE T]]=0,"--", IF(Table2[[#This Row],[CHE FE]]/Table2[[#This Row],[CHE T]]=0, "--", Table2[[#This Row],[CHE FE]]/Table2[[#This Row],[CHE T]]))</f>
        <v>--</v>
      </c>
      <c r="BJ155" s="2">
        <v>15</v>
      </c>
      <c r="BK155" s="2">
        <v>2</v>
      </c>
      <c r="BL155" s="2">
        <v>0</v>
      </c>
      <c r="BM155" s="2">
        <v>1</v>
      </c>
      <c r="BN155" s="6">
        <f>SUM(Table2[[#This Row],[WR B]:[WR FE]])</f>
        <v>18</v>
      </c>
      <c r="BO155" s="11">
        <f>IF((Table2[[#This Row],[WR T]]/Table2[[#This Row],[Admission]]) = 0, "--", (Table2[[#This Row],[WR T]]/Table2[[#This Row],[Admission]]))</f>
        <v>0.11688311688311688</v>
      </c>
      <c r="BP155" s="11" t="str">
        <f>IF(Table2[[#This Row],[WR T]]=0,"--", IF(Table2[[#This Row],[WR HS]]/Table2[[#This Row],[WR T]]=0, "--", Table2[[#This Row],[WR HS]]/Table2[[#This Row],[WR T]]))</f>
        <v>--</v>
      </c>
      <c r="BQ155" s="18">
        <f>IF(Table2[[#This Row],[WR T]]=0,"--", IF(Table2[[#This Row],[WR FE]]/Table2[[#This Row],[WR T]]=0, "--", Table2[[#This Row],[WR FE]]/Table2[[#This Row],[WR T]]))</f>
        <v>5.5555555555555552E-2</v>
      </c>
      <c r="BR155" s="2">
        <v>0</v>
      </c>
      <c r="BS155" s="2">
        <v>0</v>
      </c>
      <c r="BT155" s="2">
        <v>0</v>
      </c>
      <c r="BU155" s="2">
        <v>0</v>
      </c>
      <c r="BV155" s="6">
        <f>SUM(Table2[[#This Row],[DNC B]:[DNC FE]])</f>
        <v>0</v>
      </c>
      <c r="BW155" s="11" t="str">
        <f>IF((Table2[[#This Row],[DNC T]]/Table2[[#This Row],[Admission]]) = 0, "--", (Table2[[#This Row],[DNC T]]/Table2[[#This Row],[Admission]]))</f>
        <v>--</v>
      </c>
      <c r="BX155" s="11" t="str">
        <f>IF(Table2[[#This Row],[DNC T]]=0,"--", IF(Table2[[#This Row],[DNC HS]]/Table2[[#This Row],[DNC T]]=0, "--", Table2[[#This Row],[DNC HS]]/Table2[[#This Row],[DNC T]]))</f>
        <v>--</v>
      </c>
      <c r="BY155" s="18" t="str">
        <f>IF(Table2[[#This Row],[DNC T]]=0,"--", IF(Table2[[#This Row],[DNC FE]]/Table2[[#This Row],[DNC T]]=0, "--", Table2[[#This Row],[DNC FE]]/Table2[[#This Row],[DNC T]]))</f>
        <v>--</v>
      </c>
      <c r="BZ155" s="24">
        <f>SUM(Table2[[#This Row],[BX T]],Table2[[#This Row],[SW T]],Table2[[#This Row],[CHE T]],Table2[[#This Row],[WR T]],Table2[[#This Row],[DNC T]])</f>
        <v>55</v>
      </c>
      <c r="CA155" s="2">
        <v>11</v>
      </c>
      <c r="CB155" s="2">
        <v>11</v>
      </c>
      <c r="CC155" s="2">
        <v>0</v>
      </c>
      <c r="CD155" s="2">
        <v>1</v>
      </c>
      <c r="CE155" s="6">
        <f>SUM(Table2[[#This Row],[TF B]:[TF FE]])</f>
        <v>23</v>
      </c>
      <c r="CF155" s="11">
        <f>IF((Table2[[#This Row],[TF T]]/Table2[[#This Row],[Admission]]) = 0, "--", (Table2[[#This Row],[TF T]]/Table2[[#This Row],[Admission]]))</f>
        <v>0.14935064935064934</v>
      </c>
      <c r="CG155" s="11" t="str">
        <f>IF(Table2[[#This Row],[TF T]]=0,"--", IF(Table2[[#This Row],[TF HS]]/Table2[[#This Row],[TF T]]=0, "--", Table2[[#This Row],[TF HS]]/Table2[[#This Row],[TF T]]))</f>
        <v>--</v>
      </c>
      <c r="CH155" s="18">
        <f>IF(Table2[[#This Row],[TF T]]=0,"--", IF(Table2[[#This Row],[TF FE]]/Table2[[#This Row],[TF T]]=0, "--", Table2[[#This Row],[TF FE]]/Table2[[#This Row],[TF T]]))</f>
        <v>4.3478260869565216E-2</v>
      </c>
      <c r="CI155" s="2">
        <v>20</v>
      </c>
      <c r="CJ155" s="2">
        <v>0</v>
      </c>
      <c r="CK155" s="2">
        <v>0</v>
      </c>
      <c r="CL155" s="2">
        <v>0</v>
      </c>
      <c r="CM155" s="6">
        <f>SUM(Table2[[#This Row],[BB B]:[BB FE]])</f>
        <v>20</v>
      </c>
      <c r="CN155" s="11">
        <f>IF((Table2[[#This Row],[BB T]]/Table2[[#This Row],[Admission]]) = 0, "--", (Table2[[#This Row],[BB T]]/Table2[[#This Row],[Admission]]))</f>
        <v>0.12987012987012986</v>
      </c>
      <c r="CO155" s="11" t="str">
        <f>IF(Table2[[#This Row],[BB T]]=0,"--", IF(Table2[[#This Row],[BB HS]]/Table2[[#This Row],[BB T]]=0, "--", Table2[[#This Row],[BB HS]]/Table2[[#This Row],[BB T]]))</f>
        <v>--</v>
      </c>
      <c r="CP155" s="18" t="str">
        <f>IF(Table2[[#This Row],[BB T]]=0,"--", IF(Table2[[#This Row],[BB FE]]/Table2[[#This Row],[BB T]]=0, "--", Table2[[#This Row],[BB FE]]/Table2[[#This Row],[BB T]]))</f>
        <v>--</v>
      </c>
      <c r="CQ155" s="2">
        <v>0</v>
      </c>
      <c r="CR155" s="2">
        <v>14</v>
      </c>
      <c r="CS155" s="2">
        <v>0</v>
      </c>
      <c r="CT155" s="2">
        <v>4</v>
      </c>
      <c r="CU155" s="6">
        <f>SUM(Table2[[#This Row],[SB B]:[SB FE]])</f>
        <v>18</v>
      </c>
      <c r="CV155" s="11">
        <f>IF((Table2[[#This Row],[SB T]]/Table2[[#This Row],[Admission]]) = 0, "--", (Table2[[#This Row],[SB T]]/Table2[[#This Row],[Admission]]))</f>
        <v>0.11688311688311688</v>
      </c>
      <c r="CW155" s="11" t="str">
        <f>IF(Table2[[#This Row],[SB T]]=0,"--", IF(Table2[[#This Row],[SB HS]]/Table2[[#This Row],[SB T]]=0, "--", Table2[[#This Row],[SB HS]]/Table2[[#This Row],[SB T]]))</f>
        <v>--</v>
      </c>
      <c r="CX155" s="18">
        <f>IF(Table2[[#This Row],[SB T]]=0,"--", IF(Table2[[#This Row],[SB FE]]/Table2[[#This Row],[SB T]]=0, "--", Table2[[#This Row],[SB FE]]/Table2[[#This Row],[SB T]]))</f>
        <v>0.22222222222222221</v>
      </c>
      <c r="CY155" s="2">
        <v>0</v>
      </c>
      <c r="CZ155" s="2">
        <v>0</v>
      </c>
      <c r="DA155" s="2">
        <v>0</v>
      </c>
      <c r="DB155" s="2">
        <v>0</v>
      </c>
      <c r="DC155" s="6">
        <f>SUM(Table2[[#This Row],[GF B]:[GF FE]])</f>
        <v>0</v>
      </c>
      <c r="DD155" s="11" t="str">
        <f>IF((Table2[[#This Row],[GF T]]/Table2[[#This Row],[Admission]]) = 0, "--", (Table2[[#This Row],[GF T]]/Table2[[#This Row],[Admission]]))</f>
        <v>--</v>
      </c>
      <c r="DE155" s="11" t="str">
        <f>IF(Table2[[#This Row],[GF T]]=0,"--", IF(Table2[[#This Row],[GF HS]]/Table2[[#This Row],[GF T]]=0, "--", Table2[[#This Row],[GF HS]]/Table2[[#This Row],[GF T]]))</f>
        <v>--</v>
      </c>
      <c r="DF155" s="18" t="str">
        <f>IF(Table2[[#This Row],[GF T]]=0,"--", IF(Table2[[#This Row],[GF FE]]/Table2[[#This Row],[GF T]]=0, "--", Table2[[#This Row],[GF FE]]/Table2[[#This Row],[GF T]]))</f>
        <v>--</v>
      </c>
      <c r="DG155" s="2">
        <v>0</v>
      </c>
      <c r="DH155" s="2">
        <v>0</v>
      </c>
      <c r="DI155" s="2">
        <v>0</v>
      </c>
      <c r="DJ155" s="2">
        <v>0</v>
      </c>
      <c r="DK155" s="6">
        <f>SUM(Table2[[#This Row],[TN B]:[TN FE]])</f>
        <v>0</v>
      </c>
      <c r="DL155" s="11" t="str">
        <f>IF((Table2[[#This Row],[TN T]]/Table2[[#This Row],[Admission]]) = 0, "--", (Table2[[#This Row],[TN T]]/Table2[[#This Row],[Admission]]))</f>
        <v>--</v>
      </c>
      <c r="DM155" s="11" t="str">
        <f>IF(Table2[[#This Row],[TN T]]=0,"--", IF(Table2[[#This Row],[TN HS]]/Table2[[#This Row],[TN T]]=0, "--", Table2[[#This Row],[TN HS]]/Table2[[#This Row],[TN T]]))</f>
        <v>--</v>
      </c>
      <c r="DN155" s="18" t="str">
        <f>IF(Table2[[#This Row],[TN T]]=0,"--", IF(Table2[[#This Row],[TN FE]]/Table2[[#This Row],[TN T]]=0, "--", Table2[[#This Row],[TN FE]]/Table2[[#This Row],[TN T]]))</f>
        <v>--</v>
      </c>
      <c r="DO155" s="2">
        <v>0</v>
      </c>
      <c r="DP155" s="2">
        <v>0</v>
      </c>
      <c r="DQ155" s="2">
        <v>0</v>
      </c>
      <c r="DR155" s="2">
        <v>0</v>
      </c>
      <c r="DS155" s="6">
        <f>SUM(Table2[[#This Row],[BND B]:[BND FE]])</f>
        <v>0</v>
      </c>
      <c r="DT155" s="11" t="str">
        <f>IF((Table2[[#This Row],[BND T]]/Table2[[#This Row],[Admission]]) = 0, "--", (Table2[[#This Row],[BND T]]/Table2[[#This Row],[Admission]]))</f>
        <v>--</v>
      </c>
      <c r="DU155" s="11" t="str">
        <f>IF(Table2[[#This Row],[BND T]]=0,"--", IF(Table2[[#This Row],[BND HS]]/Table2[[#This Row],[BND T]]=0, "--", Table2[[#This Row],[BND HS]]/Table2[[#This Row],[BND T]]))</f>
        <v>--</v>
      </c>
      <c r="DV155" s="18" t="str">
        <f>IF(Table2[[#This Row],[BND T]]=0,"--", IF(Table2[[#This Row],[BND FE]]/Table2[[#This Row],[BND T]]=0, "--", Table2[[#This Row],[BND FE]]/Table2[[#This Row],[BND T]]))</f>
        <v>--</v>
      </c>
      <c r="DW155" s="2">
        <v>0</v>
      </c>
      <c r="DX155" s="2">
        <v>0</v>
      </c>
      <c r="DY155" s="2">
        <v>0</v>
      </c>
      <c r="DZ155" s="2">
        <v>0</v>
      </c>
      <c r="EA155" s="6">
        <f>SUM(Table2[[#This Row],[SPE B]:[SPE FE]])</f>
        <v>0</v>
      </c>
      <c r="EB155" s="11" t="str">
        <f>IF((Table2[[#This Row],[SPE T]]/Table2[[#This Row],[Admission]]) = 0, "--", (Table2[[#This Row],[SPE T]]/Table2[[#This Row],[Admission]]))</f>
        <v>--</v>
      </c>
      <c r="EC155" s="11" t="str">
        <f>IF(Table2[[#This Row],[SPE T]]=0,"--", IF(Table2[[#This Row],[SPE HS]]/Table2[[#This Row],[SPE T]]=0, "--", Table2[[#This Row],[SPE HS]]/Table2[[#This Row],[SPE T]]))</f>
        <v>--</v>
      </c>
      <c r="ED155" s="18" t="str">
        <f>IF(Table2[[#This Row],[SPE T]]=0,"--", IF(Table2[[#This Row],[SPE FE]]/Table2[[#This Row],[SPE T]]=0, "--", Table2[[#This Row],[SPE FE]]/Table2[[#This Row],[SPE T]]))</f>
        <v>--</v>
      </c>
      <c r="EE155" s="2">
        <v>0</v>
      </c>
      <c r="EF155" s="2">
        <v>0</v>
      </c>
      <c r="EG155" s="2">
        <v>0</v>
      </c>
      <c r="EH155" s="2">
        <v>0</v>
      </c>
      <c r="EI155" s="6">
        <f>SUM(Table2[[#This Row],[ORC B]:[ORC FE]])</f>
        <v>0</v>
      </c>
      <c r="EJ155" s="11" t="str">
        <f>IF((Table2[[#This Row],[ORC T]]/Table2[[#This Row],[Admission]]) = 0, "--", (Table2[[#This Row],[ORC T]]/Table2[[#This Row],[Admission]]))</f>
        <v>--</v>
      </c>
      <c r="EK155" s="11" t="str">
        <f>IF(Table2[[#This Row],[ORC T]]=0,"--", IF(Table2[[#This Row],[ORC HS]]/Table2[[#This Row],[ORC T]]=0, "--", Table2[[#This Row],[ORC HS]]/Table2[[#This Row],[ORC T]]))</f>
        <v>--</v>
      </c>
      <c r="EL155" s="18" t="str">
        <f>IF(Table2[[#This Row],[ORC T]]=0,"--", IF(Table2[[#This Row],[ORC FE]]/Table2[[#This Row],[ORC T]]=0, "--", Table2[[#This Row],[ORC FE]]/Table2[[#This Row],[ORC T]]))</f>
        <v>--</v>
      </c>
      <c r="EM155" s="2">
        <v>0</v>
      </c>
      <c r="EN155" s="2">
        <v>0</v>
      </c>
      <c r="EO155" s="2">
        <v>0</v>
      </c>
      <c r="EP155" s="2">
        <v>0</v>
      </c>
      <c r="EQ155" s="6">
        <f>SUM(Table2[[#This Row],[SOL B]:[SOL FE]])</f>
        <v>0</v>
      </c>
      <c r="ER155" s="11" t="str">
        <f>IF((Table2[[#This Row],[SOL T]]/Table2[[#This Row],[Admission]]) = 0, "--", (Table2[[#This Row],[SOL T]]/Table2[[#This Row],[Admission]]))</f>
        <v>--</v>
      </c>
      <c r="ES155" s="11" t="str">
        <f>IF(Table2[[#This Row],[SOL T]]=0,"--", IF(Table2[[#This Row],[SOL HS]]/Table2[[#This Row],[SOL T]]=0, "--", Table2[[#This Row],[SOL HS]]/Table2[[#This Row],[SOL T]]))</f>
        <v>--</v>
      </c>
      <c r="ET155" s="18" t="str">
        <f>IF(Table2[[#This Row],[SOL T]]=0,"--", IF(Table2[[#This Row],[SOL FE]]/Table2[[#This Row],[SOL T]]=0, "--", Table2[[#This Row],[SOL FE]]/Table2[[#This Row],[SOL T]]))</f>
        <v>--</v>
      </c>
      <c r="EU155" s="2">
        <v>0</v>
      </c>
      <c r="EV155" s="2">
        <v>0</v>
      </c>
      <c r="EW155" s="2">
        <v>0</v>
      </c>
      <c r="EX155" s="2">
        <v>0</v>
      </c>
      <c r="EY155" s="6">
        <f>SUM(Table2[[#This Row],[CHO B]:[CHO FE]])</f>
        <v>0</v>
      </c>
      <c r="EZ155" s="11" t="str">
        <f>IF((Table2[[#This Row],[CHO T]]/Table2[[#This Row],[Admission]]) = 0, "--", (Table2[[#This Row],[CHO T]]/Table2[[#This Row],[Admission]]))</f>
        <v>--</v>
      </c>
      <c r="FA155" s="11" t="str">
        <f>IF(Table2[[#This Row],[CHO T]]=0,"--", IF(Table2[[#This Row],[CHO HS]]/Table2[[#This Row],[CHO T]]=0, "--", Table2[[#This Row],[CHO HS]]/Table2[[#This Row],[CHO T]]))</f>
        <v>--</v>
      </c>
      <c r="FB155" s="18" t="str">
        <f>IF(Table2[[#This Row],[CHO T]]=0,"--", IF(Table2[[#This Row],[CHO FE]]/Table2[[#This Row],[CHO T]]=0, "--", Table2[[#This Row],[CHO FE]]/Table2[[#This Row],[CHO T]]))</f>
        <v>--</v>
      </c>
      <c r="FC15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61</v>
      </c>
      <c r="FD155">
        <v>0</v>
      </c>
      <c r="FE155">
        <v>0</v>
      </c>
      <c r="FF155" s="1" t="s">
        <v>390</v>
      </c>
      <c r="FG155" s="1" t="s">
        <v>390</v>
      </c>
      <c r="FH155">
        <v>0</v>
      </c>
      <c r="FI155">
        <v>0</v>
      </c>
      <c r="FJ155" s="1" t="s">
        <v>390</v>
      </c>
      <c r="FK155" s="1" t="s">
        <v>390</v>
      </c>
      <c r="FL155">
        <v>0</v>
      </c>
      <c r="FM155">
        <v>0</v>
      </c>
      <c r="FN155" s="1" t="s">
        <v>390</v>
      </c>
      <c r="FO155" s="1" t="s">
        <v>390</v>
      </c>
    </row>
    <row r="156" spans="1:171">
      <c r="A156">
        <v>959</v>
      </c>
      <c r="B156">
        <v>74</v>
      </c>
      <c r="C156" t="s">
        <v>92</v>
      </c>
      <c r="D156" t="s">
        <v>253</v>
      </c>
      <c r="E156" s="20">
        <v>19</v>
      </c>
      <c r="F156" s="2">
        <v>5</v>
      </c>
      <c r="G156" s="2">
        <v>0</v>
      </c>
      <c r="H156" s="2">
        <v>0</v>
      </c>
      <c r="I156" s="2">
        <v>0</v>
      </c>
      <c r="J156" s="6">
        <f>SUM(Table2[[#This Row],[FB B]:[FB FE]])</f>
        <v>5</v>
      </c>
      <c r="K156" s="11">
        <f>IF((Table2[[#This Row],[FB T]]/Table2[[#This Row],[Admission]]) = 0, "--", (Table2[[#This Row],[FB T]]/Table2[[#This Row],[Admission]]))</f>
        <v>0.26315789473684209</v>
      </c>
      <c r="L156" s="11" t="str">
        <f>IF(Table2[[#This Row],[FB T]]=0,"--", IF(Table2[[#This Row],[FB HS]]/Table2[[#This Row],[FB T]]=0, "--", Table2[[#This Row],[FB HS]]/Table2[[#This Row],[FB T]]))</f>
        <v>--</v>
      </c>
      <c r="M156" s="18" t="str">
        <f>IF(Table2[[#This Row],[FB T]]=0,"--", IF(Table2[[#This Row],[FB FE]]/Table2[[#This Row],[FB T]]=0, "--", Table2[[#This Row],[FB FE]]/Table2[[#This Row],[FB T]]))</f>
        <v>--</v>
      </c>
      <c r="N156" s="2">
        <v>0</v>
      </c>
      <c r="O156" s="2">
        <v>0</v>
      </c>
      <c r="P156" s="2">
        <v>0</v>
      </c>
      <c r="Q156" s="2">
        <v>0</v>
      </c>
      <c r="R156" s="6">
        <f>SUM(Table2[[#This Row],[XC B]:[XC FE]])</f>
        <v>0</v>
      </c>
      <c r="S156" s="11" t="str">
        <f>IF((Table2[[#This Row],[XC T]]/Table2[[#This Row],[Admission]]) = 0, "--", (Table2[[#This Row],[XC T]]/Table2[[#This Row],[Admission]]))</f>
        <v>--</v>
      </c>
      <c r="T156" s="11" t="str">
        <f>IF(Table2[[#This Row],[XC T]]=0,"--", IF(Table2[[#This Row],[XC HS]]/Table2[[#This Row],[XC T]]=0, "--", Table2[[#This Row],[XC HS]]/Table2[[#This Row],[XC T]]))</f>
        <v>--</v>
      </c>
      <c r="U156" s="18" t="str">
        <f>IF(Table2[[#This Row],[XC T]]=0,"--", IF(Table2[[#This Row],[XC FE]]/Table2[[#This Row],[XC T]]=0, "--", Table2[[#This Row],[XC FE]]/Table2[[#This Row],[XC T]]))</f>
        <v>--</v>
      </c>
      <c r="V156" s="2">
        <v>3</v>
      </c>
      <c r="W156" s="2">
        <v>0</v>
      </c>
      <c r="X156" s="2">
        <v>0</v>
      </c>
      <c r="Y156" s="6">
        <f>SUM(Table2[[#This Row],[VB G]:[VB FE]])</f>
        <v>3</v>
      </c>
      <c r="Z156" s="11">
        <f>IF((Table2[[#This Row],[VB T]]/Table2[[#This Row],[Admission]]) = 0, "--", (Table2[[#This Row],[VB T]]/Table2[[#This Row],[Admission]]))</f>
        <v>0.15789473684210525</v>
      </c>
      <c r="AA156" s="11" t="str">
        <f>IF(Table2[[#This Row],[VB T]]=0,"--", IF(Table2[[#This Row],[VB HS]]/Table2[[#This Row],[VB T]]=0, "--", Table2[[#This Row],[VB HS]]/Table2[[#This Row],[VB T]]))</f>
        <v>--</v>
      </c>
      <c r="AB156" s="18" t="str">
        <f>IF(Table2[[#This Row],[VB T]]=0,"--", IF(Table2[[#This Row],[VB FE]]/Table2[[#This Row],[VB T]]=0, "--", Table2[[#This Row],[VB FE]]/Table2[[#This Row],[VB T]]))</f>
        <v>--</v>
      </c>
      <c r="AC156" s="2">
        <v>0</v>
      </c>
      <c r="AD156" s="2">
        <v>0</v>
      </c>
      <c r="AE156" s="2">
        <v>0</v>
      </c>
      <c r="AF156" s="2">
        <v>0</v>
      </c>
      <c r="AG156" s="6">
        <f>SUM(Table2[[#This Row],[SC B]:[SC FE]])</f>
        <v>0</v>
      </c>
      <c r="AH156" s="11" t="str">
        <f>IF((Table2[[#This Row],[SC T]]/Table2[[#This Row],[Admission]]) = 0, "--", (Table2[[#This Row],[SC T]]/Table2[[#This Row],[Admission]]))</f>
        <v>--</v>
      </c>
      <c r="AI156" s="11" t="str">
        <f>IF(Table2[[#This Row],[SC T]]=0,"--", IF(Table2[[#This Row],[SC HS]]/Table2[[#This Row],[SC T]]=0, "--", Table2[[#This Row],[SC HS]]/Table2[[#This Row],[SC T]]))</f>
        <v>--</v>
      </c>
      <c r="AJ156" s="18" t="str">
        <f>IF(Table2[[#This Row],[SC T]]=0,"--", IF(Table2[[#This Row],[SC FE]]/Table2[[#This Row],[SC T]]=0, "--", Table2[[#This Row],[SC FE]]/Table2[[#This Row],[SC T]]))</f>
        <v>--</v>
      </c>
      <c r="AK156" s="15">
        <f>SUM(Table2[[#This Row],[FB T]],Table2[[#This Row],[XC T]],Table2[[#This Row],[VB T]],Table2[[#This Row],[SC T]])</f>
        <v>8</v>
      </c>
      <c r="AL156" s="2">
        <v>5</v>
      </c>
      <c r="AM156" s="2">
        <v>3</v>
      </c>
      <c r="AN156" s="2">
        <v>0</v>
      </c>
      <c r="AO156" s="2">
        <v>0</v>
      </c>
      <c r="AP156" s="6">
        <f>SUM(Table2[[#This Row],[BX B]:[BX FE]])</f>
        <v>8</v>
      </c>
      <c r="AQ156" s="11">
        <f>IF((Table2[[#This Row],[BX T]]/Table2[[#This Row],[Admission]]) = 0, "--", (Table2[[#This Row],[BX T]]/Table2[[#This Row],[Admission]]))</f>
        <v>0.42105263157894735</v>
      </c>
      <c r="AR156" s="11" t="str">
        <f>IF(Table2[[#This Row],[BX T]]=0,"--", IF(Table2[[#This Row],[BX HS]]/Table2[[#This Row],[BX T]]=0, "--", Table2[[#This Row],[BX HS]]/Table2[[#This Row],[BX T]]))</f>
        <v>--</v>
      </c>
      <c r="AS156" s="18" t="str">
        <f>IF(Table2[[#This Row],[BX T]]=0,"--", IF(Table2[[#This Row],[BX FE]]/Table2[[#This Row],[BX T]]=0, "--", Table2[[#This Row],[BX FE]]/Table2[[#This Row],[BX T]]))</f>
        <v>--</v>
      </c>
      <c r="AT156" s="2">
        <v>0</v>
      </c>
      <c r="AU156" s="2">
        <v>0</v>
      </c>
      <c r="AV156" s="2">
        <v>0</v>
      </c>
      <c r="AW156" s="2">
        <v>0</v>
      </c>
      <c r="AX156" s="6">
        <f>SUM(Table2[[#This Row],[SW B]:[SW FE]])</f>
        <v>0</v>
      </c>
      <c r="AY156" s="11" t="str">
        <f>IF((Table2[[#This Row],[SW T]]/Table2[[#This Row],[Admission]]) = 0, "--", (Table2[[#This Row],[SW T]]/Table2[[#This Row],[Admission]]))</f>
        <v>--</v>
      </c>
      <c r="AZ156" s="11" t="str">
        <f>IF(Table2[[#This Row],[SW T]]=0,"--", IF(Table2[[#This Row],[SW HS]]/Table2[[#This Row],[SW T]]=0, "--", Table2[[#This Row],[SW HS]]/Table2[[#This Row],[SW T]]))</f>
        <v>--</v>
      </c>
      <c r="BA156" s="18" t="str">
        <f>IF(Table2[[#This Row],[SW T]]=0,"--", IF(Table2[[#This Row],[SW FE]]/Table2[[#This Row],[SW T]]=0, "--", Table2[[#This Row],[SW FE]]/Table2[[#This Row],[SW T]]))</f>
        <v>--</v>
      </c>
      <c r="BB156" s="2">
        <v>0</v>
      </c>
      <c r="BC156" s="2">
        <v>0</v>
      </c>
      <c r="BD156" s="2">
        <v>0</v>
      </c>
      <c r="BE156" s="2">
        <v>0</v>
      </c>
      <c r="BF156" s="6">
        <f>SUM(Table2[[#This Row],[CHE B]:[CHE FE]])</f>
        <v>0</v>
      </c>
      <c r="BG156" s="11" t="str">
        <f>IF((Table2[[#This Row],[CHE T]]/Table2[[#This Row],[Admission]]) = 0, "--", (Table2[[#This Row],[CHE T]]/Table2[[#This Row],[Admission]]))</f>
        <v>--</v>
      </c>
      <c r="BH156" s="11" t="str">
        <f>IF(Table2[[#This Row],[CHE T]]=0,"--", IF(Table2[[#This Row],[CHE HS]]/Table2[[#This Row],[CHE T]]=0, "--", Table2[[#This Row],[CHE HS]]/Table2[[#This Row],[CHE T]]))</f>
        <v>--</v>
      </c>
      <c r="BI156" s="22" t="str">
        <f>IF(Table2[[#This Row],[CHE T]]=0,"--", IF(Table2[[#This Row],[CHE FE]]/Table2[[#This Row],[CHE T]]=0, "--", Table2[[#This Row],[CHE FE]]/Table2[[#This Row],[CHE T]]))</f>
        <v>--</v>
      </c>
      <c r="BJ156" s="2">
        <v>0</v>
      </c>
      <c r="BK156" s="2">
        <v>0</v>
      </c>
      <c r="BL156" s="2">
        <v>0</v>
      </c>
      <c r="BM156" s="2">
        <v>0</v>
      </c>
      <c r="BN156" s="6">
        <f>SUM(Table2[[#This Row],[WR B]:[WR FE]])</f>
        <v>0</v>
      </c>
      <c r="BO156" s="11" t="str">
        <f>IF((Table2[[#This Row],[WR T]]/Table2[[#This Row],[Admission]]) = 0, "--", (Table2[[#This Row],[WR T]]/Table2[[#This Row],[Admission]]))</f>
        <v>--</v>
      </c>
      <c r="BP156" s="11" t="str">
        <f>IF(Table2[[#This Row],[WR T]]=0,"--", IF(Table2[[#This Row],[WR HS]]/Table2[[#This Row],[WR T]]=0, "--", Table2[[#This Row],[WR HS]]/Table2[[#This Row],[WR T]]))</f>
        <v>--</v>
      </c>
      <c r="BQ156" s="18" t="str">
        <f>IF(Table2[[#This Row],[WR T]]=0,"--", IF(Table2[[#This Row],[WR FE]]/Table2[[#This Row],[WR T]]=0, "--", Table2[[#This Row],[WR FE]]/Table2[[#This Row],[WR T]]))</f>
        <v>--</v>
      </c>
      <c r="BR156" s="2">
        <v>0</v>
      </c>
      <c r="BS156" s="2">
        <v>0</v>
      </c>
      <c r="BT156" s="2">
        <v>0</v>
      </c>
      <c r="BU156" s="2">
        <v>0</v>
      </c>
      <c r="BV156" s="6">
        <f>SUM(Table2[[#This Row],[DNC B]:[DNC FE]])</f>
        <v>0</v>
      </c>
      <c r="BW156" s="11" t="str">
        <f>IF((Table2[[#This Row],[DNC T]]/Table2[[#This Row],[Admission]]) = 0, "--", (Table2[[#This Row],[DNC T]]/Table2[[#This Row],[Admission]]))</f>
        <v>--</v>
      </c>
      <c r="BX156" s="11" t="str">
        <f>IF(Table2[[#This Row],[DNC T]]=0,"--", IF(Table2[[#This Row],[DNC HS]]/Table2[[#This Row],[DNC T]]=0, "--", Table2[[#This Row],[DNC HS]]/Table2[[#This Row],[DNC T]]))</f>
        <v>--</v>
      </c>
      <c r="BY156" s="18" t="str">
        <f>IF(Table2[[#This Row],[DNC T]]=0,"--", IF(Table2[[#This Row],[DNC FE]]/Table2[[#This Row],[DNC T]]=0, "--", Table2[[#This Row],[DNC FE]]/Table2[[#This Row],[DNC T]]))</f>
        <v>--</v>
      </c>
      <c r="BZ156" s="24">
        <f>SUM(Table2[[#This Row],[BX T]],Table2[[#This Row],[SW T]],Table2[[#This Row],[CHE T]],Table2[[#This Row],[WR T]],Table2[[#This Row],[DNC T]])</f>
        <v>8</v>
      </c>
      <c r="CA156" s="2">
        <v>4</v>
      </c>
      <c r="CB156" s="2">
        <v>5</v>
      </c>
      <c r="CC156" s="2">
        <v>0</v>
      </c>
      <c r="CD156" s="2">
        <v>0</v>
      </c>
      <c r="CE156" s="6">
        <f>SUM(Table2[[#This Row],[TF B]:[TF FE]])</f>
        <v>9</v>
      </c>
      <c r="CF156" s="11">
        <f>IF((Table2[[#This Row],[TF T]]/Table2[[#This Row],[Admission]]) = 0, "--", (Table2[[#This Row],[TF T]]/Table2[[#This Row],[Admission]]))</f>
        <v>0.47368421052631576</v>
      </c>
      <c r="CG156" s="11" t="str">
        <f>IF(Table2[[#This Row],[TF T]]=0,"--", IF(Table2[[#This Row],[TF HS]]/Table2[[#This Row],[TF T]]=0, "--", Table2[[#This Row],[TF HS]]/Table2[[#This Row],[TF T]]))</f>
        <v>--</v>
      </c>
      <c r="CH156" s="18" t="str">
        <f>IF(Table2[[#This Row],[TF T]]=0,"--", IF(Table2[[#This Row],[TF FE]]/Table2[[#This Row],[TF T]]=0, "--", Table2[[#This Row],[TF FE]]/Table2[[#This Row],[TF T]]))</f>
        <v>--</v>
      </c>
      <c r="CI156" s="2">
        <v>0</v>
      </c>
      <c r="CJ156" s="2">
        <v>0</v>
      </c>
      <c r="CK156" s="2">
        <v>0</v>
      </c>
      <c r="CL156" s="2">
        <v>0</v>
      </c>
      <c r="CM156" s="6">
        <f>SUM(Table2[[#This Row],[BB B]:[BB FE]])</f>
        <v>0</v>
      </c>
      <c r="CN156" s="11" t="str">
        <f>IF((Table2[[#This Row],[BB T]]/Table2[[#This Row],[Admission]]) = 0, "--", (Table2[[#This Row],[BB T]]/Table2[[#This Row],[Admission]]))</f>
        <v>--</v>
      </c>
      <c r="CO156" s="11" t="str">
        <f>IF(Table2[[#This Row],[BB T]]=0,"--", IF(Table2[[#This Row],[BB HS]]/Table2[[#This Row],[BB T]]=0, "--", Table2[[#This Row],[BB HS]]/Table2[[#This Row],[BB T]]))</f>
        <v>--</v>
      </c>
      <c r="CP156" s="18" t="str">
        <f>IF(Table2[[#This Row],[BB T]]=0,"--", IF(Table2[[#This Row],[BB FE]]/Table2[[#This Row],[BB T]]=0, "--", Table2[[#This Row],[BB FE]]/Table2[[#This Row],[BB T]]))</f>
        <v>--</v>
      </c>
      <c r="CQ156" s="2">
        <v>0</v>
      </c>
      <c r="CR156" s="2">
        <v>0</v>
      </c>
      <c r="CS156" s="2">
        <v>0</v>
      </c>
      <c r="CT156" s="2">
        <v>0</v>
      </c>
      <c r="CU156" s="6">
        <f>SUM(Table2[[#This Row],[SB B]:[SB FE]])</f>
        <v>0</v>
      </c>
      <c r="CV156" s="11" t="str">
        <f>IF((Table2[[#This Row],[SB T]]/Table2[[#This Row],[Admission]]) = 0, "--", (Table2[[#This Row],[SB T]]/Table2[[#This Row],[Admission]]))</f>
        <v>--</v>
      </c>
      <c r="CW156" s="11" t="str">
        <f>IF(Table2[[#This Row],[SB T]]=0,"--", IF(Table2[[#This Row],[SB HS]]/Table2[[#This Row],[SB T]]=0, "--", Table2[[#This Row],[SB HS]]/Table2[[#This Row],[SB T]]))</f>
        <v>--</v>
      </c>
      <c r="CX156" s="18" t="str">
        <f>IF(Table2[[#This Row],[SB T]]=0,"--", IF(Table2[[#This Row],[SB FE]]/Table2[[#This Row],[SB T]]=0, "--", Table2[[#This Row],[SB FE]]/Table2[[#This Row],[SB T]]))</f>
        <v>--</v>
      </c>
      <c r="CY156" s="2">
        <v>0</v>
      </c>
      <c r="CZ156" s="2">
        <v>0</v>
      </c>
      <c r="DA156" s="2">
        <v>0</v>
      </c>
      <c r="DB156" s="2">
        <v>0</v>
      </c>
      <c r="DC156" s="6">
        <f>SUM(Table2[[#This Row],[GF B]:[GF FE]])</f>
        <v>0</v>
      </c>
      <c r="DD156" s="11" t="str">
        <f>IF((Table2[[#This Row],[GF T]]/Table2[[#This Row],[Admission]]) = 0, "--", (Table2[[#This Row],[GF T]]/Table2[[#This Row],[Admission]]))</f>
        <v>--</v>
      </c>
      <c r="DE156" s="11" t="str">
        <f>IF(Table2[[#This Row],[GF T]]=0,"--", IF(Table2[[#This Row],[GF HS]]/Table2[[#This Row],[GF T]]=0, "--", Table2[[#This Row],[GF HS]]/Table2[[#This Row],[GF T]]))</f>
        <v>--</v>
      </c>
      <c r="DF156" s="18" t="str">
        <f>IF(Table2[[#This Row],[GF T]]=0,"--", IF(Table2[[#This Row],[GF FE]]/Table2[[#This Row],[GF T]]=0, "--", Table2[[#This Row],[GF FE]]/Table2[[#This Row],[GF T]]))</f>
        <v>--</v>
      </c>
      <c r="DG156" s="2">
        <v>0</v>
      </c>
      <c r="DH156" s="2">
        <v>0</v>
      </c>
      <c r="DI156" s="2">
        <v>0</v>
      </c>
      <c r="DJ156" s="2">
        <v>0</v>
      </c>
      <c r="DK156" s="6">
        <f>SUM(Table2[[#This Row],[TN B]:[TN FE]])</f>
        <v>0</v>
      </c>
      <c r="DL156" s="11" t="str">
        <f>IF((Table2[[#This Row],[TN T]]/Table2[[#This Row],[Admission]]) = 0, "--", (Table2[[#This Row],[TN T]]/Table2[[#This Row],[Admission]]))</f>
        <v>--</v>
      </c>
      <c r="DM156" s="11" t="str">
        <f>IF(Table2[[#This Row],[TN T]]=0,"--", IF(Table2[[#This Row],[TN HS]]/Table2[[#This Row],[TN T]]=0, "--", Table2[[#This Row],[TN HS]]/Table2[[#This Row],[TN T]]))</f>
        <v>--</v>
      </c>
      <c r="DN156" s="18" t="str">
        <f>IF(Table2[[#This Row],[TN T]]=0,"--", IF(Table2[[#This Row],[TN FE]]/Table2[[#This Row],[TN T]]=0, "--", Table2[[#This Row],[TN FE]]/Table2[[#This Row],[TN T]]))</f>
        <v>--</v>
      </c>
      <c r="DO156" s="2">
        <v>0</v>
      </c>
      <c r="DP156" s="2">
        <v>0</v>
      </c>
      <c r="DQ156" s="2">
        <v>0</v>
      </c>
      <c r="DR156" s="2">
        <v>0</v>
      </c>
      <c r="DS156" s="6">
        <f>SUM(Table2[[#This Row],[BND B]:[BND FE]])</f>
        <v>0</v>
      </c>
      <c r="DT156" s="11" t="str">
        <f>IF((Table2[[#This Row],[BND T]]/Table2[[#This Row],[Admission]]) = 0, "--", (Table2[[#This Row],[BND T]]/Table2[[#This Row],[Admission]]))</f>
        <v>--</v>
      </c>
      <c r="DU156" s="11" t="str">
        <f>IF(Table2[[#This Row],[BND T]]=0,"--", IF(Table2[[#This Row],[BND HS]]/Table2[[#This Row],[BND T]]=0, "--", Table2[[#This Row],[BND HS]]/Table2[[#This Row],[BND T]]))</f>
        <v>--</v>
      </c>
      <c r="DV156" s="18" t="str">
        <f>IF(Table2[[#This Row],[BND T]]=0,"--", IF(Table2[[#This Row],[BND FE]]/Table2[[#This Row],[BND T]]=0, "--", Table2[[#This Row],[BND FE]]/Table2[[#This Row],[BND T]]))</f>
        <v>--</v>
      </c>
      <c r="DW156" s="2">
        <v>0</v>
      </c>
      <c r="DX156" s="2">
        <v>0</v>
      </c>
      <c r="DY156" s="2">
        <v>0</v>
      </c>
      <c r="DZ156" s="2">
        <v>0</v>
      </c>
      <c r="EA156" s="6">
        <f>SUM(Table2[[#This Row],[SPE B]:[SPE FE]])</f>
        <v>0</v>
      </c>
      <c r="EB156" s="11" t="str">
        <f>IF((Table2[[#This Row],[SPE T]]/Table2[[#This Row],[Admission]]) = 0, "--", (Table2[[#This Row],[SPE T]]/Table2[[#This Row],[Admission]]))</f>
        <v>--</v>
      </c>
      <c r="EC156" s="11" t="str">
        <f>IF(Table2[[#This Row],[SPE T]]=0,"--", IF(Table2[[#This Row],[SPE HS]]/Table2[[#This Row],[SPE T]]=0, "--", Table2[[#This Row],[SPE HS]]/Table2[[#This Row],[SPE T]]))</f>
        <v>--</v>
      </c>
      <c r="ED156" s="18" t="str">
        <f>IF(Table2[[#This Row],[SPE T]]=0,"--", IF(Table2[[#This Row],[SPE FE]]/Table2[[#This Row],[SPE T]]=0, "--", Table2[[#This Row],[SPE FE]]/Table2[[#This Row],[SPE T]]))</f>
        <v>--</v>
      </c>
      <c r="EE156" s="2">
        <v>0</v>
      </c>
      <c r="EF156" s="2">
        <v>0</v>
      </c>
      <c r="EG156" s="2">
        <v>0</v>
      </c>
      <c r="EH156" s="2">
        <v>0</v>
      </c>
      <c r="EI156" s="6">
        <f>SUM(Table2[[#This Row],[ORC B]:[ORC FE]])</f>
        <v>0</v>
      </c>
      <c r="EJ156" s="11" t="str">
        <f>IF((Table2[[#This Row],[ORC T]]/Table2[[#This Row],[Admission]]) = 0, "--", (Table2[[#This Row],[ORC T]]/Table2[[#This Row],[Admission]]))</f>
        <v>--</v>
      </c>
      <c r="EK156" s="11" t="str">
        <f>IF(Table2[[#This Row],[ORC T]]=0,"--", IF(Table2[[#This Row],[ORC HS]]/Table2[[#This Row],[ORC T]]=0, "--", Table2[[#This Row],[ORC HS]]/Table2[[#This Row],[ORC T]]))</f>
        <v>--</v>
      </c>
      <c r="EL156" s="18" t="str">
        <f>IF(Table2[[#This Row],[ORC T]]=0,"--", IF(Table2[[#This Row],[ORC FE]]/Table2[[#This Row],[ORC T]]=0, "--", Table2[[#This Row],[ORC FE]]/Table2[[#This Row],[ORC T]]))</f>
        <v>--</v>
      </c>
      <c r="EM156" s="2">
        <v>0</v>
      </c>
      <c r="EN156" s="2">
        <v>0</v>
      </c>
      <c r="EO156" s="2">
        <v>0</v>
      </c>
      <c r="EP156" s="2">
        <v>0</v>
      </c>
      <c r="EQ156" s="6">
        <f>SUM(Table2[[#This Row],[SOL B]:[SOL FE]])</f>
        <v>0</v>
      </c>
      <c r="ER156" s="11" t="str">
        <f>IF((Table2[[#This Row],[SOL T]]/Table2[[#This Row],[Admission]]) = 0, "--", (Table2[[#This Row],[SOL T]]/Table2[[#This Row],[Admission]]))</f>
        <v>--</v>
      </c>
      <c r="ES156" s="11" t="str">
        <f>IF(Table2[[#This Row],[SOL T]]=0,"--", IF(Table2[[#This Row],[SOL HS]]/Table2[[#This Row],[SOL T]]=0, "--", Table2[[#This Row],[SOL HS]]/Table2[[#This Row],[SOL T]]))</f>
        <v>--</v>
      </c>
      <c r="ET156" s="18" t="str">
        <f>IF(Table2[[#This Row],[SOL T]]=0,"--", IF(Table2[[#This Row],[SOL FE]]/Table2[[#This Row],[SOL T]]=0, "--", Table2[[#This Row],[SOL FE]]/Table2[[#This Row],[SOL T]]))</f>
        <v>--</v>
      </c>
      <c r="EU156" s="2">
        <v>0</v>
      </c>
      <c r="EV156" s="2">
        <v>0</v>
      </c>
      <c r="EW156" s="2">
        <v>0</v>
      </c>
      <c r="EX156" s="2">
        <v>0</v>
      </c>
      <c r="EY156" s="6">
        <f>SUM(Table2[[#This Row],[CHO B]:[CHO FE]])</f>
        <v>0</v>
      </c>
      <c r="EZ156" s="11" t="str">
        <f>IF((Table2[[#This Row],[CHO T]]/Table2[[#This Row],[Admission]]) = 0, "--", (Table2[[#This Row],[CHO T]]/Table2[[#This Row],[Admission]]))</f>
        <v>--</v>
      </c>
      <c r="FA156" s="11" t="str">
        <f>IF(Table2[[#This Row],[CHO T]]=0,"--", IF(Table2[[#This Row],[CHO HS]]/Table2[[#This Row],[CHO T]]=0, "--", Table2[[#This Row],[CHO HS]]/Table2[[#This Row],[CHO T]]))</f>
        <v>--</v>
      </c>
      <c r="FB156" s="18" t="str">
        <f>IF(Table2[[#This Row],[CHO T]]=0,"--", IF(Table2[[#This Row],[CHO FE]]/Table2[[#This Row],[CHO T]]=0, "--", Table2[[#This Row],[CHO FE]]/Table2[[#This Row],[CHO T]]))</f>
        <v>--</v>
      </c>
      <c r="FC15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</v>
      </c>
      <c r="FD156">
        <v>0</v>
      </c>
      <c r="FE156">
        <v>0</v>
      </c>
      <c r="FF156">
        <v>0</v>
      </c>
      <c r="FG156">
        <v>0</v>
      </c>
      <c r="FH156">
        <v>0</v>
      </c>
      <c r="FI156">
        <v>0</v>
      </c>
      <c r="FJ156" s="1" t="s">
        <v>390</v>
      </c>
      <c r="FK156" s="1" t="s">
        <v>390</v>
      </c>
      <c r="FL156">
        <v>0</v>
      </c>
      <c r="FM156">
        <v>0</v>
      </c>
      <c r="FN156" s="1" t="s">
        <v>390</v>
      </c>
      <c r="FO156" s="1" t="s">
        <v>390</v>
      </c>
    </row>
    <row r="157" spans="1:171">
      <c r="A157">
        <v>1066</v>
      </c>
      <c r="B157">
        <v>48</v>
      </c>
      <c r="C157" t="s">
        <v>100</v>
      </c>
      <c r="D157" t="s">
        <v>254</v>
      </c>
      <c r="E157" s="20">
        <v>1324</v>
      </c>
      <c r="F157" s="2">
        <v>99</v>
      </c>
      <c r="G157" s="2">
        <v>0</v>
      </c>
      <c r="H157" s="2">
        <v>1</v>
      </c>
      <c r="I157" s="2">
        <v>0</v>
      </c>
      <c r="J157" s="6">
        <f>SUM(Table2[[#This Row],[FB B]:[FB FE]])</f>
        <v>100</v>
      </c>
      <c r="K157" s="11">
        <f>IF((Table2[[#This Row],[FB T]]/Table2[[#This Row],[Admission]]) = 0, "--", (Table2[[#This Row],[FB T]]/Table2[[#This Row],[Admission]]))</f>
        <v>7.5528700906344406E-2</v>
      </c>
      <c r="L157" s="11">
        <f>IF(Table2[[#This Row],[FB T]]=0,"--", IF(Table2[[#This Row],[FB HS]]/Table2[[#This Row],[FB T]]=0, "--", Table2[[#This Row],[FB HS]]/Table2[[#This Row],[FB T]]))</f>
        <v>0.01</v>
      </c>
      <c r="M157" s="18" t="str">
        <f>IF(Table2[[#This Row],[FB T]]=0,"--", IF(Table2[[#This Row],[FB FE]]/Table2[[#This Row],[FB T]]=0, "--", Table2[[#This Row],[FB FE]]/Table2[[#This Row],[FB T]]))</f>
        <v>--</v>
      </c>
      <c r="N157" s="2">
        <v>35</v>
      </c>
      <c r="O157" s="2">
        <v>29</v>
      </c>
      <c r="P157" s="2">
        <v>2</v>
      </c>
      <c r="Q157" s="2">
        <v>0</v>
      </c>
      <c r="R157" s="6">
        <f>SUM(Table2[[#This Row],[XC B]:[XC FE]])</f>
        <v>66</v>
      </c>
      <c r="S157" s="11">
        <f>IF((Table2[[#This Row],[XC T]]/Table2[[#This Row],[Admission]]) = 0, "--", (Table2[[#This Row],[XC T]]/Table2[[#This Row],[Admission]]))</f>
        <v>4.9848942598187312E-2</v>
      </c>
      <c r="T157" s="11">
        <f>IF(Table2[[#This Row],[XC T]]=0,"--", IF(Table2[[#This Row],[XC HS]]/Table2[[#This Row],[XC T]]=0, "--", Table2[[#This Row],[XC HS]]/Table2[[#This Row],[XC T]]))</f>
        <v>3.0303030303030304E-2</v>
      </c>
      <c r="U157" s="18" t="str">
        <f>IF(Table2[[#This Row],[XC T]]=0,"--", IF(Table2[[#This Row],[XC FE]]/Table2[[#This Row],[XC T]]=0, "--", Table2[[#This Row],[XC FE]]/Table2[[#This Row],[XC T]]))</f>
        <v>--</v>
      </c>
      <c r="V157" s="2">
        <v>36</v>
      </c>
      <c r="W157" s="2">
        <v>0</v>
      </c>
      <c r="X157" s="2">
        <v>0</v>
      </c>
      <c r="Y157" s="6">
        <f>SUM(Table2[[#This Row],[VB G]:[VB FE]])</f>
        <v>36</v>
      </c>
      <c r="Z157" s="11">
        <f>IF((Table2[[#This Row],[VB T]]/Table2[[#This Row],[Admission]]) = 0, "--", (Table2[[#This Row],[VB T]]/Table2[[#This Row],[Admission]]))</f>
        <v>2.7190332326283987E-2</v>
      </c>
      <c r="AA157" s="11" t="str">
        <f>IF(Table2[[#This Row],[VB T]]=0,"--", IF(Table2[[#This Row],[VB HS]]/Table2[[#This Row],[VB T]]=0, "--", Table2[[#This Row],[VB HS]]/Table2[[#This Row],[VB T]]))</f>
        <v>--</v>
      </c>
      <c r="AB157" s="18" t="str">
        <f>IF(Table2[[#This Row],[VB T]]=0,"--", IF(Table2[[#This Row],[VB FE]]/Table2[[#This Row],[VB T]]=0, "--", Table2[[#This Row],[VB FE]]/Table2[[#This Row],[VB T]]))</f>
        <v>--</v>
      </c>
      <c r="AC157" s="2">
        <v>46</v>
      </c>
      <c r="AD157" s="2">
        <v>42</v>
      </c>
      <c r="AE157" s="2">
        <v>3</v>
      </c>
      <c r="AF157" s="2">
        <v>1</v>
      </c>
      <c r="AG157" s="6">
        <f>SUM(Table2[[#This Row],[SC B]:[SC FE]])</f>
        <v>92</v>
      </c>
      <c r="AH157" s="11">
        <f>IF((Table2[[#This Row],[SC T]]/Table2[[#This Row],[Admission]]) = 0, "--", (Table2[[#This Row],[SC T]]/Table2[[#This Row],[Admission]]))</f>
        <v>6.9486404833836862E-2</v>
      </c>
      <c r="AI157" s="11">
        <f>IF(Table2[[#This Row],[SC T]]=0,"--", IF(Table2[[#This Row],[SC HS]]/Table2[[#This Row],[SC T]]=0, "--", Table2[[#This Row],[SC HS]]/Table2[[#This Row],[SC T]]))</f>
        <v>3.2608695652173912E-2</v>
      </c>
      <c r="AJ157" s="18">
        <f>IF(Table2[[#This Row],[SC T]]=0,"--", IF(Table2[[#This Row],[SC FE]]/Table2[[#This Row],[SC T]]=0, "--", Table2[[#This Row],[SC FE]]/Table2[[#This Row],[SC T]]))</f>
        <v>1.0869565217391304E-2</v>
      </c>
      <c r="AK157" s="15">
        <f>SUM(Table2[[#This Row],[FB T]],Table2[[#This Row],[XC T]],Table2[[#This Row],[VB T]],Table2[[#This Row],[SC T]])</f>
        <v>294</v>
      </c>
      <c r="AL157" s="2">
        <v>44</v>
      </c>
      <c r="AM157" s="2">
        <v>33</v>
      </c>
      <c r="AN157" s="2">
        <v>0</v>
      </c>
      <c r="AO157" s="2">
        <v>0</v>
      </c>
      <c r="AP157" s="6">
        <f>SUM(Table2[[#This Row],[BX B]:[BX FE]])</f>
        <v>77</v>
      </c>
      <c r="AQ157" s="11">
        <f>IF((Table2[[#This Row],[BX T]]/Table2[[#This Row],[Admission]]) = 0, "--", (Table2[[#This Row],[BX T]]/Table2[[#This Row],[Admission]]))</f>
        <v>5.8157099697885198E-2</v>
      </c>
      <c r="AR157" s="11" t="str">
        <f>IF(Table2[[#This Row],[BX T]]=0,"--", IF(Table2[[#This Row],[BX HS]]/Table2[[#This Row],[BX T]]=0, "--", Table2[[#This Row],[BX HS]]/Table2[[#This Row],[BX T]]))</f>
        <v>--</v>
      </c>
      <c r="AS157" s="18" t="str">
        <f>IF(Table2[[#This Row],[BX T]]=0,"--", IF(Table2[[#This Row],[BX FE]]/Table2[[#This Row],[BX T]]=0, "--", Table2[[#This Row],[BX FE]]/Table2[[#This Row],[BX T]]))</f>
        <v>--</v>
      </c>
      <c r="AT157" s="2">
        <v>16</v>
      </c>
      <c r="AU157" s="2">
        <v>19</v>
      </c>
      <c r="AV157" s="2">
        <v>1</v>
      </c>
      <c r="AW157" s="2">
        <v>0</v>
      </c>
      <c r="AX157" s="6">
        <f>SUM(Table2[[#This Row],[SW B]:[SW FE]])</f>
        <v>36</v>
      </c>
      <c r="AY157" s="11">
        <f>IF((Table2[[#This Row],[SW T]]/Table2[[#This Row],[Admission]]) = 0, "--", (Table2[[#This Row],[SW T]]/Table2[[#This Row],[Admission]]))</f>
        <v>2.7190332326283987E-2</v>
      </c>
      <c r="AZ157" s="11">
        <f>IF(Table2[[#This Row],[SW T]]=0,"--", IF(Table2[[#This Row],[SW HS]]/Table2[[#This Row],[SW T]]=0, "--", Table2[[#This Row],[SW HS]]/Table2[[#This Row],[SW T]]))</f>
        <v>2.7777777777777776E-2</v>
      </c>
      <c r="BA157" s="18" t="str">
        <f>IF(Table2[[#This Row],[SW T]]=0,"--", IF(Table2[[#This Row],[SW FE]]/Table2[[#This Row],[SW T]]=0, "--", Table2[[#This Row],[SW FE]]/Table2[[#This Row],[SW T]]))</f>
        <v>--</v>
      </c>
      <c r="BB157" s="2">
        <v>14</v>
      </c>
      <c r="BC157" s="2">
        <v>0</v>
      </c>
      <c r="BD157" s="2">
        <v>0</v>
      </c>
      <c r="BE157" s="2">
        <v>0</v>
      </c>
      <c r="BF157" s="6">
        <f>SUM(Table2[[#This Row],[CHE B]:[CHE FE]])</f>
        <v>14</v>
      </c>
      <c r="BG157" s="11">
        <f>IF((Table2[[#This Row],[CHE T]]/Table2[[#This Row],[Admission]]) = 0, "--", (Table2[[#This Row],[CHE T]]/Table2[[#This Row],[Admission]]))</f>
        <v>1.0574018126888218E-2</v>
      </c>
      <c r="BH157" s="11" t="str">
        <f>IF(Table2[[#This Row],[CHE T]]=0,"--", IF(Table2[[#This Row],[CHE HS]]/Table2[[#This Row],[CHE T]]=0, "--", Table2[[#This Row],[CHE HS]]/Table2[[#This Row],[CHE T]]))</f>
        <v>--</v>
      </c>
      <c r="BI157" s="22" t="str">
        <f>IF(Table2[[#This Row],[CHE T]]=0,"--", IF(Table2[[#This Row],[CHE FE]]/Table2[[#This Row],[CHE T]]=0, "--", Table2[[#This Row],[CHE FE]]/Table2[[#This Row],[CHE T]]))</f>
        <v>--</v>
      </c>
      <c r="BJ157" s="2">
        <v>50</v>
      </c>
      <c r="BK157" s="2">
        <v>0</v>
      </c>
      <c r="BL157" s="2">
        <v>0</v>
      </c>
      <c r="BM157" s="2">
        <v>0</v>
      </c>
      <c r="BN157" s="6">
        <f>SUM(Table2[[#This Row],[WR B]:[WR FE]])</f>
        <v>50</v>
      </c>
      <c r="BO157" s="11">
        <f>IF((Table2[[#This Row],[WR T]]/Table2[[#This Row],[Admission]]) = 0, "--", (Table2[[#This Row],[WR T]]/Table2[[#This Row],[Admission]]))</f>
        <v>3.7764350453172203E-2</v>
      </c>
      <c r="BP157" s="11" t="str">
        <f>IF(Table2[[#This Row],[WR T]]=0,"--", IF(Table2[[#This Row],[WR HS]]/Table2[[#This Row],[WR T]]=0, "--", Table2[[#This Row],[WR HS]]/Table2[[#This Row],[WR T]]))</f>
        <v>--</v>
      </c>
      <c r="BQ157" s="18" t="str">
        <f>IF(Table2[[#This Row],[WR T]]=0,"--", IF(Table2[[#This Row],[WR FE]]/Table2[[#This Row],[WR T]]=0, "--", Table2[[#This Row],[WR FE]]/Table2[[#This Row],[WR T]]))</f>
        <v>--</v>
      </c>
      <c r="BR157" s="2">
        <v>20</v>
      </c>
      <c r="BS157" s="2">
        <v>0</v>
      </c>
      <c r="BT157" s="2">
        <v>0</v>
      </c>
      <c r="BU157" s="2">
        <v>0</v>
      </c>
      <c r="BV157" s="6">
        <f>SUM(Table2[[#This Row],[DNC B]:[DNC FE]])</f>
        <v>20</v>
      </c>
      <c r="BW157" s="11">
        <f>IF((Table2[[#This Row],[DNC T]]/Table2[[#This Row],[Admission]]) = 0, "--", (Table2[[#This Row],[DNC T]]/Table2[[#This Row],[Admission]]))</f>
        <v>1.5105740181268883E-2</v>
      </c>
      <c r="BX157" s="11" t="str">
        <f>IF(Table2[[#This Row],[DNC T]]=0,"--", IF(Table2[[#This Row],[DNC HS]]/Table2[[#This Row],[DNC T]]=0, "--", Table2[[#This Row],[DNC HS]]/Table2[[#This Row],[DNC T]]))</f>
        <v>--</v>
      </c>
      <c r="BY157" s="18" t="str">
        <f>IF(Table2[[#This Row],[DNC T]]=0,"--", IF(Table2[[#This Row],[DNC FE]]/Table2[[#This Row],[DNC T]]=0, "--", Table2[[#This Row],[DNC FE]]/Table2[[#This Row],[DNC T]]))</f>
        <v>--</v>
      </c>
      <c r="BZ157" s="24">
        <f>SUM(Table2[[#This Row],[BX T]],Table2[[#This Row],[SW T]],Table2[[#This Row],[CHE T]],Table2[[#This Row],[WR T]],Table2[[#This Row],[DNC T]])</f>
        <v>197</v>
      </c>
      <c r="CA157" s="2">
        <v>60</v>
      </c>
      <c r="CB157" s="2">
        <v>55</v>
      </c>
      <c r="CC157" s="2">
        <v>0</v>
      </c>
      <c r="CD157" s="2">
        <v>1</v>
      </c>
      <c r="CE157" s="6">
        <f>SUM(Table2[[#This Row],[TF B]:[TF FE]])</f>
        <v>116</v>
      </c>
      <c r="CF157" s="11">
        <f>IF((Table2[[#This Row],[TF T]]/Table2[[#This Row],[Admission]]) = 0, "--", (Table2[[#This Row],[TF T]]/Table2[[#This Row],[Admission]]))</f>
        <v>8.7613293051359523E-2</v>
      </c>
      <c r="CG157" s="11" t="str">
        <f>IF(Table2[[#This Row],[TF T]]=0,"--", IF(Table2[[#This Row],[TF HS]]/Table2[[#This Row],[TF T]]=0, "--", Table2[[#This Row],[TF HS]]/Table2[[#This Row],[TF T]]))</f>
        <v>--</v>
      </c>
      <c r="CH157" s="18">
        <f>IF(Table2[[#This Row],[TF T]]=0,"--", IF(Table2[[#This Row],[TF FE]]/Table2[[#This Row],[TF T]]=0, "--", Table2[[#This Row],[TF FE]]/Table2[[#This Row],[TF T]]))</f>
        <v>8.6206896551724137E-3</v>
      </c>
      <c r="CI157" s="2">
        <v>41</v>
      </c>
      <c r="CJ157" s="2">
        <v>0</v>
      </c>
      <c r="CK157" s="2">
        <v>0</v>
      </c>
      <c r="CL157" s="2">
        <v>0</v>
      </c>
      <c r="CM157" s="6">
        <f>SUM(Table2[[#This Row],[BB B]:[BB FE]])</f>
        <v>41</v>
      </c>
      <c r="CN157" s="11">
        <f>IF((Table2[[#This Row],[BB T]]/Table2[[#This Row],[Admission]]) = 0, "--", (Table2[[#This Row],[BB T]]/Table2[[#This Row],[Admission]]))</f>
        <v>3.0966767371601207E-2</v>
      </c>
      <c r="CO157" s="11" t="str">
        <f>IF(Table2[[#This Row],[BB T]]=0,"--", IF(Table2[[#This Row],[BB HS]]/Table2[[#This Row],[BB T]]=0, "--", Table2[[#This Row],[BB HS]]/Table2[[#This Row],[BB T]]))</f>
        <v>--</v>
      </c>
      <c r="CP157" s="18" t="str">
        <f>IF(Table2[[#This Row],[BB T]]=0,"--", IF(Table2[[#This Row],[BB FE]]/Table2[[#This Row],[BB T]]=0, "--", Table2[[#This Row],[BB FE]]/Table2[[#This Row],[BB T]]))</f>
        <v>--</v>
      </c>
      <c r="CQ157" s="2">
        <v>0</v>
      </c>
      <c r="CR157" s="2">
        <v>26</v>
      </c>
      <c r="CS157" s="2">
        <v>0</v>
      </c>
      <c r="CT157" s="2">
        <v>0</v>
      </c>
      <c r="CU157" s="6">
        <f>SUM(Table2[[#This Row],[SB B]:[SB FE]])</f>
        <v>26</v>
      </c>
      <c r="CV157" s="11">
        <f>IF((Table2[[#This Row],[SB T]]/Table2[[#This Row],[Admission]]) = 0, "--", (Table2[[#This Row],[SB T]]/Table2[[#This Row],[Admission]]))</f>
        <v>1.9637462235649546E-2</v>
      </c>
      <c r="CW157" s="11" t="str">
        <f>IF(Table2[[#This Row],[SB T]]=0,"--", IF(Table2[[#This Row],[SB HS]]/Table2[[#This Row],[SB T]]=0, "--", Table2[[#This Row],[SB HS]]/Table2[[#This Row],[SB T]]))</f>
        <v>--</v>
      </c>
      <c r="CX157" s="18" t="str">
        <f>IF(Table2[[#This Row],[SB T]]=0,"--", IF(Table2[[#This Row],[SB FE]]/Table2[[#This Row],[SB T]]=0, "--", Table2[[#This Row],[SB FE]]/Table2[[#This Row],[SB T]]))</f>
        <v>--</v>
      </c>
      <c r="CY157" s="2">
        <v>10</v>
      </c>
      <c r="CZ157" s="2">
        <v>4</v>
      </c>
      <c r="DA157" s="2">
        <v>0</v>
      </c>
      <c r="DB157" s="2">
        <v>0</v>
      </c>
      <c r="DC157" s="6">
        <f>SUM(Table2[[#This Row],[GF B]:[GF FE]])</f>
        <v>14</v>
      </c>
      <c r="DD157" s="11">
        <f>IF((Table2[[#This Row],[GF T]]/Table2[[#This Row],[Admission]]) = 0, "--", (Table2[[#This Row],[GF T]]/Table2[[#This Row],[Admission]]))</f>
        <v>1.0574018126888218E-2</v>
      </c>
      <c r="DE157" s="11" t="str">
        <f>IF(Table2[[#This Row],[GF T]]=0,"--", IF(Table2[[#This Row],[GF HS]]/Table2[[#This Row],[GF T]]=0, "--", Table2[[#This Row],[GF HS]]/Table2[[#This Row],[GF T]]))</f>
        <v>--</v>
      </c>
      <c r="DF157" s="18" t="str">
        <f>IF(Table2[[#This Row],[GF T]]=0,"--", IF(Table2[[#This Row],[GF FE]]/Table2[[#This Row],[GF T]]=0, "--", Table2[[#This Row],[GF FE]]/Table2[[#This Row],[GF T]]))</f>
        <v>--</v>
      </c>
      <c r="DG157" s="2">
        <v>25</v>
      </c>
      <c r="DH157" s="2">
        <v>50</v>
      </c>
      <c r="DI157" s="2">
        <v>0</v>
      </c>
      <c r="DJ157" s="2">
        <v>4</v>
      </c>
      <c r="DK157" s="6">
        <f>SUM(Table2[[#This Row],[TN B]:[TN FE]])</f>
        <v>79</v>
      </c>
      <c r="DL157" s="11">
        <f>IF((Table2[[#This Row],[TN T]]/Table2[[#This Row],[Admission]]) = 0, "--", (Table2[[#This Row],[TN T]]/Table2[[#This Row],[Admission]]))</f>
        <v>5.9667673716012087E-2</v>
      </c>
      <c r="DM157" s="11" t="str">
        <f>IF(Table2[[#This Row],[TN T]]=0,"--", IF(Table2[[#This Row],[TN HS]]/Table2[[#This Row],[TN T]]=0, "--", Table2[[#This Row],[TN HS]]/Table2[[#This Row],[TN T]]))</f>
        <v>--</v>
      </c>
      <c r="DN157" s="18">
        <f>IF(Table2[[#This Row],[TN T]]=0,"--", IF(Table2[[#This Row],[TN FE]]/Table2[[#This Row],[TN T]]=0, "--", Table2[[#This Row],[TN FE]]/Table2[[#This Row],[TN T]]))</f>
        <v>5.0632911392405063E-2</v>
      </c>
      <c r="DO157" s="2">
        <v>22</v>
      </c>
      <c r="DP157" s="2">
        <v>18</v>
      </c>
      <c r="DQ157" s="2">
        <v>0</v>
      </c>
      <c r="DR157" s="2">
        <v>0</v>
      </c>
      <c r="DS157" s="6">
        <f>SUM(Table2[[#This Row],[BND B]:[BND FE]])</f>
        <v>40</v>
      </c>
      <c r="DT157" s="11">
        <f>IF((Table2[[#This Row],[BND T]]/Table2[[#This Row],[Admission]]) = 0, "--", (Table2[[#This Row],[BND T]]/Table2[[#This Row],[Admission]]))</f>
        <v>3.0211480362537766E-2</v>
      </c>
      <c r="DU157" s="11" t="str">
        <f>IF(Table2[[#This Row],[BND T]]=0,"--", IF(Table2[[#This Row],[BND HS]]/Table2[[#This Row],[BND T]]=0, "--", Table2[[#This Row],[BND HS]]/Table2[[#This Row],[BND T]]))</f>
        <v>--</v>
      </c>
      <c r="DV157" s="18" t="str">
        <f>IF(Table2[[#This Row],[BND T]]=0,"--", IF(Table2[[#This Row],[BND FE]]/Table2[[#This Row],[BND T]]=0, "--", Table2[[#This Row],[BND FE]]/Table2[[#This Row],[BND T]]))</f>
        <v>--</v>
      </c>
      <c r="DW157" s="2">
        <v>5</v>
      </c>
      <c r="DX157" s="2">
        <v>12</v>
      </c>
      <c r="DY157" s="2">
        <v>0</v>
      </c>
      <c r="DZ157" s="2">
        <v>0</v>
      </c>
      <c r="EA157" s="6">
        <f>SUM(Table2[[#This Row],[SPE B]:[SPE FE]])</f>
        <v>17</v>
      </c>
      <c r="EB157" s="11">
        <f>IF((Table2[[#This Row],[SPE T]]/Table2[[#This Row],[Admission]]) = 0, "--", (Table2[[#This Row],[SPE T]]/Table2[[#This Row],[Admission]]))</f>
        <v>1.283987915407855E-2</v>
      </c>
      <c r="EC157" s="11" t="str">
        <f>IF(Table2[[#This Row],[SPE T]]=0,"--", IF(Table2[[#This Row],[SPE HS]]/Table2[[#This Row],[SPE T]]=0, "--", Table2[[#This Row],[SPE HS]]/Table2[[#This Row],[SPE T]]))</f>
        <v>--</v>
      </c>
      <c r="ED157" s="18" t="str">
        <f>IF(Table2[[#This Row],[SPE T]]=0,"--", IF(Table2[[#This Row],[SPE FE]]/Table2[[#This Row],[SPE T]]=0, "--", Table2[[#This Row],[SPE FE]]/Table2[[#This Row],[SPE T]]))</f>
        <v>--</v>
      </c>
      <c r="EE157" s="2">
        <v>0</v>
      </c>
      <c r="EF157" s="2">
        <v>0</v>
      </c>
      <c r="EG157" s="2">
        <v>0</v>
      </c>
      <c r="EH157" s="2">
        <v>0</v>
      </c>
      <c r="EI157" s="6">
        <f>SUM(Table2[[#This Row],[ORC B]:[ORC FE]])</f>
        <v>0</v>
      </c>
      <c r="EJ157" s="11" t="str">
        <f>IF((Table2[[#This Row],[ORC T]]/Table2[[#This Row],[Admission]]) = 0, "--", (Table2[[#This Row],[ORC T]]/Table2[[#This Row],[Admission]]))</f>
        <v>--</v>
      </c>
      <c r="EK157" s="11" t="str">
        <f>IF(Table2[[#This Row],[ORC T]]=0,"--", IF(Table2[[#This Row],[ORC HS]]/Table2[[#This Row],[ORC T]]=0, "--", Table2[[#This Row],[ORC HS]]/Table2[[#This Row],[ORC T]]))</f>
        <v>--</v>
      </c>
      <c r="EL157" s="18" t="str">
        <f>IF(Table2[[#This Row],[ORC T]]=0,"--", IF(Table2[[#This Row],[ORC FE]]/Table2[[#This Row],[ORC T]]=0, "--", Table2[[#This Row],[ORC FE]]/Table2[[#This Row],[ORC T]]))</f>
        <v>--</v>
      </c>
      <c r="EM157" s="2">
        <v>0</v>
      </c>
      <c r="EN157" s="2">
        <v>0</v>
      </c>
      <c r="EO157" s="2">
        <v>0</v>
      </c>
      <c r="EP157" s="2">
        <v>0</v>
      </c>
      <c r="EQ157" s="6">
        <f>SUM(Table2[[#This Row],[SOL B]:[SOL FE]])</f>
        <v>0</v>
      </c>
      <c r="ER157" s="11" t="str">
        <f>IF((Table2[[#This Row],[SOL T]]/Table2[[#This Row],[Admission]]) = 0, "--", (Table2[[#This Row],[SOL T]]/Table2[[#This Row],[Admission]]))</f>
        <v>--</v>
      </c>
      <c r="ES157" s="11" t="str">
        <f>IF(Table2[[#This Row],[SOL T]]=0,"--", IF(Table2[[#This Row],[SOL HS]]/Table2[[#This Row],[SOL T]]=0, "--", Table2[[#This Row],[SOL HS]]/Table2[[#This Row],[SOL T]]))</f>
        <v>--</v>
      </c>
      <c r="ET157" s="18" t="str">
        <f>IF(Table2[[#This Row],[SOL T]]=0,"--", IF(Table2[[#This Row],[SOL FE]]/Table2[[#This Row],[SOL T]]=0, "--", Table2[[#This Row],[SOL FE]]/Table2[[#This Row],[SOL T]]))</f>
        <v>--</v>
      </c>
      <c r="EU157" s="2">
        <v>20</v>
      </c>
      <c r="EV157" s="2">
        <v>53</v>
      </c>
      <c r="EW157" s="2">
        <v>0</v>
      </c>
      <c r="EX157" s="2">
        <v>0</v>
      </c>
      <c r="EY157" s="6">
        <f>SUM(Table2[[#This Row],[CHO B]:[CHO FE]])</f>
        <v>73</v>
      </c>
      <c r="EZ157" s="11">
        <f>IF((Table2[[#This Row],[CHO T]]/Table2[[#This Row],[Admission]]) = 0, "--", (Table2[[#This Row],[CHO T]]/Table2[[#This Row],[Admission]]))</f>
        <v>5.5135951661631419E-2</v>
      </c>
      <c r="FA157" s="11" t="str">
        <f>IF(Table2[[#This Row],[CHO T]]=0,"--", IF(Table2[[#This Row],[CHO HS]]/Table2[[#This Row],[CHO T]]=0, "--", Table2[[#This Row],[CHO HS]]/Table2[[#This Row],[CHO T]]))</f>
        <v>--</v>
      </c>
      <c r="FB157" s="18" t="str">
        <f>IF(Table2[[#This Row],[CHO T]]=0,"--", IF(Table2[[#This Row],[CHO FE]]/Table2[[#This Row],[CHO T]]=0, "--", Table2[[#This Row],[CHO FE]]/Table2[[#This Row],[CHO T]]))</f>
        <v>--</v>
      </c>
      <c r="FC15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406</v>
      </c>
      <c r="FD157">
        <v>0</v>
      </c>
      <c r="FE157">
        <v>1</v>
      </c>
      <c r="FF157" s="1" t="s">
        <v>390</v>
      </c>
      <c r="FG157" s="1" t="s">
        <v>390</v>
      </c>
      <c r="FH157">
        <v>0</v>
      </c>
      <c r="FI157">
        <v>0</v>
      </c>
      <c r="FJ157" s="1" t="s">
        <v>390</v>
      </c>
      <c r="FK157" s="1" t="s">
        <v>390</v>
      </c>
      <c r="FL157">
        <v>1</v>
      </c>
      <c r="FM157">
        <v>4</v>
      </c>
      <c r="FN157" s="1" t="s">
        <v>390</v>
      </c>
      <c r="FO157" s="1" t="s">
        <v>390</v>
      </c>
    </row>
    <row r="158" spans="1:171">
      <c r="A158">
        <v>1074</v>
      </c>
      <c r="B158">
        <v>221</v>
      </c>
      <c r="C158" t="s">
        <v>97</v>
      </c>
      <c r="D158" t="s">
        <v>255</v>
      </c>
      <c r="E158" s="20">
        <v>206</v>
      </c>
      <c r="F158" s="2">
        <v>29</v>
      </c>
      <c r="G158" s="2">
        <v>0</v>
      </c>
      <c r="H158" s="2">
        <v>0</v>
      </c>
      <c r="I158" s="2">
        <v>0</v>
      </c>
      <c r="J158" s="6">
        <f>SUM(Table2[[#This Row],[FB B]:[FB FE]])</f>
        <v>29</v>
      </c>
      <c r="K158" s="11">
        <f>IF((Table2[[#This Row],[FB T]]/Table2[[#This Row],[Admission]]) = 0, "--", (Table2[[#This Row],[FB T]]/Table2[[#This Row],[Admission]]))</f>
        <v>0.14077669902912621</v>
      </c>
      <c r="L158" s="11" t="str">
        <f>IF(Table2[[#This Row],[FB T]]=0,"--", IF(Table2[[#This Row],[FB HS]]/Table2[[#This Row],[FB T]]=0, "--", Table2[[#This Row],[FB HS]]/Table2[[#This Row],[FB T]]))</f>
        <v>--</v>
      </c>
      <c r="M158" s="18" t="str">
        <f>IF(Table2[[#This Row],[FB T]]=0,"--", IF(Table2[[#This Row],[FB FE]]/Table2[[#This Row],[FB T]]=0, "--", Table2[[#This Row],[FB FE]]/Table2[[#This Row],[FB T]]))</f>
        <v>--</v>
      </c>
      <c r="N158" s="2">
        <v>6</v>
      </c>
      <c r="O158" s="2">
        <v>4</v>
      </c>
      <c r="P158" s="2">
        <v>0</v>
      </c>
      <c r="Q158" s="2">
        <v>0</v>
      </c>
      <c r="R158" s="6">
        <f>SUM(Table2[[#This Row],[XC B]:[XC FE]])</f>
        <v>10</v>
      </c>
      <c r="S158" s="11">
        <f>IF((Table2[[#This Row],[XC T]]/Table2[[#This Row],[Admission]]) = 0, "--", (Table2[[#This Row],[XC T]]/Table2[[#This Row],[Admission]]))</f>
        <v>4.8543689320388349E-2</v>
      </c>
      <c r="T158" s="11" t="str">
        <f>IF(Table2[[#This Row],[XC T]]=0,"--", IF(Table2[[#This Row],[XC HS]]/Table2[[#This Row],[XC T]]=0, "--", Table2[[#This Row],[XC HS]]/Table2[[#This Row],[XC T]]))</f>
        <v>--</v>
      </c>
      <c r="U158" s="18" t="str">
        <f>IF(Table2[[#This Row],[XC T]]=0,"--", IF(Table2[[#This Row],[XC FE]]/Table2[[#This Row],[XC T]]=0, "--", Table2[[#This Row],[XC FE]]/Table2[[#This Row],[XC T]]))</f>
        <v>--</v>
      </c>
      <c r="V158" s="2">
        <v>19</v>
      </c>
      <c r="W158" s="2">
        <v>0</v>
      </c>
      <c r="X158" s="2">
        <v>0</v>
      </c>
      <c r="Y158" s="6">
        <f>SUM(Table2[[#This Row],[VB G]:[VB FE]])</f>
        <v>19</v>
      </c>
      <c r="Z158" s="11">
        <f>IF((Table2[[#This Row],[VB T]]/Table2[[#This Row],[Admission]]) = 0, "--", (Table2[[#This Row],[VB T]]/Table2[[#This Row],[Admission]]))</f>
        <v>9.2233009708737865E-2</v>
      </c>
      <c r="AA158" s="11" t="str">
        <f>IF(Table2[[#This Row],[VB T]]=0,"--", IF(Table2[[#This Row],[VB HS]]/Table2[[#This Row],[VB T]]=0, "--", Table2[[#This Row],[VB HS]]/Table2[[#This Row],[VB T]]))</f>
        <v>--</v>
      </c>
      <c r="AB158" s="18" t="str">
        <f>IF(Table2[[#This Row],[VB T]]=0,"--", IF(Table2[[#This Row],[VB FE]]/Table2[[#This Row],[VB T]]=0, "--", Table2[[#This Row],[VB FE]]/Table2[[#This Row],[VB T]]))</f>
        <v>--</v>
      </c>
      <c r="AC158" s="2">
        <v>3</v>
      </c>
      <c r="AD158" s="2">
        <v>6</v>
      </c>
      <c r="AE158" s="2">
        <v>0</v>
      </c>
      <c r="AF158" s="2">
        <v>0</v>
      </c>
      <c r="AG158" s="6">
        <f>SUM(Table2[[#This Row],[SC B]:[SC FE]])</f>
        <v>9</v>
      </c>
      <c r="AH158" s="11">
        <f>IF((Table2[[#This Row],[SC T]]/Table2[[#This Row],[Admission]]) = 0, "--", (Table2[[#This Row],[SC T]]/Table2[[#This Row],[Admission]]))</f>
        <v>4.3689320388349516E-2</v>
      </c>
      <c r="AI158" s="11" t="str">
        <f>IF(Table2[[#This Row],[SC T]]=0,"--", IF(Table2[[#This Row],[SC HS]]/Table2[[#This Row],[SC T]]=0, "--", Table2[[#This Row],[SC HS]]/Table2[[#This Row],[SC T]]))</f>
        <v>--</v>
      </c>
      <c r="AJ158" s="18" t="str">
        <f>IF(Table2[[#This Row],[SC T]]=0,"--", IF(Table2[[#This Row],[SC FE]]/Table2[[#This Row],[SC T]]=0, "--", Table2[[#This Row],[SC FE]]/Table2[[#This Row],[SC T]]))</f>
        <v>--</v>
      </c>
      <c r="AK158" s="15">
        <f>SUM(Table2[[#This Row],[FB T]],Table2[[#This Row],[XC T]],Table2[[#This Row],[VB T]],Table2[[#This Row],[SC T]])</f>
        <v>67</v>
      </c>
      <c r="AL158" s="2">
        <v>21</v>
      </c>
      <c r="AM158" s="2">
        <v>18</v>
      </c>
      <c r="AN158" s="2">
        <v>0</v>
      </c>
      <c r="AO158" s="2">
        <v>0</v>
      </c>
      <c r="AP158" s="6">
        <f>SUM(Table2[[#This Row],[BX B]:[BX FE]])</f>
        <v>39</v>
      </c>
      <c r="AQ158" s="11">
        <f>IF((Table2[[#This Row],[BX T]]/Table2[[#This Row],[Admission]]) = 0, "--", (Table2[[#This Row],[BX T]]/Table2[[#This Row],[Admission]]))</f>
        <v>0.18932038834951456</v>
      </c>
      <c r="AR158" s="11" t="str">
        <f>IF(Table2[[#This Row],[BX T]]=0,"--", IF(Table2[[#This Row],[BX HS]]/Table2[[#This Row],[BX T]]=0, "--", Table2[[#This Row],[BX HS]]/Table2[[#This Row],[BX T]]))</f>
        <v>--</v>
      </c>
      <c r="AS158" s="18" t="str">
        <f>IF(Table2[[#This Row],[BX T]]=0,"--", IF(Table2[[#This Row],[BX FE]]/Table2[[#This Row],[BX T]]=0, "--", Table2[[#This Row],[BX FE]]/Table2[[#This Row],[BX T]]))</f>
        <v>--</v>
      </c>
      <c r="AT158" s="2">
        <v>0</v>
      </c>
      <c r="AU158" s="2">
        <v>0</v>
      </c>
      <c r="AV158" s="2">
        <v>0</v>
      </c>
      <c r="AW158" s="2">
        <v>0</v>
      </c>
      <c r="AX158" s="6">
        <f>SUM(Table2[[#This Row],[SW B]:[SW FE]])</f>
        <v>0</v>
      </c>
      <c r="AY158" s="11" t="str">
        <f>IF((Table2[[#This Row],[SW T]]/Table2[[#This Row],[Admission]]) = 0, "--", (Table2[[#This Row],[SW T]]/Table2[[#This Row],[Admission]]))</f>
        <v>--</v>
      </c>
      <c r="AZ158" s="11" t="str">
        <f>IF(Table2[[#This Row],[SW T]]=0,"--", IF(Table2[[#This Row],[SW HS]]/Table2[[#This Row],[SW T]]=0, "--", Table2[[#This Row],[SW HS]]/Table2[[#This Row],[SW T]]))</f>
        <v>--</v>
      </c>
      <c r="BA158" s="18" t="str">
        <f>IF(Table2[[#This Row],[SW T]]=0,"--", IF(Table2[[#This Row],[SW FE]]/Table2[[#This Row],[SW T]]=0, "--", Table2[[#This Row],[SW FE]]/Table2[[#This Row],[SW T]]))</f>
        <v>--</v>
      </c>
      <c r="BB158" s="2">
        <v>0</v>
      </c>
      <c r="BC158" s="2">
        <v>16</v>
      </c>
      <c r="BD158" s="2">
        <v>0</v>
      </c>
      <c r="BE158" s="2">
        <v>0</v>
      </c>
      <c r="BF158" s="6">
        <f>SUM(Table2[[#This Row],[CHE B]:[CHE FE]])</f>
        <v>16</v>
      </c>
      <c r="BG158" s="11">
        <f>IF((Table2[[#This Row],[CHE T]]/Table2[[#This Row],[Admission]]) = 0, "--", (Table2[[#This Row],[CHE T]]/Table2[[#This Row],[Admission]]))</f>
        <v>7.7669902912621352E-2</v>
      </c>
      <c r="BH158" s="11" t="str">
        <f>IF(Table2[[#This Row],[CHE T]]=0,"--", IF(Table2[[#This Row],[CHE HS]]/Table2[[#This Row],[CHE T]]=0, "--", Table2[[#This Row],[CHE HS]]/Table2[[#This Row],[CHE T]]))</f>
        <v>--</v>
      </c>
      <c r="BI158" s="22" t="str">
        <f>IF(Table2[[#This Row],[CHE T]]=0,"--", IF(Table2[[#This Row],[CHE FE]]/Table2[[#This Row],[CHE T]]=0, "--", Table2[[#This Row],[CHE FE]]/Table2[[#This Row],[CHE T]]))</f>
        <v>--</v>
      </c>
      <c r="BJ158" s="2">
        <v>14</v>
      </c>
      <c r="BK158" s="2">
        <v>0</v>
      </c>
      <c r="BL158" s="2">
        <v>0</v>
      </c>
      <c r="BM158" s="2">
        <v>0</v>
      </c>
      <c r="BN158" s="6">
        <f>SUM(Table2[[#This Row],[WR B]:[WR FE]])</f>
        <v>14</v>
      </c>
      <c r="BO158" s="11">
        <f>IF((Table2[[#This Row],[WR T]]/Table2[[#This Row],[Admission]]) = 0, "--", (Table2[[#This Row],[WR T]]/Table2[[#This Row],[Admission]]))</f>
        <v>6.7961165048543687E-2</v>
      </c>
      <c r="BP158" s="11" t="str">
        <f>IF(Table2[[#This Row],[WR T]]=0,"--", IF(Table2[[#This Row],[WR HS]]/Table2[[#This Row],[WR T]]=0, "--", Table2[[#This Row],[WR HS]]/Table2[[#This Row],[WR T]]))</f>
        <v>--</v>
      </c>
      <c r="BQ158" s="18" t="str">
        <f>IF(Table2[[#This Row],[WR T]]=0,"--", IF(Table2[[#This Row],[WR FE]]/Table2[[#This Row],[WR T]]=0, "--", Table2[[#This Row],[WR FE]]/Table2[[#This Row],[WR T]]))</f>
        <v>--</v>
      </c>
      <c r="BR158" s="2">
        <v>0</v>
      </c>
      <c r="BS158" s="2">
        <v>0</v>
      </c>
      <c r="BT158" s="2">
        <v>0</v>
      </c>
      <c r="BU158" s="2">
        <v>0</v>
      </c>
      <c r="BV158" s="6">
        <f>SUM(Table2[[#This Row],[DNC B]:[DNC FE]])</f>
        <v>0</v>
      </c>
      <c r="BW158" s="11" t="str">
        <f>IF((Table2[[#This Row],[DNC T]]/Table2[[#This Row],[Admission]]) = 0, "--", (Table2[[#This Row],[DNC T]]/Table2[[#This Row],[Admission]]))</f>
        <v>--</v>
      </c>
      <c r="BX158" s="11" t="str">
        <f>IF(Table2[[#This Row],[DNC T]]=0,"--", IF(Table2[[#This Row],[DNC HS]]/Table2[[#This Row],[DNC T]]=0, "--", Table2[[#This Row],[DNC HS]]/Table2[[#This Row],[DNC T]]))</f>
        <v>--</v>
      </c>
      <c r="BY158" s="18" t="str">
        <f>IF(Table2[[#This Row],[DNC T]]=0,"--", IF(Table2[[#This Row],[DNC FE]]/Table2[[#This Row],[DNC T]]=0, "--", Table2[[#This Row],[DNC FE]]/Table2[[#This Row],[DNC T]]))</f>
        <v>--</v>
      </c>
      <c r="BZ158" s="24">
        <f>SUM(Table2[[#This Row],[BX T]],Table2[[#This Row],[SW T]],Table2[[#This Row],[CHE T]],Table2[[#This Row],[WR T]],Table2[[#This Row],[DNC T]])</f>
        <v>69</v>
      </c>
      <c r="CA158" s="2">
        <v>16</v>
      </c>
      <c r="CB158" s="2">
        <v>9</v>
      </c>
      <c r="CC158" s="2">
        <v>0</v>
      </c>
      <c r="CD158" s="2">
        <v>0</v>
      </c>
      <c r="CE158" s="6">
        <f>SUM(Table2[[#This Row],[TF B]:[TF FE]])</f>
        <v>25</v>
      </c>
      <c r="CF158" s="11">
        <f>IF((Table2[[#This Row],[TF T]]/Table2[[#This Row],[Admission]]) = 0, "--", (Table2[[#This Row],[TF T]]/Table2[[#This Row],[Admission]]))</f>
        <v>0.12135922330097088</v>
      </c>
      <c r="CG158" s="11" t="str">
        <f>IF(Table2[[#This Row],[TF T]]=0,"--", IF(Table2[[#This Row],[TF HS]]/Table2[[#This Row],[TF T]]=0, "--", Table2[[#This Row],[TF HS]]/Table2[[#This Row],[TF T]]))</f>
        <v>--</v>
      </c>
      <c r="CH158" s="18" t="str">
        <f>IF(Table2[[#This Row],[TF T]]=0,"--", IF(Table2[[#This Row],[TF FE]]/Table2[[#This Row],[TF T]]=0, "--", Table2[[#This Row],[TF FE]]/Table2[[#This Row],[TF T]]))</f>
        <v>--</v>
      </c>
      <c r="CI158" s="2">
        <v>14</v>
      </c>
      <c r="CJ158" s="2">
        <v>0</v>
      </c>
      <c r="CK158" s="2">
        <v>0</v>
      </c>
      <c r="CL158" s="2">
        <v>0</v>
      </c>
      <c r="CM158" s="6">
        <f>SUM(Table2[[#This Row],[BB B]:[BB FE]])</f>
        <v>14</v>
      </c>
      <c r="CN158" s="11">
        <f>IF((Table2[[#This Row],[BB T]]/Table2[[#This Row],[Admission]]) = 0, "--", (Table2[[#This Row],[BB T]]/Table2[[#This Row],[Admission]]))</f>
        <v>6.7961165048543687E-2</v>
      </c>
      <c r="CO158" s="11" t="str">
        <f>IF(Table2[[#This Row],[BB T]]=0,"--", IF(Table2[[#This Row],[BB HS]]/Table2[[#This Row],[BB T]]=0, "--", Table2[[#This Row],[BB HS]]/Table2[[#This Row],[BB T]]))</f>
        <v>--</v>
      </c>
      <c r="CP158" s="18" t="str">
        <f>IF(Table2[[#This Row],[BB T]]=0,"--", IF(Table2[[#This Row],[BB FE]]/Table2[[#This Row],[BB T]]=0, "--", Table2[[#This Row],[BB FE]]/Table2[[#This Row],[BB T]]))</f>
        <v>--</v>
      </c>
      <c r="CQ158" s="2">
        <v>0</v>
      </c>
      <c r="CR158" s="2">
        <v>13</v>
      </c>
      <c r="CS158" s="2">
        <v>1</v>
      </c>
      <c r="CT158" s="2">
        <v>1</v>
      </c>
      <c r="CU158" s="6">
        <f>SUM(Table2[[#This Row],[SB B]:[SB FE]])</f>
        <v>15</v>
      </c>
      <c r="CV158" s="11">
        <f>IF((Table2[[#This Row],[SB T]]/Table2[[#This Row],[Admission]]) = 0, "--", (Table2[[#This Row],[SB T]]/Table2[[#This Row],[Admission]]))</f>
        <v>7.281553398058252E-2</v>
      </c>
      <c r="CW158" s="11">
        <f>IF(Table2[[#This Row],[SB T]]=0,"--", IF(Table2[[#This Row],[SB HS]]/Table2[[#This Row],[SB T]]=0, "--", Table2[[#This Row],[SB HS]]/Table2[[#This Row],[SB T]]))</f>
        <v>6.6666666666666666E-2</v>
      </c>
      <c r="CX158" s="18">
        <f>IF(Table2[[#This Row],[SB T]]=0,"--", IF(Table2[[#This Row],[SB FE]]/Table2[[#This Row],[SB T]]=0, "--", Table2[[#This Row],[SB FE]]/Table2[[#This Row],[SB T]]))</f>
        <v>6.6666666666666666E-2</v>
      </c>
      <c r="CY158" s="2">
        <v>0</v>
      </c>
      <c r="CZ158" s="2">
        <v>0</v>
      </c>
      <c r="DA158" s="2">
        <v>0</v>
      </c>
      <c r="DB158" s="2">
        <v>0</v>
      </c>
      <c r="DC158" s="6">
        <f>SUM(Table2[[#This Row],[GF B]:[GF FE]])</f>
        <v>0</v>
      </c>
      <c r="DD158" s="11" t="str">
        <f>IF((Table2[[#This Row],[GF T]]/Table2[[#This Row],[Admission]]) = 0, "--", (Table2[[#This Row],[GF T]]/Table2[[#This Row],[Admission]]))</f>
        <v>--</v>
      </c>
      <c r="DE158" s="11" t="str">
        <f>IF(Table2[[#This Row],[GF T]]=0,"--", IF(Table2[[#This Row],[GF HS]]/Table2[[#This Row],[GF T]]=0, "--", Table2[[#This Row],[GF HS]]/Table2[[#This Row],[GF T]]))</f>
        <v>--</v>
      </c>
      <c r="DF158" s="18" t="str">
        <f>IF(Table2[[#This Row],[GF T]]=0,"--", IF(Table2[[#This Row],[GF FE]]/Table2[[#This Row],[GF T]]=0, "--", Table2[[#This Row],[GF FE]]/Table2[[#This Row],[GF T]]))</f>
        <v>--</v>
      </c>
      <c r="DG158" s="2">
        <v>0</v>
      </c>
      <c r="DH158" s="2">
        <v>0</v>
      </c>
      <c r="DI158" s="2">
        <v>0</v>
      </c>
      <c r="DJ158" s="2">
        <v>0</v>
      </c>
      <c r="DK158" s="6">
        <f>SUM(Table2[[#This Row],[TN B]:[TN FE]])</f>
        <v>0</v>
      </c>
      <c r="DL158" s="11" t="str">
        <f>IF((Table2[[#This Row],[TN T]]/Table2[[#This Row],[Admission]]) = 0, "--", (Table2[[#This Row],[TN T]]/Table2[[#This Row],[Admission]]))</f>
        <v>--</v>
      </c>
      <c r="DM158" s="11" t="str">
        <f>IF(Table2[[#This Row],[TN T]]=0,"--", IF(Table2[[#This Row],[TN HS]]/Table2[[#This Row],[TN T]]=0, "--", Table2[[#This Row],[TN HS]]/Table2[[#This Row],[TN T]]))</f>
        <v>--</v>
      </c>
      <c r="DN158" s="18" t="str">
        <f>IF(Table2[[#This Row],[TN T]]=0,"--", IF(Table2[[#This Row],[TN FE]]/Table2[[#This Row],[TN T]]=0, "--", Table2[[#This Row],[TN FE]]/Table2[[#This Row],[TN T]]))</f>
        <v>--</v>
      </c>
      <c r="DO158" s="2">
        <v>10</v>
      </c>
      <c r="DP158" s="2">
        <v>7</v>
      </c>
      <c r="DQ158" s="2">
        <v>0</v>
      </c>
      <c r="DR158" s="2">
        <v>0</v>
      </c>
      <c r="DS158" s="6">
        <f>SUM(Table2[[#This Row],[BND B]:[BND FE]])</f>
        <v>17</v>
      </c>
      <c r="DT158" s="11">
        <f>IF((Table2[[#This Row],[BND T]]/Table2[[#This Row],[Admission]]) = 0, "--", (Table2[[#This Row],[BND T]]/Table2[[#This Row],[Admission]]))</f>
        <v>8.2524271844660199E-2</v>
      </c>
      <c r="DU158" s="11" t="str">
        <f>IF(Table2[[#This Row],[BND T]]=0,"--", IF(Table2[[#This Row],[BND HS]]/Table2[[#This Row],[BND T]]=0, "--", Table2[[#This Row],[BND HS]]/Table2[[#This Row],[BND T]]))</f>
        <v>--</v>
      </c>
      <c r="DV158" s="18" t="str">
        <f>IF(Table2[[#This Row],[BND T]]=0,"--", IF(Table2[[#This Row],[BND FE]]/Table2[[#This Row],[BND T]]=0, "--", Table2[[#This Row],[BND FE]]/Table2[[#This Row],[BND T]]))</f>
        <v>--</v>
      </c>
      <c r="DW158" s="2">
        <v>0</v>
      </c>
      <c r="DX158" s="2">
        <v>0</v>
      </c>
      <c r="DY158" s="2">
        <v>0</v>
      </c>
      <c r="DZ158" s="2">
        <v>0</v>
      </c>
      <c r="EA158" s="6">
        <f>SUM(Table2[[#This Row],[SPE B]:[SPE FE]])</f>
        <v>0</v>
      </c>
      <c r="EB158" s="11" t="str">
        <f>IF((Table2[[#This Row],[SPE T]]/Table2[[#This Row],[Admission]]) = 0, "--", (Table2[[#This Row],[SPE T]]/Table2[[#This Row],[Admission]]))</f>
        <v>--</v>
      </c>
      <c r="EC158" s="11" t="str">
        <f>IF(Table2[[#This Row],[SPE T]]=0,"--", IF(Table2[[#This Row],[SPE HS]]/Table2[[#This Row],[SPE T]]=0, "--", Table2[[#This Row],[SPE HS]]/Table2[[#This Row],[SPE T]]))</f>
        <v>--</v>
      </c>
      <c r="ED158" s="18" t="str">
        <f>IF(Table2[[#This Row],[SPE T]]=0,"--", IF(Table2[[#This Row],[SPE FE]]/Table2[[#This Row],[SPE T]]=0, "--", Table2[[#This Row],[SPE FE]]/Table2[[#This Row],[SPE T]]))</f>
        <v>--</v>
      </c>
      <c r="EE158" s="2">
        <v>0</v>
      </c>
      <c r="EF158" s="2">
        <v>0</v>
      </c>
      <c r="EG158" s="2">
        <v>0</v>
      </c>
      <c r="EH158" s="2">
        <v>0</v>
      </c>
      <c r="EI158" s="6">
        <f>SUM(Table2[[#This Row],[ORC B]:[ORC FE]])</f>
        <v>0</v>
      </c>
      <c r="EJ158" s="11" t="str">
        <f>IF((Table2[[#This Row],[ORC T]]/Table2[[#This Row],[Admission]]) = 0, "--", (Table2[[#This Row],[ORC T]]/Table2[[#This Row],[Admission]]))</f>
        <v>--</v>
      </c>
      <c r="EK158" s="11" t="str">
        <f>IF(Table2[[#This Row],[ORC T]]=0,"--", IF(Table2[[#This Row],[ORC HS]]/Table2[[#This Row],[ORC T]]=0, "--", Table2[[#This Row],[ORC HS]]/Table2[[#This Row],[ORC T]]))</f>
        <v>--</v>
      </c>
      <c r="EL158" s="18" t="str">
        <f>IF(Table2[[#This Row],[ORC T]]=0,"--", IF(Table2[[#This Row],[ORC FE]]/Table2[[#This Row],[ORC T]]=0, "--", Table2[[#This Row],[ORC FE]]/Table2[[#This Row],[ORC T]]))</f>
        <v>--</v>
      </c>
      <c r="EM158" s="2">
        <v>0</v>
      </c>
      <c r="EN158" s="2">
        <v>0</v>
      </c>
      <c r="EO158" s="2">
        <v>0</v>
      </c>
      <c r="EP158" s="2">
        <v>0</v>
      </c>
      <c r="EQ158" s="6">
        <f>SUM(Table2[[#This Row],[SOL B]:[SOL FE]])</f>
        <v>0</v>
      </c>
      <c r="ER158" s="11" t="str">
        <f>IF((Table2[[#This Row],[SOL T]]/Table2[[#This Row],[Admission]]) = 0, "--", (Table2[[#This Row],[SOL T]]/Table2[[#This Row],[Admission]]))</f>
        <v>--</v>
      </c>
      <c r="ES158" s="11" t="str">
        <f>IF(Table2[[#This Row],[SOL T]]=0,"--", IF(Table2[[#This Row],[SOL HS]]/Table2[[#This Row],[SOL T]]=0, "--", Table2[[#This Row],[SOL HS]]/Table2[[#This Row],[SOL T]]))</f>
        <v>--</v>
      </c>
      <c r="ET158" s="18" t="str">
        <f>IF(Table2[[#This Row],[SOL T]]=0,"--", IF(Table2[[#This Row],[SOL FE]]/Table2[[#This Row],[SOL T]]=0, "--", Table2[[#This Row],[SOL FE]]/Table2[[#This Row],[SOL T]]))</f>
        <v>--</v>
      </c>
      <c r="EU158" s="2">
        <v>8</v>
      </c>
      <c r="EV158" s="2">
        <v>12</v>
      </c>
      <c r="EW158" s="2">
        <v>0</v>
      </c>
      <c r="EX158" s="2">
        <v>0</v>
      </c>
      <c r="EY158" s="6">
        <f>SUM(Table2[[#This Row],[CHO B]:[CHO FE]])</f>
        <v>20</v>
      </c>
      <c r="EZ158" s="11">
        <f>IF((Table2[[#This Row],[CHO T]]/Table2[[#This Row],[Admission]]) = 0, "--", (Table2[[#This Row],[CHO T]]/Table2[[#This Row],[Admission]]))</f>
        <v>9.7087378640776698E-2</v>
      </c>
      <c r="FA158" s="11" t="str">
        <f>IF(Table2[[#This Row],[CHO T]]=0,"--", IF(Table2[[#This Row],[CHO HS]]/Table2[[#This Row],[CHO T]]=0, "--", Table2[[#This Row],[CHO HS]]/Table2[[#This Row],[CHO T]]))</f>
        <v>--</v>
      </c>
      <c r="FB158" s="18" t="str">
        <f>IF(Table2[[#This Row],[CHO T]]=0,"--", IF(Table2[[#This Row],[CHO FE]]/Table2[[#This Row],[CHO T]]=0, "--", Table2[[#This Row],[CHO FE]]/Table2[[#This Row],[CHO T]]))</f>
        <v>--</v>
      </c>
      <c r="FC15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91</v>
      </c>
      <c r="FD158">
        <v>0</v>
      </c>
      <c r="FE158">
        <v>0</v>
      </c>
      <c r="FF158" s="1" t="s">
        <v>390</v>
      </c>
      <c r="FG158" s="1" t="s">
        <v>390</v>
      </c>
      <c r="FH158">
        <v>0</v>
      </c>
      <c r="FI158">
        <v>0</v>
      </c>
      <c r="FJ158" s="1" t="s">
        <v>390</v>
      </c>
      <c r="FK158" s="1" t="s">
        <v>390</v>
      </c>
      <c r="FL158">
        <v>0</v>
      </c>
      <c r="FM158">
        <v>0</v>
      </c>
      <c r="FN158" s="1" t="s">
        <v>390</v>
      </c>
      <c r="FO158" s="1" t="s">
        <v>390</v>
      </c>
    </row>
    <row r="159" spans="1:171">
      <c r="A159">
        <v>1123</v>
      </c>
      <c r="B159">
        <v>255</v>
      </c>
      <c r="C159" t="s">
        <v>112</v>
      </c>
      <c r="D159" t="s">
        <v>256</v>
      </c>
      <c r="E159" s="20">
        <v>210</v>
      </c>
      <c r="F159" s="2">
        <v>20</v>
      </c>
      <c r="G159" s="2">
        <v>0</v>
      </c>
      <c r="H159" s="2">
        <v>0</v>
      </c>
      <c r="I159" s="2">
        <v>0</v>
      </c>
      <c r="J159" s="6">
        <f>SUM(Table2[[#This Row],[FB B]:[FB FE]])</f>
        <v>20</v>
      </c>
      <c r="K159" s="11">
        <f>IF((Table2[[#This Row],[FB T]]/Table2[[#This Row],[Admission]]) = 0, "--", (Table2[[#This Row],[FB T]]/Table2[[#This Row],[Admission]]))</f>
        <v>9.5238095238095233E-2</v>
      </c>
      <c r="L159" s="11" t="str">
        <f>IF(Table2[[#This Row],[FB T]]=0,"--", IF(Table2[[#This Row],[FB HS]]/Table2[[#This Row],[FB T]]=0, "--", Table2[[#This Row],[FB HS]]/Table2[[#This Row],[FB T]]))</f>
        <v>--</v>
      </c>
      <c r="M159" s="18" t="str">
        <f>IF(Table2[[#This Row],[FB T]]=0,"--", IF(Table2[[#This Row],[FB FE]]/Table2[[#This Row],[FB T]]=0, "--", Table2[[#This Row],[FB FE]]/Table2[[#This Row],[FB T]]))</f>
        <v>--</v>
      </c>
      <c r="N159" s="2">
        <v>10</v>
      </c>
      <c r="O159" s="2">
        <v>2</v>
      </c>
      <c r="P159" s="2">
        <v>0</v>
      </c>
      <c r="Q159" s="2">
        <v>0</v>
      </c>
      <c r="R159" s="6">
        <f>SUM(Table2[[#This Row],[XC B]:[XC FE]])</f>
        <v>12</v>
      </c>
      <c r="S159" s="11">
        <f>IF((Table2[[#This Row],[XC T]]/Table2[[#This Row],[Admission]]) = 0, "--", (Table2[[#This Row],[XC T]]/Table2[[#This Row],[Admission]]))</f>
        <v>5.7142857142857141E-2</v>
      </c>
      <c r="T159" s="11" t="str">
        <f>IF(Table2[[#This Row],[XC T]]=0,"--", IF(Table2[[#This Row],[XC HS]]/Table2[[#This Row],[XC T]]=0, "--", Table2[[#This Row],[XC HS]]/Table2[[#This Row],[XC T]]))</f>
        <v>--</v>
      </c>
      <c r="U159" s="18" t="str">
        <f>IF(Table2[[#This Row],[XC T]]=0,"--", IF(Table2[[#This Row],[XC FE]]/Table2[[#This Row],[XC T]]=0, "--", Table2[[#This Row],[XC FE]]/Table2[[#This Row],[XC T]]))</f>
        <v>--</v>
      </c>
      <c r="V159" s="2">
        <v>24</v>
      </c>
      <c r="W159" s="2">
        <v>0</v>
      </c>
      <c r="X159" s="2">
        <v>0</v>
      </c>
      <c r="Y159" s="6">
        <f>SUM(Table2[[#This Row],[VB G]:[VB FE]])</f>
        <v>24</v>
      </c>
      <c r="Z159" s="11">
        <f>IF((Table2[[#This Row],[VB T]]/Table2[[#This Row],[Admission]]) = 0, "--", (Table2[[#This Row],[VB T]]/Table2[[#This Row],[Admission]]))</f>
        <v>0.11428571428571428</v>
      </c>
      <c r="AA159" s="11" t="str">
        <f>IF(Table2[[#This Row],[VB T]]=0,"--", IF(Table2[[#This Row],[VB HS]]/Table2[[#This Row],[VB T]]=0, "--", Table2[[#This Row],[VB HS]]/Table2[[#This Row],[VB T]]))</f>
        <v>--</v>
      </c>
      <c r="AB159" s="18" t="str">
        <f>IF(Table2[[#This Row],[VB T]]=0,"--", IF(Table2[[#This Row],[VB FE]]/Table2[[#This Row],[VB T]]=0, "--", Table2[[#This Row],[VB FE]]/Table2[[#This Row],[VB T]]))</f>
        <v>--</v>
      </c>
      <c r="AC159" s="2">
        <v>0</v>
      </c>
      <c r="AD159" s="2">
        <v>0</v>
      </c>
      <c r="AE159" s="2">
        <v>0</v>
      </c>
      <c r="AF159" s="2">
        <v>0</v>
      </c>
      <c r="AG159" s="6">
        <f>SUM(Table2[[#This Row],[SC B]:[SC FE]])</f>
        <v>0</v>
      </c>
      <c r="AH159" s="11" t="str">
        <f>IF((Table2[[#This Row],[SC T]]/Table2[[#This Row],[Admission]]) = 0, "--", (Table2[[#This Row],[SC T]]/Table2[[#This Row],[Admission]]))</f>
        <v>--</v>
      </c>
      <c r="AI159" s="11" t="str">
        <f>IF(Table2[[#This Row],[SC T]]=0,"--", IF(Table2[[#This Row],[SC HS]]/Table2[[#This Row],[SC T]]=0, "--", Table2[[#This Row],[SC HS]]/Table2[[#This Row],[SC T]]))</f>
        <v>--</v>
      </c>
      <c r="AJ159" s="18" t="str">
        <f>IF(Table2[[#This Row],[SC T]]=0,"--", IF(Table2[[#This Row],[SC FE]]/Table2[[#This Row],[SC T]]=0, "--", Table2[[#This Row],[SC FE]]/Table2[[#This Row],[SC T]]))</f>
        <v>--</v>
      </c>
      <c r="AK159" s="15">
        <f>SUM(Table2[[#This Row],[FB T]],Table2[[#This Row],[XC T]],Table2[[#This Row],[VB T]],Table2[[#This Row],[SC T]])</f>
        <v>56</v>
      </c>
      <c r="AL159" s="2">
        <v>23</v>
      </c>
      <c r="AM159" s="2">
        <v>13</v>
      </c>
      <c r="AN159" s="2">
        <v>0</v>
      </c>
      <c r="AO159" s="2">
        <v>0</v>
      </c>
      <c r="AP159" s="6">
        <f>SUM(Table2[[#This Row],[BX B]:[BX FE]])</f>
        <v>36</v>
      </c>
      <c r="AQ159" s="11">
        <f>IF((Table2[[#This Row],[BX T]]/Table2[[#This Row],[Admission]]) = 0, "--", (Table2[[#This Row],[BX T]]/Table2[[#This Row],[Admission]]))</f>
        <v>0.17142857142857143</v>
      </c>
      <c r="AR159" s="11" t="str">
        <f>IF(Table2[[#This Row],[BX T]]=0,"--", IF(Table2[[#This Row],[BX HS]]/Table2[[#This Row],[BX T]]=0, "--", Table2[[#This Row],[BX HS]]/Table2[[#This Row],[BX T]]))</f>
        <v>--</v>
      </c>
      <c r="AS159" s="18" t="str">
        <f>IF(Table2[[#This Row],[BX T]]=0,"--", IF(Table2[[#This Row],[BX FE]]/Table2[[#This Row],[BX T]]=0, "--", Table2[[#This Row],[BX FE]]/Table2[[#This Row],[BX T]]))</f>
        <v>--</v>
      </c>
      <c r="AT159" s="2">
        <v>0</v>
      </c>
      <c r="AU159" s="2">
        <v>1</v>
      </c>
      <c r="AV159" s="2">
        <v>0</v>
      </c>
      <c r="AW159" s="2">
        <v>0</v>
      </c>
      <c r="AX159" s="6">
        <f>SUM(Table2[[#This Row],[SW B]:[SW FE]])</f>
        <v>1</v>
      </c>
      <c r="AY159" s="11">
        <f>IF((Table2[[#This Row],[SW T]]/Table2[[#This Row],[Admission]]) = 0, "--", (Table2[[#This Row],[SW T]]/Table2[[#This Row],[Admission]]))</f>
        <v>4.7619047619047623E-3</v>
      </c>
      <c r="AZ159" s="11" t="str">
        <f>IF(Table2[[#This Row],[SW T]]=0,"--", IF(Table2[[#This Row],[SW HS]]/Table2[[#This Row],[SW T]]=0, "--", Table2[[#This Row],[SW HS]]/Table2[[#This Row],[SW T]]))</f>
        <v>--</v>
      </c>
      <c r="BA159" s="18" t="str">
        <f>IF(Table2[[#This Row],[SW T]]=0,"--", IF(Table2[[#This Row],[SW FE]]/Table2[[#This Row],[SW T]]=0, "--", Table2[[#This Row],[SW FE]]/Table2[[#This Row],[SW T]]))</f>
        <v>--</v>
      </c>
      <c r="BB159" s="2">
        <v>0</v>
      </c>
      <c r="BC159" s="2">
        <v>12</v>
      </c>
      <c r="BD159" s="2">
        <v>0</v>
      </c>
      <c r="BE159" s="2">
        <v>0</v>
      </c>
      <c r="BF159" s="6">
        <f>SUM(Table2[[#This Row],[CHE B]:[CHE FE]])</f>
        <v>12</v>
      </c>
      <c r="BG159" s="11">
        <f>IF((Table2[[#This Row],[CHE T]]/Table2[[#This Row],[Admission]]) = 0, "--", (Table2[[#This Row],[CHE T]]/Table2[[#This Row],[Admission]]))</f>
        <v>5.7142857142857141E-2</v>
      </c>
      <c r="BH159" s="11" t="str">
        <f>IF(Table2[[#This Row],[CHE T]]=0,"--", IF(Table2[[#This Row],[CHE HS]]/Table2[[#This Row],[CHE T]]=0, "--", Table2[[#This Row],[CHE HS]]/Table2[[#This Row],[CHE T]]))</f>
        <v>--</v>
      </c>
      <c r="BI159" s="22" t="str">
        <f>IF(Table2[[#This Row],[CHE T]]=0,"--", IF(Table2[[#This Row],[CHE FE]]/Table2[[#This Row],[CHE T]]=0, "--", Table2[[#This Row],[CHE FE]]/Table2[[#This Row],[CHE T]]))</f>
        <v>--</v>
      </c>
      <c r="BJ159" s="2">
        <v>13</v>
      </c>
      <c r="BK159" s="2">
        <v>3</v>
      </c>
      <c r="BL159" s="2">
        <v>0</v>
      </c>
      <c r="BM159" s="2">
        <v>0</v>
      </c>
      <c r="BN159" s="6">
        <f>SUM(Table2[[#This Row],[WR B]:[WR FE]])</f>
        <v>16</v>
      </c>
      <c r="BO159" s="11">
        <f>IF((Table2[[#This Row],[WR T]]/Table2[[#This Row],[Admission]]) = 0, "--", (Table2[[#This Row],[WR T]]/Table2[[#This Row],[Admission]]))</f>
        <v>7.6190476190476197E-2</v>
      </c>
      <c r="BP159" s="11" t="str">
        <f>IF(Table2[[#This Row],[WR T]]=0,"--", IF(Table2[[#This Row],[WR HS]]/Table2[[#This Row],[WR T]]=0, "--", Table2[[#This Row],[WR HS]]/Table2[[#This Row],[WR T]]))</f>
        <v>--</v>
      </c>
      <c r="BQ159" s="18" t="str">
        <f>IF(Table2[[#This Row],[WR T]]=0,"--", IF(Table2[[#This Row],[WR FE]]/Table2[[#This Row],[WR T]]=0, "--", Table2[[#This Row],[WR FE]]/Table2[[#This Row],[WR T]]))</f>
        <v>--</v>
      </c>
      <c r="BR159" s="2">
        <v>0</v>
      </c>
      <c r="BS159" s="2">
        <v>0</v>
      </c>
      <c r="BT159" s="2">
        <v>0</v>
      </c>
      <c r="BU159" s="2">
        <v>0</v>
      </c>
      <c r="BV159" s="6">
        <f>SUM(Table2[[#This Row],[DNC B]:[DNC FE]])</f>
        <v>0</v>
      </c>
      <c r="BW159" s="11" t="str">
        <f>IF((Table2[[#This Row],[DNC T]]/Table2[[#This Row],[Admission]]) = 0, "--", (Table2[[#This Row],[DNC T]]/Table2[[#This Row],[Admission]]))</f>
        <v>--</v>
      </c>
      <c r="BX159" s="11" t="str">
        <f>IF(Table2[[#This Row],[DNC T]]=0,"--", IF(Table2[[#This Row],[DNC HS]]/Table2[[#This Row],[DNC T]]=0, "--", Table2[[#This Row],[DNC HS]]/Table2[[#This Row],[DNC T]]))</f>
        <v>--</v>
      </c>
      <c r="BY159" s="18" t="str">
        <f>IF(Table2[[#This Row],[DNC T]]=0,"--", IF(Table2[[#This Row],[DNC FE]]/Table2[[#This Row],[DNC T]]=0, "--", Table2[[#This Row],[DNC FE]]/Table2[[#This Row],[DNC T]]))</f>
        <v>--</v>
      </c>
      <c r="BZ159" s="24">
        <f>SUM(Table2[[#This Row],[BX T]],Table2[[#This Row],[SW T]],Table2[[#This Row],[CHE T]],Table2[[#This Row],[WR T]],Table2[[#This Row],[DNC T]])</f>
        <v>65</v>
      </c>
      <c r="CA159" s="2">
        <v>18</v>
      </c>
      <c r="CB159" s="2">
        <v>7</v>
      </c>
      <c r="CC159" s="2">
        <v>0</v>
      </c>
      <c r="CD159" s="2">
        <v>0</v>
      </c>
      <c r="CE159" s="6">
        <f>SUM(Table2[[#This Row],[TF B]:[TF FE]])</f>
        <v>25</v>
      </c>
      <c r="CF159" s="11">
        <f>IF((Table2[[#This Row],[TF T]]/Table2[[#This Row],[Admission]]) = 0, "--", (Table2[[#This Row],[TF T]]/Table2[[#This Row],[Admission]]))</f>
        <v>0.11904761904761904</v>
      </c>
      <c r="CG159" s="11" t="str">
        <f>IF(Table2[[#This Row],[TF T]]=0,"--", IF(Table2[[#This Row],[TF HS]]/Table2[[#This Row],[TF T]]=0, "--", Table2[[#This Row],[TF HS]]/Table2[[#This Row],[TF T]]))</f>
        <v>--</v>
      </c>
      <c r="CH159" s="18" t="str">
        <f>IF(Table2[[#This Row],[TF T]]=0,"--", IF(Table2[[#This Row],[TF FE]]/Table2[[#This Row],[TF T]]=0, "--", Table2[[#This Row],[TF FE]]/Table2[[#This Row],[TF T]]))</f>
        <v>--</v>
      </c>
      <c r="CI159" s="2">
        <v>15</v>
      </c>
      <c r="CJ159" s="2">
        <v>0</v>
      </c>
      <c r="CK159" s="2">
        <v>0</v>
      </c>
      <c r="CL159" s="2">
        <v>0</v>
      </c>
      <c r="CM159" s="6">
        <f>SUM(Table2[[#This Row],[BB B]:[BB FE]])</f>
        <v>15</v>
      </c>
      <c r="CN159" s="11">
        <f>IF((Table2[[#This Row],[BB T]]/Table2[[#This Row],[Admission]]) = 0, "--", (Table2[[#This Row],[BB T]]/Table2[[#This Row],[Admission]]))</f>
        <v>7.1428571428571425E-2</v>
      </c>
      <c r="CO159" s="11" t="str">
        <f>IF(Table2[[#This Row],[BB T]]=0,"--", IF(Table2[[#This Row],[BB HS]]/Table2[[#This Row],[BB T]]=0, "--", Table2[[#This Row],[BB HS]]/Table2[[#This Row],[BB T]]))</f>
        <v>--</v>
      </c>
      <c r="CP159" s="18" t="str">
        <f>IF(Table2[[#This Row],[BB T]]=0,"--", IF(Table2[[#This Row],[BB FE]]/Table2[[#This Row],[BB T]]=0, "--", Table2[[#This Row],[BB FE]]/Table2[[#This Row],[BB T]]))</f>
        <v>--</v>
      </c>
      <c r="CQ159" s="2">
        <v>0</v>
      </c>
      <c r="CR159" s="2">
        <v>13</v>
      </c>
      <c r="CS159" s="2">
        <v>0</v>
      </c>
      <c r="CT159" s="2">
        <v>0</v>
      </c>
      <c r="CU159" s="6">
        <f>SUM(Table2[[#This Row],[SB B]:[SB FE]])</f>
        <v>13</v>
      </c>
      <c r="CV159" s="11">
        <f>IF((Table2[[#This Row],[SB T]]/Table2[[#This Row],[Admission]]) = 0, "--", (Table2[[#This Row],[SB T]]/Table2[[#This Row],[Admission]]))</f>
        <v>6.1904761904761907E-2</v>
      </c>
      <c r="CW159" s="11" t="str">
        <f>IF(Table2[[#This Row],[SB T]]=0,"--", IF(Table2[[#This Row],[SB HS]]/Table2[[#This Row],[SB T]]=0, "--", Table2[[#This Row],[SB HS]]/Table2[[#This Row],[SB T]]))</f>
        <v>--</v>
      </c>
      <c r="CX159" s="18" t="str">
        <f>IF(Table2[[#This Row],[SB T]]=0,"--", IF(Table2[[#This Row],[SB FE]]/Table2[[#This Row],[SB T]]=0, "--", Table2[[#This Row],[SB FE]]/Table2[[#This Row],[SB T]]))</f>
        <v>--</v>
      </c>
      <c r="CY159" s="2">
        <v>7</v>
      </c>
      <c r="CZ159" s="2">
        <v>3</v>
      </c>
      <c r="DA159" s="2">
        <v>0</v>
      </c>
      <c r="DB159" s="2">
        <v>1</v>
      </c>
      <c r="DC159" s="6">
        <f>SUM(Table2[[#This Row],[GF B]:[GF FE]])</f>
        <v>11</v>
      </c>
      <c r="DD159" s="11">
        <f>IF((Table2[[#This Row],[GF T]]/Table2[[#This Row],[Admission]]) = 0, "--", (Table2[[#This Row],[GF T]]/Table2[[#This Row],[Admission]]))</f>
        <v>5.2380952380952382E-2</v>
      </c>
      <c r="DE159" s="11" t="str">
        <f>IF(Table2[[#This Row],[GF T]]=0,"--", IF(Table2[[#This Row],[GF HS]]/Table2[[#This Row],[GF T]]=0, "--", Table2[[#This Row],[GF HS]]/Table2[[#This Row],[GF T]]))</f>
        <v>--</v>
      </c>
      <c r="DF159" s="18">
        <f>IF(Table2[[#This Row],[GF T]]=0,"--", IF(Table2[[#This Row],[GF FE]]/Table2[[#This Row],[GF T]]=0, "--", Table2[[#This Row],[GF FE]]/Table2[[#This Row],[GF T]]))</f>
        <v>9.0909090909090912E-2</v>
      </c>
      <c r="DG159" s="2">
        <v>0</v>
      </c>
      <c r="DH159" s="2">
        <v>0</v>
      </c>
      <c r="DI159" s="2">
        <v>0</v>
      </c>
      <c r="DJ159" s="2">
        <v>0</v>
      </c>
      <c r="DK159" s="6">
        <f>SUM(Table2[[#This Row],[TN B]:[TN FE]])</f>
        <v>0</v>
      </c>
      <c r="DL159" s="11" t="str">
        <f>IF((Table2[[#This Row],[TN T]]/Table2[[#This Row],[Admission]]) = 0, "--", (Table2[[#This Row],[TN T]]/Table2[[#This Row],[Admission]]))</f>
        <v>--</v>
      </c>
      <c r="DM159" s="11" t="str">
        <f>IF(Table2[[#This Row],[TN T]]=0,"--", IF(Table2[[#This Row],[TN HS]]/Table2[[#This Row],[TN T]]=0, "--", Table2[[#This Row],[TN HS]]/Table2[[#This Row],[TN T]]))</f>
        <v>--</v>
      </c>
      <c r="DN159" s="18" t="str">
        <f>IF(Table2[[#This Row],[TN T]]=0,"--", IF(Table2[[#This Row],[TN FE]]/Table2[[#This Row],[TN T]]=0, "--", Table2[[#This Row],[TN FE]]/Table2[[#This Row],[TN T]]))</f>
        <v>--</v>
      </c>
      <c r="DO159" s="2">
        <v>10</v>
      </c>
      <c r="DP159" s="2">
        <v>4</v>
      </c>
      <c r="DQ159" s="2">
        <v>0</v>
      </c>
      <c r="DR159" s="2">
        <v>0</v>
      </c>
      <c r="DS159" s="6">
        <f>SUM(Table2[[#This Row],[BND B]:[BND FE]])</f>
        <v>14</v>
      </c>
      <c r="DT159" s="11">
        <f>IF((Table2[[#This Row],[BND T]]/Table2[[#This Row],[Admission]]) = 0, "--", (Table2[[#This Row],[BND T]]/Table2[[#This Row],[Admission]]))</f>
        <v>6.6666666666666666E-2</v>
      </c>
      <c r="DU159" s="11" t="str">
        <f>IF(Table2[[#This Row],[BND T]]=0,"--", IF(Table2[[#This Row],[BND HS]]/Table2[[#This Row],[BND T]]=0, "--", Table2[[#This Row],[BND HS]]/Table2[[#This Row],[BND T]]))</f>
        <v>--</v>
      </c>
      <c r="DV159" s="18" t="str">
        <f>IF(Table2[[#This Row],[BND T]]=0,"--", IF(Table2[[#This Row],[BND FE]]/Table2[[#This Row],[BND T]]=0, "--", Table2[[#This Row],[BND FE]]/Table2[[#This Row],[BND T]]))</f>
        <v>--</v>
      </c>
      <c r="DW159" s="2">
        <v>4</v>
      </c>
      <c r="DX159" s="2">
        <v>9</v>
      </c>
      <c r="DY159" s="2">
        <v>0</v>
      </c>
      <c r="DZ159" s="2">
        <v>0</v>
      </c>
      <c r="EA159" s="6">
        <f>SUM(Table2[[#This Row],[SPE B]:[SPE FE]])</f>
        <v>13</v>
      </c>
      <c r="EB159" s="11">
        <f>IF((Table2[[#This Row],[SPE T]]/Table2[[#This Row],[Admission]]) = 0, "--", (Table2[[#This Row],[SPE T]]/Table2[[#This Row],[Admission]]))</f>
        <v>6.1904761904761907E-2</v>
      </c>
      <c r="EC159" s="11" t="str">
        <f>IF(Table2[[#This Row],[SPE T]]=0,"--", IF(Table2[[#This Row],[SPE HS]]/Table2[[#This Row],[SPE T]]=0, "--", Table2[[#This Row],[SPE HS]]/Table2[[#This Row],[SPE T]]))</f>
        <v>--</v>
      </c>
      <c r="ED159" s="18" t="str">
        <f>IF(Table2[[#This Row],[SPE T]]=0,"--", IF(Table2[[#This Row],[SPE FE]]/Table2[[#This Row],[SPE T]]=0, "--", Table2[[#This Row],[SPE FE]]/Table2[[#This Row],[SPE T]]))</f>
        <v>--</v>
      </c>
      <c r="EE159" s="2">
        <v>0</v>
      </c>
      <c r="EF159" s="2">
        <v>0</v>
      </c>
      <c r="EG159" s="2">
        <v>0</v>
      </c>
      <c r="EH159" s="2">
        <v>0</v>
      </c>
      <c r="EI159" s="6">
        <f>SUM(Table2[[#This Row],[ORC B]:[ORC FE]])</f>
        <v>0</v>
      </c>
      <c r="EJ159" s="11" t="str">
        <f>IF((Table2[[#This Row],[ORC T]]/Table2[[#This Row],[Admission]]) = 0, "--", (Table2[[#This Row],[ORC T]]/Table2[[#This Row],[Admission]]))</f>
        <v>--</v>
      </c>
      <c r="EK159" s="11" t="str">
        <f>IF(Table2[[#This Row],[ORC T]]=0,"--", IF(Table2[[#This Row],[ORC HS]]/Table2[[#This Row],[ORC T]]=0, "--", Table2[[#This Row],[ORC HS]]/Table2[[#This Row],[ORC T]]))</f>
        <v>--</v>
      </c>
      <c r="EL159" s="18" t="str">
        <f>IF(Table2[[#This Row],[ORC T]]=0,"--", IF(Table2[[#This Row],[ORC FE]]/Table2[[#This Row],[ORC T]]=0, "--", Table2[[#This Row],[ORC FE]]/Table2[[#This Row],[ORC T]]))</f>
        <v>--</v>
      </c>
      <c r="EM159" s="2">
        <v>0</v>
      </c>
      <c r="EN159" s="2">
        <v>0</v>
      </c>
      <c r="EO159" s="2">
        <v>0</v>
      </c>
      <c r="EP159" s="2">
        <v>0</v>
      </c>
      <c r="EQ159" s="6">
        <f>SUM(Table2[[#This Row],[SOL B]:[SOL FE]])</f>
        <v>0</v>
      </c>
      <c r="ER159" s="11" t="str">
        <f>IF((Table2[[#This Row],[SOL T]]/Table2[[#This Row],[Admission]]) = 0, "--", (Table2[[#This Row],[SOL T]]/Table2[[#This Row],[Admission]]))</f>
        <v>--</v>
      </c>
      <c r="ES159" s="11" t="str">
        <f>IF(Table2[[#This Row],[SOL T]]=0,"--", IF(Table2[[#This Row],[SOL HS]]/Table2[[#This Row],[SOL T]]=0, "--", Table2[[#This Row],[SOL HS]]/Table2[[#This Row],[SOL T]]))</f>
        <v>--</v>
      </c>
      <c r="ET159" s="18" t="str">
        <f>IF(Table2[[#This Row],[SOL T]]=0,"--", IF(Table2[[#This Row],[SOL FE]]/Table2[[#This Row],[SOL T]]=0, "--", Table2[[#This Row],[SOL FE]]/Table2[[#This Row],[SOL T]]))</f>
        <v>--</v>
      </c>
      <c r="EU159" s="2">
        <v>5</v>
      </c>
      <c r="EV159" s="2">
        <v>16</v>
      </c>
      <c r="EW159" s="2">
        <v>0</v>
      </c>
      <c r="EX159" s="2">
        <v>1</v>
      </c>
      <c r="EY159" s="6">
        <f>SUM(Table2[[#This Row],[CHO B]:[CHO FE]])</f>
        <v>22</v>
      </c>
      <c r="EZ159" s="11">
        <f>IF((Table2[[#This Row],[CHO T]]/Table2[[#This Row],[Admission]]) = 0, "--", (Table2[[#This Row],[CHO T]]/Table2[[#This Row],[Admission]]))</f>
        <v>0.10476190476190476</v>
      </c>
      <c r="FA159" s="11" t="str">
        <f>IF(Table2[[#This Row],[CHO T]]=0,"--", IF(Table2[[#This Row],[CHO HS]]/Table2[[#This Row],[CHO T]]=0, "--", Table2[[#This Row],[CHO HS]]/Table2[[#This Row],[CHO T]]))</f>
        <v>--</v>
      </c>
      <c r="FB159" s="18">
        <f>IF(Table2[[#This Row],[CHO T]]=0,"--", IF(Table2[[#This Row],[CHO FE]]/Table2[[#This Row],[CHO T]]=0, "--", Table2[[#This Row],[CHO FE]]/Table2[[#This Row],[CHO T]]))</f>
        <v>4.5454545454545456E-2</v>
      </c>
      <c r="FC15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113</v>
      </c>
      <c r="FD159">
        <v>0</v>
      </c>
      <c r="FE159">
        <v>1</v>
      </c>
      <c r="FF159" s="1" t="s">
        <v>390</v>
      </c>
      <c r="FG159" s="1" t="s">
        <v>390</v>
      </c>
      <c r="FH159">
        <v>0</v>
      </c>
      <c r="FI159">
        <v>0</v>
      </c>
      <c r="FJ159" s="1" t="s">
        <v>390</v>
      </c>
      <c r="FK159" s="1" t="s">
        <v>390</v>
      </c>
      <c r="FL159">
        <v>1</v>
      </c>
      <c r="FM159">
        <v>0</v>
      </c>
      <c r="FN159" s="1" t="s">
        <v>390</v>
      </c>
      <c r="FO159" s="1" t="s">
        <v>390</v>
      </c>
    </row>
    <row r="160" spans="1:171">
      <c r="A160">
        <v>923</v>
      </c>
      <c r="B160">
        <v>207</v>
      </c>
      <c r="C160" t="s">
        <v>112</v>
      </c>
      <c r="D160" t="s">
        <v>257</v>
      </c>
      <c r="E160" s="20">
        <v>181</v>
      </c>
      <c r="F160" s="2">
        <v>25</v>
      </c>
      <c r="G160" s="2">
        <v>0</v>
      </c>
      <c r="H160" s="2">
        <v>1</v>
      </c>
      <c r="I160" s="2">
        <v>0</v>
      </c>
      <c r="J160" s="6">
        <f>SUM(Table2[[#This Row],[FB B]:[FB FE]])</f>
        <v>26</v>
      </c>
      <c r="K160" s="11">
        <f>IF((Table2[[#This Row],[FB T]]/Table2[[#This Row],[Admission]]) = 0, "--", (Table2[[#This Row],[FB T]]/Table2[[#This Row],[Admission]]))</f>
        <v>0.143646408839779</v>
      </c>
      <c r="L160" s="11">
        <f>IF(Table2[[#This Row],[FB T]]=0,"--", IF(Table2[[#This Row],[FB HS]]/Table2[[#This Row],[FB T]]=0, "--", Table2[[#This Row],[FB HS]]/Table2[[#This Row],[FB T]]))</f>
        <v>3.8461538461538464E-2</v>
      </c>
      <c r="M160" s="18" t="str">
        <f>IF(Table2[[#This Row],[FB T]]=0,"--", IF(Table2[[#This Row],[FB FE]]/Table2[[#This Row],[FB T]]=0, "--", Table2[[#This Row],[FB FE]]/Table2[[#This Row],[FB T]]))</f>
        <v>--</v>
      </c>
      <c r="N160" s="2">
        <v>7</v>
      </c>
      <c r="O160" s="2">
        <v>1</v>
      </c>
      <c r="P160" s="2">
        <v>0</v>
      </c>
      <c r="Q160" s="2">
        <v>0</v>
      </c>
      <c r="R160" s="6">
        <f>SUM(Table2[[#This Row],[XC B]:[XC FE]])</f>
        <v>8</v>
      </c>
      <c r="S160" s="11">
        <f>IF((Table2[[#This Row],[XC T]]/Table2[[#This Row],[Admission]]) = 0, "--", (Table2[[#This Row],[XC T]]/Table2[[#This Row],[Admission]]))</f>
        <v>4.4198895027624308E-2</v>
      </c>
      <c r="T160" s="11" t="str">
        <f>IF(Table2[[#This Row],[XC T]]=0,"--", IF(Table2[[#This Row],[XC HS]]/Table2[[#This Row],[XC T]]=0, "--", Table2[[#This Row],[XC HS]]/Table2[[#This Row],[XC T]]))</f>
        <v>--</v>
      </c>
      <c r="U160" s="18" t="str">
        <f>IF(Table2[[#This Row],[XC T]]=0,"--", IF(Table2[[#This Row],[XC FE]]/Table2[[#This Row],[XC T]]=0, "--", Table2[[#This Row],[XC FE]]/Table2[[#This Row],[XC T]]))</f>
        <v>--</v>
      </c>
      <c r="V160" s="2">
        <v>22</v>
      </c>
      <c r="W160" s="2">
        <v>1</v>
      </c>
      <c r="X160" s="2">
        <v>0</v>
      </c>
      <c r="Y160" s="6">
        <f>SUM(Table2[[#This Row],[VB G]:[VB FE]])</f>
        <v>23</v>
      </c>
      <c r="Z160" s="11">
        <f>IF((Table2[[#This Row],[VB T]]/Table2[[#This Row],[Admission]]) = 0, "--", (Table2[[#This Row],[VB T]]/Table2[[#This Row],[Admission]]))</f>
        <v>0.1270718232044199</v>
      </c>
      <c r="AA160" s="11">
        <f>IF(Table2[[#This Row],[VB T]]=0,"--", IF(Table2[[#This Row],[VB HS]]/Table2[[#This Row],[VB T]]=0, "--", Table2[[#This Row],[VB HS]]/Table2[[#This Row],[VB T]]))</f>
        <v>4.3478260869565216E-2</v>
      </c>
      <c r="AB160" s="18" t="str">
        <f>IF(Table2[[#This Row],[VB T]]=0,"--", IF(Table2[[#This Row],[VB FE]]/Table2[[#This Row],[VB T]]=0, "--", Table2[[#This Row],[VB FE]]/Table2[[#This Row],[VB T]]))</f>
        <v>--</v>
      </c>
      <c r="AC160" s="2">
        <v>0</v>
      </c>
      <c r="AD160" s="2">
        <v>0</v>
      </c>
      <c r="AE160" s="2">
        <v>0</v>
      </c>
      <c r="AF160" s="2">
        <v>0</v>
      </c>
      <c r="AG160" s="6">
        <f>SUM(Table2[[#This Row],[SC B]:[SC FE]])</f>
        <v>0</v>
      </c>
      <c r="AH160" s="11" t="str">
        <f>IF((Table2[[#This Row],[SC T]]/Table2[[#This Row],[Admission]]) = 0, "--", (Table2[[#This Row],[SC T]]/Table2[[#This Row],[Admission]]))</f>
        <v>--</v>
      </c>
      <c r="AI160" s="11" t="str">
        <f>IF(Table2[[#This Row],[SC T]]=0,"--", IF(Table2[[#This Row],[SC HS]]/Table2[[#This Row],[SC T]]=0, "--", Table2[[#This Row],[SC HS]]/Table2[[#This Row],[SC T]]))</f>
        <v>--</v>
      </c>
      <c r="AJ160" s="18" t="str">
        <f>IF(Table2[[#This Row],[SC T]]=0,"--", IF(Table2[[#This Row],[SC FE]]/Table2[[#This Row],[SC T]]=0, "--", Table2[[#This Row],[SC FE]]/Table2[[#This Row],[SC T]]))</f>
        <v>--</v>
      </c>
      <c r="AK160" s="15">
        <f>SUM(Table2[[#This Row],[FB T]],Table2[[#This Row],[XC T]],Table2[[#This Row],[VB T]],Table2[[#This Row],[SC T]])</f>
        <v>57</v>
      </c>
      <c r="AL160" s="2">
        <v>0</v>
      </c>
      <c r="AM160" s="2">
        <v>1</v>
      </c>
      <c r="AN160" s="2">
        <v>0</v>
      </c>
      <c r="AO160" s="2">
        <v>0</v>
      </c>
      <c r="AP160" s="6">
        <f>SUM(Table2[[#This Row],[BX B]:[BX FE]])</f>
        <v>1</v>
      </c>
      <c r="AQ160" s="11">
        <f>IF((Table2[[#This Row],[BX T]]/Table2[[#This Row],[Admission]]) = 0, "--", (Table2[[#This Row],[BX T]]/Table2[[#This Row],[Admission]]))</f>
        <v>5.5248618784530384E-3</v>
      </c>
      <c r="AR160" s="11" t="str">
        <f>IF(Table2[[#This Row],[BX T]]=0,"--", IF(Table2[[#This Row],[BX HS]]/Table2[[#This Row],[BX T]]=0, "--", Table2[[#This Row],[BX HS]]/Table2[[#This Row],[BX T]]))</f>
        <v>--</v>
      </c>
      <c r="AS160" s="18" t="str">
        <f>IF(Table2[[#This Row],[BX T]]=0,"--", IF(Table2[[#This Row],[BX FE]]/Table2[[#This Row],[BX T]]=0, "--", Table2[[#This Row],[BX FE]]/Table2[[#This Row],[BX T]]))</f>
        <v>--</v>
      </c>
      <c r="AT160" s="2">
        <v>0</v>
      </c>
      <c r="AU160" s="2">
        <v>0</v>
      </c>
      <c r="AV160" s="2">
        <v>0</v>
      </c>
      <c r="AW160" s="2">
        <v>0</v>
      </c>
      <c r="AX160" s="6">
        <f>SUM(Table2[[#This Row],[SW B]:[SW FE]])</f>
        <v>0</v>
      </c>
      <c r="AY160" s="11" t="str">
        <f>IF((Table2[[#This Row],[SW T]]/Table2[[#This Row],[Admission]]) = 0, "--", (Table2[[#This Row],[SW T]]/Table2[[#This Row],[Admission]]))</f>
        <v>--</v>
      </c>
      <c r="AZ160" s="11" t="str">
        <f>IF(Table2[[#This Row],[SW T]]=0,"--", IF(Table2[[#This Row],[SW HS]]/Table2[[#This Row],[SW T]]=0, "--", Table2[[#This Row],[SW HS]]/Table2[[#This Row],[SW T]]))</f>
        <v>--</v>
      </c>
      <c r="BA160" s="18" t="str">
        <f>IF(Table2[[#This Row],[SW T]]=0,"--", IF(Table2[[#This Row],[SW FE]]/Table2[[#This Row],[SW T]]=0, "--", Table2[[#This Row],[SW FE]]/Table2[[#This Row],[SW T]]))</f>
        <v>--</v>
      </c>
      <c r="BB160" s="2">
        <v>0</v>
      </c>
      <c r="BC160" s="2">
        <v>0</v>
      </c>
      <c r="BD160" s="2">
        <v>0</v>
      </c>
      <c r="BE160" s="2">
        <v>0</v>
      </c>
      <c r="BF160" s="6">
        <f>SUM(Table2[[#This Row],[CHE B]:[CHE FE]])</f>
        <v>0</v>
      </c>
      <c r="BG160" s="11" t="str">
        <f>IF((Table2[[#This Row],[CHE T]]/Table2[[#This Row],[Admission]]) = 0, "--", (Table2[[#This Row],[CHE T]]/Table2[[#This Row],[Admission]]))</f>
        <v>--</v>
      </c>
      <c r="BH160" s="11" t="str">
        <f>IF(Table2[[#This Row],[CHE T]]=0,"--", IF(Table2[[#This Row],[CHE HS]]/Table2[[#This Row],[CHE T]]=0, "--", Table2[[#This Row],[CHE HS]]/Table2[[#This Row],[CHE T]]))</f>
        <v>--</v>
      </c>
      <c r="BI160" s="22" t="str">
        <f>IF(Table2[[#This Row],[CHE T]]=0,"--", IF(Table2[[#This Row],[CHE FE]]/Table2[[#This Row],[CHE T]]=0, "--", Table2[[#This Row],[CHE FE]]/Table2[[#This Row],[CHE T]]))</f>
        <v>--</v>
      </c>
      <c r="BJ160" s="2">
        <v>1</v>
      </c>
      <c r="BK160" s="2">
        <v>0</v>
      </c>
      <c r="BL160" s="2">
        <v>2</v>
      </c>
      <c r="BM160" s="2">
        <v>0</v>
      </c>
      <c r="BN160" s="6">
        <f>SUM(Table2[[#This Row],[WR B]:[WR FE]])</f>
        <v>3</v>
      </c>
      <c r="BO160" s="11">
        <f>IF((Table2[[#This Row],[WR T]]/Table2[[#This Row],[Admission]]) = 0, "--", (Table2[[#This Row],[WR T]]/Table2[[#This Row],[Admission]]))</f>
        <v>1.6574585635359115E-2</v>
      </c>
      <c r="BP160" s="11">
        <f>IF(Table2[[#This Row],[WR T]]=0,"--", IF(Table2[[#This Row],[WR HS]]/Table2[[#This Row],[WR T]]=0, "--", Table2[[#This Row],[WR HS]]/Table2[[#This Row],[WR T]]))</f>
        <v>0.66666666666666663</v>
      </c>
      <c r="BQ160" s="18" t="str">
        <f>IF(Table2[[#This Row],[WR T]]=0,"--", IF(Table2[[#This Row],[WR FE]]/Table2[[#This Row],[WR T]]=0, "--", Table2[[#This Row],[WR FE]]/Table2[[#This Row],[WR T]]))</f>
        <v>--</v>
      </c>
      <c r="BR160" s="2">
        <v>0</v>
      </c>
      <c r="BS160" s="2">
        <v>0</v>
      </c>
      <c r="BT160" s="2">
        <v>0</v>
      </c>
      <c r="BU160" s="2">
        <v>0</v>
      </c>
      <c r="BV160" s="6">
        <f>SUM(Table2[[#This Row],[DNC B]:[DNC FE]])</f>
        <v>0</v>
      </c>
      <c r="BW160" s="11" t="str">
        <f>IF((Table2[[#This Row],[DNC T]]/Table2[[#This Row],[Admission]]) = 0, "--", (Table2[[#This Row],[DNC T]]/Table2[[#This Row],[Admission]]))</f>
        <v>--</v>
      </c>
      <c r="BX160" s="11" t="str">
        <f>IF(Table2[[#This Row],[DNC T]]=0,"--", IF(Table2[[#This Row],[DNC HS]]/Table2[[#This Row],[DNC T]]=0, "--", Table2[[#This Row],[DNC HS]]/Table2[[#This Row],[DNC T]]))</f>
        <v>--</v>
      </c>
      <c r="BY160" s="18" t="str">
        <f>IF(Table2[[#This Row],[DNC T]]=0,"--", IF(Table2[[#This Row],[DNC FE]]/Table2[[#This Row],[DNC T]]=0, "--", Table2[[#This Row],[DNC FE]]/Table2[[#This Row],[DNC T]]))</f>
        <v>--</v>
      </c>
      <c r="BZ160" s="24">
        <f>SUM(Table2[[#This Row],[BX T]],Table2[[#This Row],[SW T]],Table2[[#This Row],[CHE T]],Table2[[#This Row],[WR T]],Table2[[#This Row],[DNC T]])</f>
        <v>4</v>
      </c>
      <c r="CA160" s="2">
        <v>12</v>
      </c>
      <c r="CB160" s="2">
        <v>17</v>
      </c>
      <c r="CC160" s="2">
        <v>3</v>
      </c>
      <c r="CD160" s="2">
        <v>0</v>
      </c>
      <c r="CE160" s="6">
        <f>SUM(Table2[[#This Row],[TF B]:[TF FE]])</f>
        <v>32</v>
      </c>
      <c r="CF160" s="11">
        <f>IF((Table2[[#This Row],[TF T]]/Table2[[#This Row],[Admission]]) = 0, "--", (Table2[[#This Row],[TF T]]/Table2[[#This Row],[Admission]]))</f>
        <v>0.17679558011049723</v>
      </c>
      <c r="CG160" s="11">
        <f>IF(Table2[[#This Row],[TF T]]=0,"--", IF(Table2[[#This Row],[TF HS]]/Table2[[#This Row],[TF T]]=0, "--", Table2[[#This Row],[TF HS]]/Table2[[#This Row],[TF T]]))</f>
        <v>9.375E-2</v>
      </c>
      <c r="CH160" s="18" t="str">
        <f>IF(Table2[[#This Row],[TF T]]=0,"--", IF(Table2[[#This Row],[TF FE]]/Table2[[#This Row],[TF T]]=0, "--", Table2[[#This Row],[TF FE]]/Table2[[#This Row],[TF T]]))</f>
        <v>--</v>
      </c>
      <c r="CI160" s="2">
        <v>20</v>
      </c>
      <c r="CJ160" s="2">
        <v>0</v>
      </c>
      <c r="CK160" s="2">
        <v>0</v>
      </c>
      <c r="CL160" s="2">
        <v>0</v>
      </c>
      <c r="CM160" s="6">
        <f>SUM(Table2[[#This Row],[BB B]:[BB FE]])</f>
        <v>20</v>
      </c>
      <c r="CN160" s="11">
        <f>IF((Table2[[#This Row],[BB T]]/Table2[[#This Row],[Admission]]) = 0, "--", (Table2[[#This Row],[BB T]]/Table2[[#This Row],[Admission]]))</f>
        <v>0.11049723756906077</v>
      </c>
      <c r="CO160" s="11" t="str">
        <f>IF(Table2[[#This Row],[BB T]]=0,"--", IF(Table2[[#This Row],[BB HS]]/Table2[[#This Row],[BB T]]=0, "--", Table2[[#This Row],[BB HS]]/Table2[[#This Row],[BB T]]))</f>
        <v>--</v>
      </c>
      <c r="CP160" s="18" t="str">
        <f>IF(Table2[[#This Row],[BB T]]=0,"--", IF(Table2[[#This Row],[BB FE]]/Table2[[#This Row],[BB T]]=0, "--", Table2[[#This Row],[BB FE]]/Table2[[#This Row],[BB T]]))</f>
        <v>--</v>
      </c>
      <c r="CQ160" s="2">
        <v>0</v>
      </c>
      <c r="CR160" s="2">
        <v>15</v>
      </c>
      <c r="CS160" s="2">
        <v>0</v>
      </c>
      <c r="CT160" s="2">
        <v>0</v>
      </c>
      <c r="CU160" s="6">
        <f>SUM(Table2[[#This Row],[SB B]:[SB FE]])</f>
        <v>15</v>
      </c>
      <c r="CV160" s="11">
        <f>IF((Table2[[#This Row],[SB T]]/Table2[[#This Row],[Admission]]) = 0, "--", (Table2[[#This Row],[SB T]]/Table2[[#This Row],[Admission]]))</f>
        <v>8.2872928176795577E-2</v>
      </c>
      <c r="CW160" s="11" t="str">
        <f>IF(Table2[[#This Row],[SB T]]=0,"--", IF(Table2[[#This Row],[SB HS]]/Table2[[#This Row],[SB T]]=0, "--", Table2[[#This Row],[SB HS]]/Table2[[#This Row],[SB T]]))</f>
        <v>--</v>
      </c>
      <c r="CX160" s="18" t="str">
        <f>IF(Table2[[#This Row],[SB T]]=0,"--", IF(Table2[[#This Row],[SB FE]]/Table2[[#This Row],[SB T]]=0, "--", Table2[[#This Row],[SB FE]]/Table2[[#This Row],[SB T]]))</f>
        <v>--</v>
      </c>
      <c r="CY160" s="2">
        <v>1</v>
      </c>
      <c r="CZ160" s="2">
        <v>0</v>
      </c>
      <c r="DA160" s="2">
        <v>0</v>
      </c>
      <c r="DB160" s="2">
        <v>0</v>
      </c>
      <c r="DC160" s="6">
        <f>SUM(Table2[[#This Row],[GF B]:[GF FE]])</f>
        <v>1</v>
      </c>
      <c r="DD160" s="11">
        <f>IF((Table2[[#This Row],[GF T]]/Table2[[#This Row],[Admission]]) = 0, "--", (Table2[[#This Row],[GF T]]/Table2[[#This Row],[Admission]]))</f>
        <v>5.5248618784530384E-3</v>
      </c>
      <c r="DE160" s="11" t="str">
        <f>IF(Table2[[#This Row],[GF T]]=0,"--", IF(Table2[[#This Row],[GF HS]]/Table2[[#This Row],[GF T]]=0, "--", Table2[[#This Row],[GF HS]]/Table2[[#This Row],[GF T]]))</f>
        <v>--</v>
      </c>
      <c r="DF160" s="18" t="str">
        <f>IF(Table2[[#This Row],[GF T]]=0,"--", IF(Table2[[#This Row],[GF FE]]/Table2[[#This Row],[GF T]]=0, "--", Table2[[#This Row],[GF FE]]/Table2[[#This Row],[GF T]]))</f>
        <v>--</v>
      </c>
      <c r="DG160" s="2">
        <v>0</v>
      </c>
      <c r="DH160" s="2">
        <v>0</v>
      </c>
      <c r="DI160" s="2">
        <v>0</v>
      </c>
      <c r="DJ160" s="2">
        <v>0</v>
      </c>
      <c r="DK160" s="6">
        <f>SUM(Table2[[#This Row],[TN B]:[TN FE]])</f>
        <v>0</v>
      </c>
      <c r="DL160" s="11" t="str">
        <f>IF((Table2[[#This Row],[TN T]]/Table2[[#This Row],[Admission]]) = 0, "--", (Table2[[#This Row],[TN T]]/Table2[[#This Row],[Admission]]))</f>
        <v>--</v>
      </c>
      <c r="DM160" s="11" t="str">
        <f>IF(Table2[[#This Row],[TN T]]=0,"--", IF(Table2[[#This Row],[TN HS]]/Table2[[#This Row],[TN T]]=0, "--", Table2[[#This Row],[TN HS]]/Table2[[#This Row],[TN T]]))</f>
        <v>--</v>
      </c>
      <c r="DN160" s="18" t="str">
        <f>IF(Table2[[#This Row],[TN T]]=0,"--", IF(Table2[[#This Row],[TN FE]]/Table2[[#This Row],[TN T]]=0, "--", Table2[[#This Row],[TN FE]]/Table2[[#This Row],[TN T]]))</f>
        <v>--</v>
      </c>
      <c r="DO160" s="2">
        <v>0</v>
      </c>
      <c r="DP160" s="2">
        <v>0</v>
      </c>
      <c r="DQ160" s="2">
        <v>0</v>
      </c>
      <c r="DR160" s="2">
        <v>0</v>
      </c>
      <c r="DS160" s="6">
        <f>SUM(Table2[[#This Row],[BND B]:[BND FE]])</f>
        <v>0</v>
      </c>
      <c r="DT160" s="11" t="str">
        <f>IF((Table2[[#This Row],[BND T]]/Table2[[#This Row],[Admission]]) = 0, "--", (Table2[[#This Row],[BND T]]/Table2[[#This Row],[Admission]]))</f>
        <v>--</v>
      </c>
      <c r="DU160" s="11" t="str">
        <f>IF(Table2[[#This Row],[BND T]]=0,"--", IF(Table2[[#This Row],[BND HS]]/Table2[[#This Row],[BND T]]=0, "--", Table2[[#This Row],[BND HS]]/Table2[[#This Row],[BND T]]))</f>
        <v>--</v>
      </c>
      <c r="DV160" s="18" t="str">
        <f>IF(Table2[[#This Row],[BND T]]=0,"--", IF(Table2[[#This Row],[BND FE]]/Table2[[#This Row],[BND T]]=0, "--", Table2[[#This Row],[BND FE]]/Table2[[#This Row],[BND T]]))</f>
        <v>--</v>
      </c>
      <c r="DW160" s="2">
        <v>5</v>
      </c>
      <c r="DX160" s="2">
        <v>6</v>
      </c>
      <c r="DY160" s="2">
        <v>0</v>
      </c>
      <c r="DZ160" s="2">
        <v>0</v>
      </c>
      <c r="EA160" s="6">
        <f>SUM(Table2[[#This Row],[SPE B]:[SPE FE]])</f>
        <v>11</v>
      </c>
      <c r="EB160" s="11">
        <f>IF((Table2[[#This Row],[SPE T]]/Table2[[#This Row],[Admission]]) = 0, "--", (Table2[[#This Row],[SPE T]]/Table2[[#This Row],[Admission]]))</f>
        <v>6.0773480662983423E-2</v>
      </c>
      <c r="EC160" s="11" t="str">
        <f>IF(Table2[[#This Row],[SPE T]]=0,"--", IF(Table2[[#This Row],[SPE HS]]/Table2[[#This Row],[SPE T]]=0, "--", Table2[[#This Row],[SPE HS]]/Table2[[#This Row],[SPE T]]))</f>
        <v>--</v>
      </c>
      <c r="ED160" s="18" t="str">
        <f>IF(Table2[[#This Row],[SPE T]]=0,"--", IF(Table2[[#This Row],[SPE FE]]/Table2[[#This Row],[SPE T]]=0, "--", Table2[[#This Row],[SPE FE]]/Table2[[#This Row],[SPE T]]))</f>
        <v>--</v>
      </c>
      <c r="EE160" s="2">
        <v>0</v>
      </c>
      <c r="EF160" s="2">
        <v>0</v>
      </c>
      <c r="EG160" s="2">
        <v>0</v>
      </c>
      <c r="EH160" s="2">
        <v>0</v>
      </c>
      <c r="EI160" s="6">
        <f>SUM(Table2[[#This Row],[ORC B]:[ORC FE]])</f>
        <v>0</v>
      </c>
      <c r="EJ160" s="11" t="str">
        <f>IF((Table2[[#This Row],[ORC T]]/Table2[[#This Row],[Admission]]) = 0, "--", (Table2[[#This Row],[ORC T]]/Table2[[#This Row],[Admission]]))</f>
        <v>--</v>
      </c>
      <c r="EK160" s="11" t="str">
        <f>IF(Table2[[#This Row],[ORC T]]=0,"--", IF(Table2[[#This Row],[ORC HS]]/Table2[[#This Row],[ORC T]]=0, "--", Table2[[#This Row],[ORC HS]]/Table2[[#This Row],[ORC T]]))</f>
        <v>--</v>
      </c>
      <c r="EL160" s="18" t="str">
        <f>IF(Table2[[#This Row],[ORC T]]=0,"--", IF(Table2[[#This Row],[ORC FE]]/Table2[[#This Row],[ORC T]]=0, "--", Table2[[#This Row],[ORC FE]]/Table2[[#This Row],[ORC T]]))</f>
        <v>--</v>
      </c>
      <c r="EM160" s="2">
        <v>0</v>
      </c>
      <c r="EN160" s="2">
        <v>0</v>
      </c>
      <c r="EO160" s="2">
        <v>0</v>
      </c>
      <c r="EP160" s="2">
        <v>0</v>
      </c>
      <c r="EQ160" s="6">
        <f>SUM(Table2[[#This Row],[SOL B]:[SOL FE]])</f>
        <v>0</v>
      </c>
      <c r="ER160" s="11" t="str">
        <f>IF((Table2[[#This Row],[SOL T]]/Table2[[#This Row],[Admission]]) = 0, "--", (Table2[[#This Row],[SOL T]]/Table2[[#This Row],[Admission]]))</f>
        <v>--</v>
      </c>
      <c r="ES160" s="11" t="str">
        <f>IF(Table2[[#This Row],[SOL T]]=0,"--", IF(Table2[[#This Row],[SOL HS]]/Table2[[#This Row],[SOL T]]=0, "--", Table2[[#This Row],[SOL HS]]/Table2[[#This Row],[SOL T]]))</f>
        <v>--</v>
      </c>
      <c r="ET160" s="18" t="str">
        <f>IF(Table2[[#This Row],[SOL T]]=0,"--", IF(Table2[[#This Row],[SOL FE]]/Table2[[#This Row],[SOL T]]=0, "--", Table2[[#This Row],[SOL FE]]/Table2[[#This Row],[SOL T]]))</f>
        <v>--</v>
      </c>
      <c r="EU160" s="2">
        <v>0</v>
      </c>
      <c r="EV160" s="2">
        <v>0</v>
      </c>
      <c r="EW160" s="2">
        <v>0</v>
      </c>
      <c r="EX160" s="2">
        <v>0</v>
      </c>
      <c r="EY160" s="6">
        <f>SUM(Table2[[#This Row],[CHO B]:[CHO FE]])</f>
        <v>0</v>
      </c>
      <c r="EZ160" s="11" t="str">
        <f>IF((Table2[[#This Row],[CHO T]]/Table2[[#This Row],[Admission]]) = 0, "--", (Table2[[#This Row],[CHO T]]/Table2[[#This Row],[Admission]]))</f>
        <v>--</v>
      </c>
      <c r="FA160" s="11" t="str">
        <f>IF(Table2[[#This Row],[CHO T]]=0,"--", IF(Table2[[#This Row],[CHO HS]]/Table2[[#This Row],[CHO T]]=0, "--", Table2[[#This Row],[CHO HS]]/Table2[[#This Row],[CHO T]]))</f>
        <v>--</v>
      </c>
      <c r="FB160" s="18" t="str">
        <f>IF(Table2[[#This Row],[CHO T]]=0,"--", IF(Table2[[#This Row],[CHO FE]]/Table2[[#This Row],[CHO T]]=0, "--", Table2[[#This Row],[CHO FE]]/Table2[[#This Row],[CHO T]]))</f>
        <v>--</v>
      </c>
      <c r="FC16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79</v>
      </c>
      <c r="FD160">
        <v>0</v>
      </c>
      <c r="FE160">
        <v>0</v>
      </c>
      <c r="FF160">
        <v>0</v>
      </c>
      <c r="FG160">
        <v>0</v>
      </c>
      <c r="FH160">
        <v>0</v>
      </c>
      <c r="FI160">
        <v>0</v>
      </c>
      <c r="FJ160" s="1" t="s">
        <v>390</v>
      </c>
      <c r="FK160" s="1" t="s">
        <v>390</v>
      </c>
      <c r="FL160">
        <v>0</v>
      </c>
      <c r="FM160">
        <v>0</v>
      </c>
      <c r="FN160" s="1" t="s">
        <v>390</v>
      </c>
      <c r="FO160" s="1" t="s">
        <v>390</v>
      </c>
    </row>
    <row r="161" spans="1:171">
      <c r="A161">
        <v>1161</v>
      </c>
      <c r="B161">
        <v>88</v>
      </c>
      <c r="C161" t="s">
        <v>92</v>
      </c>
      <c r="D161" t="s">
        <v>258</v>
      </c>
      <c r="E161" s="20">
        <v>58</v>
      </c>
      <c r="F161" s="2">
        <v>0</v>
      </c>
      <c r="G161" s="2">
        <v>0</v>
      </c>
      <c r="H161" s="2">
        <v>0</v>
      </c>
      <c r="I161" s="2">
        <v>0</v>
      </c>
      <c r="J161" s="6">
        <f>SUM(Table2[[#This Row],[FB B]:[FB FE]])</f>
        <v>0</v>
      </c>
      <c r="K161" s="11" t="str">
        <f>IF((Table2[[#This Row],[FB T]]/Table2[[#This Row],[Admission]]) = 0, "--", (Table2[[#This Row],[FB T]]/Table2[[#This Row],[Admission]]))</f>
        <v>--</v>
      </c>
      <c r="L161" s="11" t="str">
        <f>IF(Table2[[#This Row],[FB T]]=0,"--", IF(Table2[[#This Row],[FB HS]]/Table2[[#This Row],[FB T]]=0, "--", Table2[[#This Row],[FB HS]]/Table2[[#This Row],[FB T]]))</f>
        <v>--</v>
      </c>
      <c r="M161" s="18" t="str">
        <f>IF(Table2[[#This Row],[FB T]]=0,"--", IF(Table2[[#This Row],[FB FE]]/Table2[[#This Row],[FB T]]=0, "--", Table2[[#This Row],[FB FE]]/Table2[[#This Row],[FB T]]))</f>
        <v>--</v>
      </c>
      <c r="N161" s="2">
        <v>13</v>
      </c>
      <c r="O161" s="2">
        <v>1</v>
      </c>
      <c r="P161" s="2">
        <v>1</v>
      </c>
      <c r="Q161" s="2">
        <v>1</v>
      </c>
      <c r="R161" s="6">
        <f>SUM(Table2[[#This Row],[XC B]:[XC FE]])</f>
        <v>16</v>
      </c>
      <c r="S161" s="11">
        <f>IF((Table2[[#This Row],[XC T]]/Table2[[#This Row],[Admission]]) = 0, "--", (Table2[[#This Row],[XC T]]/Table2[[#This Row],[Admission]]))</f>
        <v>0.27586206896551724</v>
      </c>
      <c r="T161" s="11">
        <f>IF(Table2[[#This Row],[XC T]]=0,"--", IF(Table2[[#This Row],[XC HS]]/Table2[[#This Row],[XC T]]=0, "--", Table2[[#This Row],[XC HS]]/Table2[[#This Row],[XC T]]))</f>
        <v>6.25E-2</v>
      </c>
      <c r="U161" s="18">
        <f>IF(Table2[[#This Row],[XC T]]=0,"--", IF(Table2[[#This Row],[XC FE]]/Table2[[#This Row],[XC T]]=0, "--", Table2[[#This Row],[XC FE]]/Table2[[#This Row],[XC T]]))</f>
        <v>6.25E-2</v>
      </c>
      <c r="V161" s="2">
        <v>16</v>
      </c>
      <c r="W161" s="2">
        <v>0</v>
      </c>
      <c r="X161" s="2">
        <v>2</v>
      </c>
      <c r="Y161" s="6">
        <f>SUM(Table2[[#This Row],[VB G]:[VB FE]])</f>
        <v>18</v>
      </c>
      <c r="Z161" s="11">
        <f>IF((Table2[[#This Row],[VB T]]/Table2[[#This Row],[Admission]]) = 0, "--", (Table2[[#This Row],[VB T]]/Table2[[#This Row],[Admission]]))</f>
        <v>0.31034482758620691</v>
      </c>
      <c r="AA161" s="11" t="str">
        <f>IF(Table2[[#This Row],[VB T]]=0,"--", IF(Table2[[#This Row],[VB HS]]/Table2[[#This Row],[VB T]]=0, "--", Table2[[#This Row],[VB HS]]/Table2[[#This Row],[VB T]]))</f>
        <v>--</v>
      </c>
      <c r="AB161" s="18">
        <f>IF(Table2[[#This Row],[VB T]]=0,"--", IF(Table2[[#This Row],[VB FE]]/Table2[[#This Row],[VB T]]=0, "--", Table2[[#This Row],[VB FE]]/Table2[[#This Row],[VB T]]))</f>
        <v>0.1111111111111111</v>
      </c>
      <c r="AC161" s="2">
        <v>0</v>
      </c>
      <c r="AD161" s="2">
        <v>0</v>
      </c>
      <c r="AE161" s="2">
        <v>0</v>
      </c>
      <c r="AF161" s="2">
        <v>0</v>
      </c>
      <c r="AG161" s="6">
        <f>SUM(Table2[[#This Row],[SC B]:[SC FE]])</f>
        <v>0</v>
      </c>
      <c r="AH161" s="11" t="str">
        <f>IF((Table2[[#This Row],[SC T]]/Table2[[#This Row],[Admission]]) = 0, "--", (Table2[[#This Row],[SC T]]/Table2[[#This Row],[Admission]]))</f>
        <v>--</v>
      </c>
      <c r="AI161" s="11" t="str">
        <f>IF(Table2[[#This Row],[SC T]]=0,"--", IF(Table2[[#This Row],[SC HS]]/Table2[[#This Row],[SC T]]=0, "--", Table2[[#This Row],[SC HS]]/Table2[[#This Row],[SC T]]))</f>
        <v>--</v>
      </c>
      <c r="AJ161" s="18" t="str">
        <f>IF(Table2[[#This Row],[SC T]]=0,"--", IF(Table2[[#This Row],[SC FE]]/Table2[[#This Row],[SC T]]=0, "--", Table2[[#This Row],[SC FE]]/Table2[[#This Row],[SC T]]))</f>
        <v>--</v>
      </c>
      <c r="AK161" s="15">
        <f>SUM(Table2[[#This Row],[FB T]],Table2[[#This Row],[XC T]],Table2[[#This Row],[VB T]],Table2[[#This Row],[SC T]])</f>
        <v>34</v>
      </c>
      <c r="AL161" s="2">
        <v>17</v>
      </c>
      <c r="AM161" s="2">
        <v>9</v>
      </c>
      <c r="AN161" s="2">
        <v>1</v>
      </c>
      <c r="AO161" s="2">
        <v>7</v>
      </c>
      <c r="AP161" s="6">
        <f>SUM(Table2[[#This Row],[BX B]:[BX FE]])</f>
        <v>34</v>
      </c>
      <c r="AQ161" s="11">
        <f>IF((Table2[[#This Row],[BX T]]/Table2[[#This Row],[Admission]]) = 0, "--", (Table2[[#This Row],[BX T]]/Table2[[#This Row],[Admission]]))</f>
        <v>0.58620689655172409</v>
      </c>
      <c r="AR161" s="11">
        <f>IF(Table2[[#This Row],[BX T]]=0,"--", IF(Table2[[#This Row],[BX HS]]/Table2[[#This Row],[BX T]]=0, "--", Table2[[#This Row],[BX HS]]/Table2[[#This Row],[BX T]]))</f>
        <v>2.9411764705882353E-2</v>
      </c>
      <c r="AS161" s="18">
        <f>IF(Table2[[#This Row],[BX T]]=0,"--", IF(Table2[[#This Row],[BX FE]]/Table2[[#This Row],[BX T]]=0, "--", Table2[[#This Row],[BX FE]]/Table2[[#This Row],[BX T]]))</f>
        <v>0.20588235294117646</v>
      </c>
      <c r="AT161" s="2">
        <v>0</v>
      </c>
      <c r="AU161" s="2">
        <v>0</v>
      </c>
      <c r="AV161" s="2">
        <v>0</v>
      </c>
      <c r="AW161" s="2">
        <v>0</v>
      </c>
      <c r="AX161" s="6">
        <f>SUM(Table2[[#This Row],[SW B]:[SW FE]])</f>
        <v>0</v>
      </c>
      <c r="AY161" s="11" t="str">
        <f>IF((Table2[[#This Row],[SW T]]/Table2[[#This Row],[Admission]]) = 0, "--", (Table2[[#This Row],[SW T]]/Table2[[#This Row],[Admission]]))</f>
        <v>--</v>
      </c>
      <c r="AZ161" s="11" t="str">
        <f>IF(Table2[[#This Row],[SW T]]=0,"--", IF(Table2[[#This Row],[SW HS]]/Table2[[#This Row],[SW T]]=0, "--", Table2[[#This Row],[SW HS]]/Table2[[#This Row],[SW T]]))</f>
        <v>--</v>
      </c>
      <c r="BA161" s="18" t="str">
        <f>IF(Table2[[#This Row],[SW T]]=0,"--", IF(Table2[[#This Row],[SW FE]]/Table2[[#This Row],[SW T]]=0, "--", Table2[[#This Row],[SW FE]]/Table2[[#This Row],[SW T]]))</f>
        <v>--</v>
      </c>
      <c r="BB161" s="2">
        <v>0</v>
      </c>
      <c r="BC161" s="2">
        <v>0</v>
      </c>
      <c r="BD161" s="2">
        <v>0</v>
      </c>
      <c r="BE161" s="2">
        <v>0</v>
      </c>
      <c r="BF161" s="6">
        <f>SUM(Table2[[#This Row],[CHE B]:[CHE FE]])</f>
        <v>0</v>
      </c>
      <c r="BG161" s="11" t="str">
        <f>IF((Table2[[#This Row],[CHE T]]/Table2[[#This Row],[Admission]]) = 0, "--", (Table2[[#This Row],[CHE T]]/Table2[[#This Row],[Admission]]))</f>
        <v>--</v>
      </c>
      <c r="BH161" s="11" t="str">
        <f>IF(Table2[[#This Row],[CHE T]]=0,"--", IF(Table2[[#This Row],[CHE HS]]/Table2[[#This Row],[CHE T]]=0, "--", Table2[[#This Row],[CHE HS]]/Table2[[#This Row],[CHE T]]))</f>
        <v>--</v>
      </c>
      <c r="BI161" s="22" t="str">
        <f>IF(Table2[[#This Row],[CHE T]]=0,"--", IF(Table2[[#This Row],[CHE FE]]/Table2[[#This Row],[CHE T]]=0, "--", Table2[[#This Row],[CHE FE]]/Table2[[#This Row],[CHE T]]))</f>
        <v>--</v>
      </c>
      <c r="BJ161" s="2">
        <v>0</v>
      </c>
      <c r="BK161" s="2">
        <v>0</v>
      </c>
      <c r="BL161" s="2">
        <v>0</v>
      </c>
      <c r="BM161" s="2">
        <v>0</v>
      </c>
      <c r="BN161" s="6">
        <f>SUM(Table2[[#This Row],[WR B]:[WR FE]])</f>
        <v>0</v>
      </c>
      <c r="BO161" s="11" t="str">
        <f>IF((Table2[[#This Row],[WR T]]/Table2[[#This Row],[Admission]]) = 0, "--", (Table2[[#This Row],[WR T]]/Table2[[#This Row],[Admission]]))</f>
        <v>--</v>
      </c>
      <c r="BP161" s="11" t="str">
        <f>IF(Table2[[#This Row],[WR T]]=0,"--", IF(Table2[[#This Row],[WR HS]]/Table2[[#This Row],[WR T]]=0, "--", Table2[[#This Row],[WR HS]]/Table2[[#This Row],[WR T]]))</f>
        <v>--</v>
      </c>
      <c r="BQ161" s="18" t="str">
        <f>IF(Table2[[#This Row],[WR T]]=0,"--", IF(Table2[[#This Row],[WR FE]]/Table2[[#This Row],[WR T]]=0, "--", Table2[[#This Row],[WR FE]]/Table2[[#This Row],[WR T]]))</f>
        <v>--</v>
      </c>
      <c r="BR161" s="2">
        <v>0</v>
      </c>
      <c r="BS161" s="2">
        <v>0</v>
      </c>
      <c r="BT161" s="2">
        <v>0</v>
      </c>
      <c r="BU161" s="2">
        <v>0</v>
      </c>
      <c r="BV161" s="6">
        <f>SUM(Table2[[#This Row],[DNC B]:[DNC FE]])</f>
        <v>0</v>
      </c>
      <c r="BW161" s="11" t="str">
        <f>IF((Table2[[#This Row],[DNC T]]/Table2[[#This Row],[Admission]]) = 0, "--", (Table2[[#This Row],[DNC T]]/Table2[[#This Row],[Admission]]))</f>
        <v>--</v>
      </c>
      <c r="BX161" s="11" t="str">
        <f>IF(Table2[[#This Row],[DNC T]]=0,"--", IF(Table2[[#This Row],[DNC HS]]/Table2[[#This Row],[DNC T]]=0, "--", Table2[[#This Row],[DNC HS]]/Table2[[#This Row],[DNC T]]))</f>
        <v>--</v>
      </c>
      <c r="BY161" s="18" t="str">
        <f>IF(Table2[[#This Row],[DNC T]]=0,"--", IF(Table2[[#This Row],[DNC FE]]/Table2[[#This Row],[DNC T]]=0, "--", Table2[[#This Row],[DNC FE]]/Table2[[#This Row],[DNC T]]))</f>
        <v>--</v>
      </c>
      <c r="BZ161" s="24">
        <f>SUM(Table2[[#This Row],[BX T]],Table2[[#This Row],[SW T]],Table2[[#This Row],[CHE T]],Table2[[#This Row],[WR T]],Table2[[#This Row],[DNC T]])</f>
        <v>34</v>
      </c>
      <c r="CA161" s="2">
        <v>16</v>
      </c>
      <c r="CB161" s="2">
        <v>15</v>
      </c>
      <c r="CC161" s="2">
        <v>2</v>
      </c>
      <c r="CD161" s="2">
        <v>10</v>
      </c>
      <c r="CE161" s="6">
        <f>SUM(Table2[[#This Row],[TF B]:[TF FE]])</f>
        <v>43</v>
      </c>
      <c r="CF161" s="11">
        <f>IF((Table2[[#This Row],[TF T]]/Table2[[#This Row],[Admission]]) = 0, "--", (Table2[[#This Row],[TF T]]/Table2[[#This Row],[Admission]]))</f>
        <v>0.74137931034482762</v>
      </c>
      <c r="CG161" s="11">
        <f>IF(Table2[[#This Row],[TF T]]=0,"--", IF(Table2[[#This Row],[TF HS]]/Table2[[#This Row],[TF T]]=0, "--", Table2[[#This Row],[TF HS]]/Table2[[#This Row],[TF T]]))</f>
        <v>4.6511627906976744E-2</v>
      </c>
      <c r="CH161" s="18">
        <f>IF(Table2[[#This Row],[TF T]]=0,"--", IF(Table2[[#This Row],[TF FE]]/Table2[[#This Row],[TF T]]=0, "--", Table2[[#This Row],[TF FE]]/Table2[[#This Row],[TF T]]))</f>
        <v>0.23255813953488372</v>
      </c>
      <c r="CI161" s="2">
        <v>0</v>
      </c>
      <c r="CJ161" s="2">
        <v>0</v>
      </c>
      <c r="CK161" s="2">
        <v>0</v>
      </c>
      <c r="CL161" s="2">
        <v>0</v>
      </c>
      <c r="CM161" s="6">
        <f>SUM(Table2[[#This Row],[BB B]:[BB FE]])</f>
        <v>0</v>
      </c>
      <c r="CN161" s="11" t="str">
        <f>IF((Table2[[#This Row],[BB T]]/Table2[[#This Row],[Admission]]) = 0, "--", (Table2[[#This Row],[BB T]]/Table2[[#This Row],[Admission]]))</f>
        <v>--</v>
      </c>
      <c r="CO161" s="11" t="str">
        <f>IF(Table2[[#This Row],[BB T]]=0,"--", IF(Table2[[#This Row],[BB HS]]/Table2[[#This Row],[BB T]]=0, "--", Table2[[#This Row],[BB HS]]/Table2[[#This Row],[BB T]]))</f>
        <v>--</v>
      </c>
      <c r="CP161" s="18" t="str">
        <f>IF(Table2[[#This Row],[BB T]]=0,"--", IF(Table2[[#This Row],[BB FE]]/Table2[[#This Row],[BB T]]=0, "--", Table2[[#This Row],[BB FE]]/Table2[[#This Row],[BB T]]))</f>
        <v>--</v>
      </c>
      <c r="CQ161" s="2">
        <v>0</v>
      </c>
      <c r="CR161" s="2">
        <v>0</v>
      </c>
      <c r="CS161" s="2">
        <v>0</v>
      </c>
      <c r="CT161" s="2">
        <v>0</v>
      </c>
      <c r="CU161" s="6">
        <f>SUM(Table2[[#This Row],[SB B]:[SB FE]])</f>
        <v>0</v>
      </c>
      <c r="CV161" s="11" t="str">
        <f>IF((Table2[[#This Row],[SB T]]/Table2[[#This Row],[Admission]]) = 0, "--", (Table2[[#This Row],[SB T]]/Table2[[#This Row],[Admission]]))</f>
        <v>--</v>
      </c>
      <c r="CW161" s="11" t="str">
        <f>IF(Table2[[#This Row],[SB T]]=0,"--", IF(Table2[[#This Row],[SB HS]]/Table2[[#This Row],[SB T]]=0, "--", Table2[[#This Row],[SB HS]]/Table2[[#This Row],[SB T]]))</f>
        <v>--</v>
      </c>
      <c r="CX161" s="18" t="str">
        <f>IF(Table2[[#This Row],[SB T]]=0,"--", IF(Table2[[#This Row],[SB FE]]/Table2[[#This Row],[SB T]]=0, "--", Table2[[#This Row],[SB FE]]/Table2[[#This Row],[SB T]]))</f>
        <v>--</v>
      </c>
      <c r="CY161" s="2">
        <v>0</v>
      </c>
      <c r="CZ161" s="2">
        <v>0</v>
      </c>
      <c r="DA161" s="2">
        <v>0</v>
      </c>
      <c r="DB161" s="2">
        <v>0</v>
      </c>
      <c r="DC161" s="6">
        <f>SUM(Table2[[#This Row],[GF B]:[GF FE]])</f>
        <v>0</v>
      </c>
      <c r="DD161" s="11" t="str">
        <f>IF((Table2[[#This Row],[GF T]]/Table2[[#This Row],[Admission]]) = 0, "--", (Table2[[#This Row],[GF T]]/Table2[[#This Row],[Admission]]))</f>
        <v>--</v>
      </c>
      <c r="DE161" s="11" t="str">
        <f>IF(Table2[[#This Row],[GF T]]=0,"--", IF(Table2[[#This Row],[GF HS]]/Table2[[#This Row],[GF T]]=0, "--", Table2[[#This Row],[GF HS]]/Table2[[#This Row],[GF T]]))</f>
        <v>--</v>
      </c>
      <c r="DF161" s="18" t="str">
        <f>IF(Table2[[#This Row],[GF T]]=0,"--", IF(Table2[[#This Row],[GF FE]]/Table2[[#This Row],[GF T]]=0, "--", Table2[[#This Row],[GF FE]]/Table2[[#This Row],[GF T]]))</f>
        <v>--</v>
      </c>
      <c r="DG161" s="2">
        <v>0</v>
      </c>
      <c r="DH161" s="2">
        <v>0</v>
      </c>
      <c r="DI161" s="2">
        <v>0</v>
      </c>
      <c r="DJ161" s="2">
        <v>0</v>
      </c>
      <c r="DK161" s="6">
        <f>SUM(Table2[[#This Row],[TN B]:[TN FE]])</f>
        <v>0</v>
      </c>
      <c r="DL161" s="11" t="str">
        <f>IF((Table2[[#This Row],[TN T]]/Table2[[#This Row],[Admission]]) = 0, "--", (Table2[[#This Row],[TN T]]/Table2[[#This Row],[Admission]]))</f>
        <v>--</v>
      </c>
      <c r="DM161" s="11" t="str">
        <f>IF(Table2[[#This Row],[TN T]]=0,"--", IF(Table2[[#This Row],[TN HS]]/Table2[[#This Row],[TN T]]=0, "--", Table2[[#This Row],[TN HS]]/Table2[[#This Row],[TN T]]))</f>
        <v>--</v>
      </c>
      <c r="DN161" s="18" t="str">
        <f>IF(Table2[[#This Row],[TN T]]=0,"--", IF(Table2[[#This Row],[TN FE]]/Table2[[#This Row],[TN T]]=0, "--", Table2[[#This Row],[TN FE]]/Table2[[#This Row],[TN T]]))</f>
        <v>--</v>
      </c>
      <c r="DO161" s="2">
        <v>0</v>
      </c>
      <c r="DP161" s="2">
        <v>0</v>
      </c>
      <c r="DQ161" s="2">
        <v>0</v>
      </c>
      <c r="DR161" s="2">
        <v>0</v>
      </c>
      <c r="DS161" s="6">
        <f>SUM(Table2[[#This Row],[BND B]:[BND FE]])</f>
        <v>0</v>
      </c>
      <c r="DT161" s="11" t="str">
        <f>IF((Table2[[#This Row],[BND T]]/Table2[[#This Row],[Admission]]) = 0, "--", (Table2[[#This Row],[BND T]]/Table2[[#This Row],[Admission]]))</f>
        <v>--</v>
      </c>
      <c r="DU161" s="11" t="str">
        <f>IF(Table2[[#This Row],[BND T]]=0,"--", IF(Table2[[#This Row],[BND HS]]/Table2[[#This Row],[BND T]]=0, "--", Table2[[#This Row],[BND HS]]/Table2[[#This Row],[BND T]]))</f>
        <v>--</v>
      </c>
      <c r="DV161" s="18" t="str">
        <f>IF(Table2[[#This Row],[BND T]]=0,"--", IF(Table2[[#This Row],[BND FE]]/Table2[[#This Row],[BND T]]=0, "--", Table2[[#This Row],[BND FE]]/Table2[[#This Row],[BND T]]))</f>
        <v>--</v>
      </c>
      <c r="DW161" s="2">
        <v>0</v>
      </c>
      <c r="DX161" s="2">
        <v>0</v>
      </c>
      <c r="DY161" s="2">
        <v>0</v>
      </c>
      <c r="DZ161" s="2">
        <v>0</v>
      </c>
      <c r="EA161" s="6">
        <f>SUM(Table2[[#This Row],[SPE B]:[SPE FE]])</f>
        <v>0</v>
      </c>
      <c r="EB161" s="11" t="str">
        <f>IF((Table2[[#This Row],[SPE T]]/Table2[[#This Row],[Admission]]) = 0, "--", (Table2[[#This Row],[SPE T]]/Table2[[#This Row],[Admission]]))</f>
        <v>--</v>
      </c>
      <c r="EC161" s="11" t="str">
        <f>IF(Table2[[#This Row],[SPE T]]=0,"--", IF(Table2[[#This Row],[SPE HS]]/Table2[[#This Row],[SPE T]]=0, "--", Table2[[#This Row],[SPE HS]]/Table2[[#This Row],[SPE T]]))</f>
        <v>--</v>
      </c>
      <c r="ED161" s="18" t="str">
        <f>IF(Table2[[#This Row],[SPE T]]=0,"--", IF(Table2[[#This Row],[SPE FE]]/Table2[[#This Row],[SPE T]]=0, "--", Table2[[#This Row],[SPE FE]]/Table2[[#This Row],[SPE T]]))</f>
        <v>--</v>
      </c>
      <c r="EE161" s="2">
        <v>0</v>
      </c>
      <c r="EF161" s="2">
        <v>0</v>
      </c>
      <c r="EG161" s="2">
        <v>0</v>
      </c>
      <c r="EH161" s="2">
        <v>0</v>
      </c>
      <c r="EI161" s="6">
        <f>SUM(Table2[[#This Row],[ORC B]:[ORC FE]])</f>
        <v>0</v>
      </c>
      <c r="EJ161" s="11" t="str">
        <f>IF((Table2[[#This Row],[ORC T]]/Table2[[#This Row],[Admission]]) = 0, "--", (Table2[[#This Row],[ORC T]]/Table2[[#This Row],[Admission]]))</f>
        <v>--</v>
      </c>
      <c r="EK161" s="11" t="str">
        <f>IF(Table2[[#This Row],[ORC T]]=0,"--", IF(Table2[[#This Row],[ORC HS]]/Table2[[#This Row],[ORC T]]=0, "--", Table2[[#This Row],[ORC HS]]/Table2[[#This Row],[ORC T]]))</f>
        <v>--</v>
      </c>
      <c r="EL161" s="18" t="str">
        <f>IF(Table2[[#This Row],[ORC T]]=0,"--", IF(Table2[[#This Row],[ORC FE]]/Table2[[#This Row],[ORC T]]=0, "--", Table2[[#This Row],[ORC FE]]/Table2[[#This Row],[ORC T]]))</f>
        <v>--</v>
      </c>
      <c r="EM161" s="2">
        <v>0</v>
      </c>
      <c r="EN161" s="2">
        <v>0</v>
      </c>
      <c r="EO161" s="2">
        <v>0</v>
      </c>
      <c r="EP161" s="2">
        <v>0</v>
      </c>
      <c r="EQ161" s="6">
        <f>SUM(Table2[[#This Row],[SOL B]:[SOL FE]])</f>
        <v>0</v>
      </c>
      <c r="ER161" s="11" t="str">
        <f>IF((Table2[[#This Row],[SOL T]]/Table2[[#This Row],[Admission]]) = 0, "--", (Table2[[#This Row],[SOL T]]/Table2[[#This Row],[Admission]]))</f>
        <v>--</v>
      </c>
      <c r="ES161" s="11" t="str">
        <f>IF(Table2[[#This Row],[SOL T]]=0,"--", IF(Table2[[#This Row],[SOL HS]]/Table2[[#This Row],[SOL T]]=0, "--", Table2[[#This Row],[SOL HS]]/Table2[[#This Row],[SOL T]]))</f>
        <v>--</v>
      </c>
      <c r="ET161" s="18" t="str">
        <f>IF(Table2[[#This Row],[SOL T]]=0,"--", IF(Table2[[#This Row],[SOL FE]]/Table2[[#This Row],[SOL T]]=0, "--", Table2[[#This Row],[SOL FE]]/Table2[[#This Row],[SOL T]]))</f>
        <v>--</v>
      </c>
      <c r="EU161" s="2">
        <v>0</v>
      </c>
      <c r="EV161" s="2">
        <v>0</v>
      </c>
      <c r="EW161" s="2">
        <v>0</v>
      </c>
      <c r="EX161" s="2">
        <v>0</v>
      </c>
      <c r="EY161" s="6">
        <f>SUM(Table2[[#This Row],[CHO B]:[CHO FE]])</f>
        <v>0</v>
      </c>
      <c r="EZ161" s="11" t="str">
        <f>IF((Table2[[#This Row],[CHO T]]/Table2[[#This Row],[Admission]]) = 0, "--", (Table2[[#This Row],[CHO T]]/Table2[[#This Row],[Admission]]))</f>
        <v>--</v>
      </c>
      <c r="FA161" s="11" t="str">
        <f>IF(Table2[[#This Row],[CHO T]]=0,"--", IF(Table2[[#This Row],[CHO HS]]/Table2[[#This Row],[CHO T]]=0, "--", Table2[[#This Row],[CHO HS]]/Table2[[#This Row],[CHO T]]))</f>
        <v>--</v>
      </c>
      <c r="FB161" s="18" t="str">
        <f>IF(Table2[[#This Row],[CHO T]]=0,"--", IF(Table2[[#This Row],[CHO FE]]/Table2[[#This Row],[CHO T]]=0, "--", Table2[[#This Row],[CHO FE]]/Table2[[#This Row],[CHO T]]))</f>
        <v>--</v>
      </c>
      <c r="FC16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43</v>
      </c>
      <c r="FD161">
        <v>0</v>
      </c>
      <c r="FE161">
        <v>0</v>
      </c>
      <c r="FF161" s="1" t="s">
        <v>390</v>
      </c>
      <c r="FG161" s="1" t="s">
        <v>390</v>
      </c>
      <c r="FH161">
        <v>0</v>
      </c>
      <c r="FI161">
        <v>0</v>
      </c>
      <c r="FJ161" s="1" t="s">
        <v>390</v>
      </c>
      <c r="FK161" s="1" t="s">
        <v>390</v>
      </c>
      <c r="FL161">
        <v>0</v>
      </c>
      <c r="FM161">
        <v>0</v>
      </c>
      <c r="FN161" s="1" t="s">
        <v>390</v>
      </c>
      <c r="FO161" s="1" t="s">
        <v>390</v>
      </c>
    </row>
    <row r="162" spans="1:171">
      <c r="A162">
        <v>1081</v>
      </c>
      <c r="B162">
        <v>4</v>
      </c>
      <c r="C162" t="s">
        <v>94</v>
      </c>
      <c r="D162" t="s">
        <v>259</v>
      </c>
      <c r="E162" s="20">
        <v>1595</v>
      </c>
      <c r="F162" s="2">
        <v>99</v>
      </c>
      <c r="G162" s="2">
        <v>0</v>
      </c>
      <c r="H162" s="2">
        <v>0</v>
      </c>
      <c r="I162" s="2">
        <v>0</v>
      </c>
      <c r="J162" s="6">
        <f>SUM(Table2[[#This Row],[FB B]:[FB FE]])</f>
        <v>99</v>
      </c>
      <c r="K162" s="11">
        <f>IF((Table2[[#This Row],[FB T]]/Table2[[#This Row],[Admission]]) = 0, "--", (Table2[[#This Row],[FB T]]/Table2[[#This Row],[Admission]]))</f>
        <v>6.2068965517241378E-2</v>
      </c>
      <c r="L162" s="11" t="str">
        <f>IF(Table2[[#This Row],[FB T]]=0,"--", IF(Table2[[#This Row],[FB HS]]/Table2[[#This Row],[FB T]]=0, "--", Table2[[#This Row],[FB HS]]/Table2[[#This Row],[FB T]]))</f>
        <v>--</v>
      </c>
      <c r="M162" s="18" t="str">
        <f>IF(Table2[[#This Row],[FB T]]=0,"--", IF(Table2[[#This Row],[FB FE]]/Table2[[#This Row],[FB T]]=0, "--", Table2[[#This Row],[FB FE]]/Table2[[#This Row],[FB T]]))</f>
        <v>--</v>
      </c>
      <c r="N162" s="2">
        <v>35</v>
      </c>
      <c r="O162" s="2">
        <v>30</v>
      </c>
      <c r="P162" s="2">
        <v>0</v>
      </c>
      <c r="Q162" s="2">
        <v>1</v>
      </c>
      <c r="R162" s="6">
        <f>SUM(Table2[[#This Row],[XC B]:[XC FE]])</f>
        <v>66</v>
      </c>
      <c r="S162" s="11">
        <f>IF((Table2[[#This Row],[XC T]]/Table2[[#This Row],[Admission]]) = 0, "--", (Table2[[#This Row],[XC T]]/Table2[[#This Row],[Admission]]))</f>
        <v>4.1379310344827586E-2</v>
      </c>
      <c r="T162" s="11" t="str">
        <f>IF(Table2[[#This Row],[XC T]]=0,"--", IF(Table2[[#This Row],[XC HS]]/Table2[[#This Row],[XC T]]=0, "--", Table2[[#This Row],[XC HS]]/Table2[[#This Row],[XC T]]))</f>
        <v>--</v>
      </c>
      <c r="U162" s="18">
        <f>IF(Table2[[#This Row],[XC T]]=0,"--", IF(Table2[[#This Row],[XC FE]]/Table2[[#This Row],[XC T]]=0, "--", Table2[[#This Row],[XC FE]]/Table2[[#This Row],[XC T]]))</f>
        <v>1.5151515151515152E-2</v>
      </c>
      <c r="V162" s="2">
        <v>35</v>
      </c>
      <c r="W162" s="2">
        <v>0</v>
      </c>
      <c r="X162" s="2">
        <v>0</v>
      </c>
      <c r="Y162" s="6">
        <f>SUM(Table2[[#This Row],[VB G]:[VB FE]])</f>
        <v>35</v>
      </c>
      <c r="Z162" s="11">
        <f>IF((Table2[[#This Row],[VB T]]/Table2[[#This Row],[Admission]]) = 0, "--", (Table2[[#This Row],[VB T]]/Table2[[#This Row],[Admission]]))</f>
        <v>2.1943573667711599E-2</v>
      </c>
      <c r="AA162" s="11" t="str">
        <f>IF(Table2[[#This Row],[VB T]]=0,"--", IF(Table2[[#This Row],[VB HS]]/Table2[[#This Row],[VB T]]=0, "--", Table2[[#This Row],[VB HS]]/Table2[[#This Row],[VB T]]))</f>
        <v>--</v>
      </c>
      <c r="AB162" s="18" t="str">
        <f>IF(Table2[[#This Row],[VB T]]=0,"--", IF(Table2[[#This Row],[VB FE]]/Table2[[#This Row],[VB T]]=0, "--", Table2[[#This Row],[VB FE]]/Table2[[#This Row],[VB T]]))</f>
        <v>--</v>
      </c>
      <c r="AC162" s="2">
        <v>44</v>
      </c>
      <c r="AD162" s="2">
        <v>52</v>
      </c>
      <c r="AE162" s="2">
        <v>0</v>
      </c>
      <c r="AF162" s="2">
        <v>0</v>
      </c>
      <c r="AG162" s="6">
        <f>SUM(Table2[[#This Row],[SC B]:[SC FE]])</f>
        <v>96</v>
      </c>
      <c r="AH162" s="11">
        <f>IF((Table2[[#This Row],[SC T]]/Table2[[#This Row],[Admission]]) = 0, "--", (Table2[[#This Row],[SC T]]/Table2[[#This Row],[Admission]]))</f>
        <v>6.0188087774294671E-2</v>
      </c>
      <c r="AI162" s="11" t="str">
        <f>IF(Table2[[#This Row],[SC T]]=0,"--", IF(Table2[[#This Row],[SC HS]]/Table2[[#This Row],[SC T]]=0, "--", Table2[[#This Row],[SC HS]]/Table2[[#This Row],[SC T]]))</f>
        <v>--</v>
      </c>
      <c r="AJ162" s="18" t="str">
        <f>IF(Table2[[#This Row],[SC T]]=0,"--", IF(Table2[[#This Row],[SC FE]]/Table2[[#This Row],[SC T]]=0, "--", Table2[[#This Row],[SC FE]]/Table2[[#This Row],[SC T]]))</f>
        <v>--</v>
      </c>
      <c r="AK162" s="15">
        <f>SUM(Table2[[#This Row],[FB T]],Table2[[#This Row],[XC T]],Table2[[#This Row],[VB T]],Table2[[#This Row],[SC T]])</f>
        <v>296</v>
      </c>
      <c r="AL162" s="2">
        <v>36</v>
      </c>
      <c r="AM162" s="2">
        <v>33</v>
      </c>
      <c r="AN162" s="2">
        <v>1</v>
      </c>
      <c r="AO162" s="2">
        <v>3</v>
      </c>
      <c r="AP162" s="6">
        <f>SUM(Table2[[#This Row],[BX B]:[BX FE]])</f>
        <v>73</v>
      </c>
      <c r="AQ162" s="11">
        <f>IF((Table2[[#This Row],[BX T]]/Table2[[#This Row],[Admission]]) = 0, "--", (Table2[[#This Row],[BX T]]/Table2[[#This Row],[Admission]]))</f>
        <v>4.5768025078369905E-2</v>
      </c>
      <c r="AR162" s="11">
        <f>IF(Table2[[#This Row],[BX T]]=0,"--", IF(Table2[[#This Row],[BX HS]]/Table2[[#This Row],[BX T]]=0, "--", Table2[[#This Row],[BX HS]]/Table2[[#This Row],[BX T]]))</f>
        <v>1.3698630136986301E-2</v>
      </c>
      <c r="AS162" s="18">
        <f>IF(Table2[[#This Row],[BX T]]=0,"--", IF(Table2[[#This Row],[BX FE]]/Table2[[#This Row],[BX T]]=0, "--", Table2[[#This Row],[BX FE]]/Table2[[#This Row],[BX T]]))</f>
        <v>4.1095890410958902E-2</v>
      </c>
      <c r="AT162" s="2">
        <v>26</v>
      </c>
      <c r="AU162" s="2">
        <v>32</v>
      </c>
      <c r="AV162" s="2">
        <v>1</v>
      </c>
      <c r="AW162" s="2">
        <v>1</v>
      </c>
      <c r="AX162" s="6">
        <f>SUM(Table2[[#This Row],[SW B]:[SW FE]])</f>
        <v>60</v>
      </c>
      <c r="AY162" s="11">
        <f>IF((Table2[[#This Row],[SW T]]/Table2[[#This Row],[Admission]]) = 0, "--", (Table2[[#This Row],[SW T]]/Table2[[#This Row],[Admission]]))</f>
        <v>3.7617554858934171E-2</v>
      </c>
      <c r="AZ162" s="11">
        <f>IF(Table2[[#This Row],[SW T]]=0,"--", IF(Table2[[#This Row],[SW HS]]/Table2[[#This Row],[SW T]]=0, "--", Table2[[#This Row],[SW HS]]/Table2[[#This Row],[SW T]]))</f>
        <v>1.6666666666666666E-2</v>
      </c>
      <c r="BA162" s="18">
        <f>IF(Table2[[#This Row],[SW T]]=0,"--", IF(Table2[[#This Row],[SW FE]]/Table2[[#This Row],[SW T]]=0, "--", Table2[[#This Row],[SW FE]]/Table2[[#This Row],[SW T]]))</f>
        <v>1.6666666666666666E-2</v>
      </c>
      <c r="BB162" s="2">
        <v>0</v>
      </c>
      <c r="BC162" s="2">
        <v>29</v>
      </c>
      <c r="BD162" s="2">
        <v>0</v>
      </c>
      <c r="BE162" s="2">
        <v>0</v>
      </c>
      <c r="BF162" s="6">
        <f>SUM(Table2[[#This Row],[CHE B]:[CHE FE]])</f>
        <v>29</v>
      </c>
      <c r="BG162" s="11">
        <f>IF((Table2[[#This Row],[CHE T]]/Table2[[#This Row],[Admission]]) = 0, "--", (Table2[[#This Row],[CHE T]]/Table2[[#This Row],[Admission]]))</f>
        <v>1.8181818181818181E-2</v>
      </c>
      <c r="BH162" s="11" t="str">
        <f>IF(Table2[[#This Row],[CHE T]]=0,"--", IF(Table2[[#This Row],[CHE HS]]/Table2[[#This Row],[CHE T]]=0, "--", Table2[[#This Row],[CHE HS]]/Table2[[#This Row],[CHE T]]))</f>
        <v>--</v>
      </c>
      <c r="BI162" s="22" t="str">
        <f>IF(Table2[[#This Row],[CHE T]]=0,"--", IF(Table2[[#This Row],[CHE FE]]/Table2[[#This Row],[CHE T]]=0, "--", Table2[[#This Row],[CHE FE]]/Table2[[#This Row],[CHE T]]))</f>
        <v>--</v>
      </c>
      <c r="BJ162" s="2">
        <v>44</v>
      </c>
      <c r="BK162" s="2">
        <v>0</v>
      </c>
      <c r="BL162" s="2">
        <v>0</v>
      </c>
      <c r="BM162" s="2">
        <v>0</v>
      </c>
      <c r="BN162" s="6">
        <f>SUM(Table2[[#This Row],[WR B]:[WR FE]])</f>
        <v>44</v>
      </c>
      <c r="BO162" s="11">
        <f>IF((Table2[[#This Row],[WR T]]/Table2[[#This Row],[Admission]]) = 0, "--", (Table2[[#This Row],[WR T]]/Table2[[#This Row],[Admission]]))</f>
        <v>2.7586206896551724E-2</v>
      </c>
      <c r="BP162" s="11" t="str">
        <f>IF(Table2[[#This Row],[WR T]]=0,"--", IF(Table2[[#This Row],[WR HS]]/Table2[[#This Row],[WR T]]=0, "--", Table2[[#This Row],[WR HS]]/Table2[[#This Row],[WR T]]))</f>
        <v>--</v>
      </c>
      <c r="BQ162" s="18" t="str">
        <f>IF(Table2[[#This Row],[WR T]]=0,"--", IF(Table2[[#This Row],[WR FE]]/Table2[[#This Row],[WR T]]=0, "--", Table2[[#This Row],[WR FE]]/Table2[[#This Row],[WR T]]))</f>
        <v>--</v>
      </c>
      <c r="BR162" s="2">
        <v>0</v>
      </c>
      <c r="BS162" s="2">
        <v>23</v>
      </c>
      <c r="BT162" s="2">
        <v>0</v>
      </c>
      <c r="BU162" s="2">
        <v>0</v>
      </c>
      <c r="BV162" s="6">
        <f>SUM(Table2[[#This Row],[DNC B]:[DNC FE]])</f>
        <v>23</v>
      </c>
      <c r="BW162" s="11">
        <f>IF((Table2[[#This Row],[DNC T]]/Table2[[#This Row],[Admission]]) = 0, "--", (Table2[[#This Row],[DNC T]]/Table2[[#This Row],[Admission]]))</f>
        <v>1.4420062695924765E-2</v>
      </c>
      <c r="BX162" s="11" t="str">
        <f>IF(Table2[[#This Row],[DNC T]]=0,"--", IF(Table2[[#This Row],[DNC HS]]/Table2[[#This Row],[DNC T]]=0, "--", Table2[[#This Row],[DNC HS]]/Table2[[#This Row],[DNC T]]))</f>
        <v>--</v>
      </c>
      <c r="BY162" s="18" t="str">
        <f>IF(Table2[[#This Row],[DNC T]]=0,"--", IF(Table2[[#This Row],[DNC FE]]/Table2[[#This Row],[DNC T]]=0, "--", Table2[[#This Row],[DNC FE]]/Table2[[#This Row],[DNC T]]))</f>
        <v>--</v>
      </c>
      <c r="BZ162" s="24">
        <f>SUM(Table2[[#This Row],[BX T]],Table2[[#This Row],[SW T]],Table2[[#This Row],[CHE T]],Table2[[#This Row],[WR T]],Table2[[#This Row],[DNC T]])</f>
        <v>229</v>
      </c>
      <c r="CA162" s="2">
        <v>81</v>
      </c>
      <c r="CB162" s="2">
        <v>51</v>
      </c>
      <c r="CC162" s="2">
        <v>0</v>
      </c>
      <c r="CD162" s="2">
        <v>1</v>
      </c>
      <c r="CE162" s="6">
        <f>SUM(Table2[[#This Row],[TF B]:[TF FE]])</f>
        <v>133</v>
      </c>
      <c r="CF162" s="11">
        <f>IF((Table2[[#This Row],[TF T]]/Table2[[#This Row],[Admission]]) = 0, "--", (Table2[[#This Row],[TF T]]/Table2[[#This Row],[Admission]]))</f>
        <v>8.3385579937304069E-2</v>
      </c>
      <c r="CG162" s="11" t="str">
        <f>IF(Table2[[#This Row],[TF T]]=0,"--", IF(Table2[[#This Row],[TF HS]]/Table2[[#This Row],[TF T]]=0, "--", Table2[[#This Row],[TF HS]]/Table2[[#This Row],[TF T]]))</f>
        <v>--</v>
      </c>
      <c r="CH162" s="18">
        <f>IF(Table2[[#This Row],[TF T]]=0,"--", IF(Table2[[#This Row],[TF FE]]/Table2[[#This Row],[TF T]]=0, "--", Table2[[#This Row],[TF FE]]/Table2[[#This Row],[TF T]]))</f>
        <v>7.5187969924812026E-3</v>
      </c>
      <c r="CI162" s="2">
        <v>41</v>
      </c>
      <c r="CJ162" s="2">
        <v>0</v>
      </c>
      <c r="CK162" s="2">
        <v>0</v>
      </c>
      <c r="CL162" s="2">
        <v>1</v>
      </c>
      <c r="CM162" s="6">
        <f>SUM(Table2[[#This Row],[BB B]:[BB FE]])</f>
        <v>42</v>
      </c>
      <c r="CN162" s="11">
        <f>IF((Table2[[#This Row],[BB T]]/Table2[[#This Row],[Admission]]) = 0, "--", (Table2[[#This Row],[BB T]]/Table2[[#This Row],[Admission]]))</f>
        <v>2.6332288401253918E-2</v>
      </c>
      <c r="CO162" s="11" t="str">
        <f>IF(Table2[[#This Row],[BB T]]=0,"--", IF(Table2[[#This Row],[BB HS]]/Table2[[#This Row],[BB T]]=0, "--", Table2[[#This Row],[BB HS]]/Table2[[#This Row],[BB T]]))</f>
        <v>--</v>
      </c>
      <c r="CP162" s="18">
        <f>IF(Table2[[#This Row],[BB T]]=0,"--", IF(Table2[[#This Row],[BB FE]]/Table2[[#This Row],[BB T]]=0, "--", Table2[[#This Row],[BB FE]]/Table2[[#This Row],[BB T]]))</f>
        <v>2.3809523809523808E-2</v>
      </c>
      <c r="CQ162" s="2">
        <v>0</v>
      </c>
      <c r="CR162" s="2">
        <v>25</v>
      </c>
      <c r="CS162" s="2">
        <v>0</v>
      </c>
      <c r="CT162" s="2">
        <v>0</v>
      </c>
      <c r="CU162" s="6">
        <f>SUM(Table2[[#This Row],[SB B]:[SB FE]])</f>
        <v>25</v>
      </c>
      <c r="CV162" s="11">
        <f>IF((Table2[[#This Row],[SB T]]/Table2[[#This Row],[Admission]]) = 0, "--", (Table2[[#This Row],[SB T]]/Table2[[#This Row],[Admission]]))</f>
        <v>1.5673981191222569E-2</v>
      </c>
      <c r="CW162" s="11" t="str">
        <f>IF(Table2[[#This Row],[SB T]]=0,"--", IF(Table2[[#This Row],[SB HS]]/Table2[[#This Row],[SB T]]=0, "--", Table2[[#This Row],[SB HS]]/Table2[[#This Row],[SB T]]))</f>
        <v>--</v>
      </c>
      <c r="CX162" s="18" t="str">
        <f>IF(Table2[[#This Row],[SB T]]=0,"--", IF(Table2[[#This Row],[SB FE]]/Table2[[#This Row],[SB T]]=0, "--", Table2[[#This Row],[SB FE]]/Table2[[#This Row],[SB T]]))</f>
        <v>--</v>
      </c>
      <c r="CY162" s="2">
        <v>11</v>
      </c>
      <c r="CZ162" s="2">
        <v>6</v>
      </c>
      <c r="DA162" s="2">
        <v>0</v>
      </c>
      <c r="DB162" s="2">
        <v>0</v>
      </c>
      <c r="DC162" s="6">
        <f>SUM(Table2[[#This Row],[GF B]:[GF FE]])</f>
        <v>17</v>
      </c>
      <c r="DD162" s="11">
        <f>IF((Table2[[#This Row],[GF T]]/Table2[[#This Row],[Admission]]) = 0, "--", (Table2[[#This Row],[GF T]]/Table2[[#This Row],[Admission]]))</f>
        <v>1.0658307210031349E-2</v>
      </c>
      <c r="DE162" s="11" t="str">
        <f>IF(Table2[[#This Row],[GF T]]=0,"--", IF(Table2[[#This Row],[GF HS]]/Table2[[#This Row],[GF T]]=0, "--", Table2[[#This Row],[GF HS]]/Table2[[#This Row],[GF T]]))</f>
        <v>--</v>
      </c>
      <c r="DF162" s="18" t="str">
        <f>IF(Table2[[#This Row],[GF T]]=0,"--", IF(Table2[[#This Row],[GF FE]]/Table2[[#This Row],[GF T]]=0, "--", Table2[[#This Row],[GF FE]]/Table2[[#This Row],[GF T]]))</f>
        <v>--</v>
      </c>
      <c r="DG162" s="2">
        <v>40</v>
      </c>
      <c r="DH162" s="2">
        <v>29</v>
      </c>
      <c r="DI162" s="2">
        <v>0</v>
      </c>
      <c r="DJ162" s="2">
        <v>2</v>
      </c>
      <c r="DK162" s="6">
        <f>SUM(Table2[[#This Row],[TN B]:[TN FE]])</f>
        <v>71</v>
      </c>
      <c r="DL162" s="11">
        <f>IF((Table2[[#This Row],[TN T]]/Table2[[#This Row],[Admission]]) = 0, "--", (Table2[[#This Row],[TN T]]/Table2[[#This Row],[Admission]]))</f>
        <v>4.4514106583072102E-2</v>
      </c>
      <c r="DM162" s="11" t="str">
        <f>IF(Table2[[#This Row],[TN T]]=0,"--", IF(Table2[[#This Row],[TN HS]]/Table2[[#This Row],[TN T]]=0, "--", Table2[[#This Row],[TN HS]]/Table2[[#This Row],[TN T]]))</f>
        <v>--</v>
      </c>
      <c r="DN162" s="18">
        <f>IF(Table2[[#This Row],[TN T]]=0,"--", IF(Table2[[#This Row],[TN FE]]/Table2[[#This Row],[TN T]]=0, "--", Table2[[#This Row],[TN FE]]/Table2[[#This Row],[TN T]]))</f>
        <v>2.8169014084507043E-2</v>
      </c>
      <c r="DO162" s="2">
        <v>33</v>
      </c>
      <c r="DP162" s="2">
        <v>32</v>
      </c>
      <c r="DQ162" s="2">
        <v>0</v>
      </c>
      <c r="DR162" s="2">
        <v>0</v>
      </c>
      <c r="DS162" s="6">
        <f>SUM(Table2[[#This Row],[BND B]:[BND FE]])</f>
        <v>65</v>
      </c>
      <c r="DT162" s="11">
        <f>IF((Table2[[#This Row],[BND T]]/Table2[[#This Row],[Admission]]) = 0, "--", (Table2[[#This Row],[BND T]]/Table2[[#This Row],[Admission]]))</f>
        <v>4.0752351097178681E-2</v>
      </c>
      <c r="DU162" s="11" t="str">
        <f>IF(Table2[[#This Row],[BND T]]=0,"--", IF(Table2[[#This Row],[BND HS]]/Table2[[#This Row],[BND T]]=0, "--", Table2[[#This Row],[BND HS]]/Table2[[#This Row],[BND T]]))</f>
        <v>--</v>
      </c>
      <c r="DV162" s="18" t="str">
        <f>IF(Table2[[#This Row],[BND T]]=0,"--", IF(Table2[[#This Row],[BND FE]]/Table2[[#This Row],[BND T]]=0, "--", Table2[[#This Row],[BND FE]]/Table2[[#This Row],[BND T]]))</f>
        <v>--</v>
      </c>
      <c r="DW162" s="2">
        <v>0</v>
      </c>
      <c r="DX162" s="2">
        <v>0</v>
      </c>
      <c r="DY162" s="2">
        <v>0</v>
      </c>
      <c r="DZ162" s="2">
        <v>0</v>
      </c>
      <c r="EA162" s="6">
        <f>SUM(Table2[[#This Row],[SPE B]:[SPE FE]])</f>
        <v>0</v>
      </c>
      <c r="EB162" s="11" t="str">
        <f>IF((Table2[[#This Row],[SPE T]]/Table2[[#This Row],[Admission]]) = 0, "--", (Table2[[#This Row],[SPE T]]/Table2[[#This Row],[Admission]]))</f>
        <v>--</v>
      </c>
      <c r="EC162" s="11" t="str">
        <f>IF(Table2[[#This Row],[SPE T]]=0,"--", IF(Table2[[#This Row],[SPE HS]]/Table2[[#This Row],[SPE T]]=0, "--", Table2[[#This Row],[SPE HS]]/Table2[[#This Row],[SPE T]]))</f>
        <v>--</v>
      </c>
      <c r="ED162" s="18" t="str">
        <f>IF(Table2[[#This Row],[SPE T]]=0,"--", IF(Table2[[#This Row],[SPE FE]]/Table2[[#This Row],[SPE T]]=0, "--", Table2[[#This Row],[SPE FE]]/Table2[[#This Row],[SPE T]]))</f>
        <v>--</v>
      </c>
      <c r="EE162" s="2">
        <v>14</v>
      </c>
      <c r="EF162" s="2">
        <v>27</v>
      </c>
      <c r="EG162" s="2">
        <v>0</v>
      </c>
      <c r="EH162" s="2">
        <v>0</v>
      </c>
      <c r="EI162" s="6">
        <f>SUM(Table2[[#This Row],[ORC B]:[ORC FE]])</f>
        <v>41</v>
      </c>
      <c r="EJ162" s="11">
        <f>IF((Table2[[#This Row],[ORC T]]/Table2[[#This Row],[Admission]]) = 0, "--", (Table2[[#This Row],[ORC T]]/Table2[[#This Row],[Admission]]))</f>
        <v>2.5705329153605017E-2</v>
      </c>
      <c r="EK162" s="11" t="str">
        <f>IF(Table2[[#This Row],[ORC T]]=0,"--", IF(Table2[[#This Row],[ORC HS]]/Table2[[#This Row],[ORC T]]=0, "--", Table2[[#This Row],[ORC HS]]/Table2[[#This Row],[ORC T]]))</f>
        <v>--</v>
      </c>
      <c r="EL162" s="18" t="str">
        <f>IF(Table2[[#This Row],[ORC T]]=0,"--", IF(Table2[[#This Row],[ORC FE]]/Table2[[#This Row],[ORC T]]=0, "--", Table2[[#This Row],[ORC FE]]/Table2[[#This Row],[ORC T]]))</f>
        <v>--</v>
      </c>
      <c r="EM162" s="2">
        <v>0</v>
      </c>
      <c r="EN162" s="2">
        <v>0</v>
      </c>
      <c r="EO162" s="2">
        <v>0</v>
      </c>
      <c r="EP162" s="2">
        <v>0</v>
      </c>
      <c r="EQ162" s="6">
        <f>SUM(Table2[[#This Row],[SOL B]:[SOL FE]])</f>
        <v>0</v>
      </c>
      <c r="ER162" s="11" t="str">
        <f>IF((Table2[[#This Row],[SOL T]]/Table2[[#This Row],[Admission]]) = 0, "--", (Table2[[#This Row],[SOL T]]/Table2[[#This Row],[Admission]]))</f>
        <v>--</v>
      </c>
      <c r="ES162" s="11" t="str">
        <f>IF(Table2[[#This Row],[SOL T]]=0,"--", IF(Table2[[#This Row],[SOL HS]]/Table2[[#This Row],[SOL T]]=0, "--", Table2[[#This Row],[SOL HS]]/Table2[[#This Row],[SOL T]]))</f>
        <v>--</v>
      </c>
      <c r="ET162" s="18" t="str">
        <f>IF(Table2[[#This Row],[SOL T]]=0,"--", IF(Table2[[#This Row],[SOL FE]]/Table2[[#This Row],[SOL T]]=0, "--", Table2[[#This Row],[SOL FE]]/Table2[[#This Row],[SOL T]]))</f>
        <v>--</v>
      </c>
      <c r="EU162" s="2">
        <v>38</v>
      </c>
      <c r="EV162" s="2">
        <v>43</v>
      </c>
      <c r="EW162" s="2">
        <v>1</v>
      </c>
      <c r="EX162" s="2">
        <v>0</v>
      </c>
      <c r="EY162" s="6">
        <f>SUM(Table2[[#This Row],[CHO B]:[CHO FE]])</f>
        <v>82</v>
      </c>
      <c r="EZ162" s="11">
        <f>IF((Table2[[#This Row],[CHO T]]/Table2[[#This Row],[Admission]]) = 0, "--", (Table2[[#This Row],[CHO T]]/Table2[[#This Row],[Admission]]))</f>
        <v>5.1410658307210033E-2</v>
      </c>
      <c r="FA162" s="11">
        <f>IF(Table2[[#This Row],[CHO T]]=0,"--", IF(Table2[[#This Row],[CHO HS]]/Table2[[#This Row],[CHO T]]=0, "--", Table2[[#This Row],[CHO HS]]/Table2[[#This Row],[CHO T]]))</f>
        <v>1.2195121951219513E-2</v>
      </c>
      <c r="FB162" s="18" t="str">
        <f>IF(Table2[[#This Row],[CHO T]]=0,"--", IF(Table2[[#This Row],[CHO FE]]/Table2[[#This Row],[CHO T]]=0, "--", Table2[[#This Row],[CHO FE]]/Table2[[#This Row],[CHO T]]))</f>
        <v>--</v>
      </c>
      <c r="FC16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476</v>
      </c>
      <c r="FD162">
        <v>11</v>
      </c>
      <c r="FE162">
        <v>1</v>
      </c>
      <c r="FF162" s="1" t="s">
        <v>390</v>
      </c>
      <c r="FG162" s="1" t="s">
        <v>390</v>
      </c>
      <c r="FH162">
        <v>6</v>
      </c>
      <c r="FI162">
        <v>1</v>
      </c>
      <c r="FJ162" s="1" t="s">
        <v>390</v>
      </c>
      <c r="FK162" s="1" t="s">
        <v>390</v>
      </c>
      <c r="FL162">
        <v>0</v>
      </c>
      <c r="FM162">
        <v>16</v>
      </c>
      <c r="FN162" s="1" t="s">
        <v>390</v>
      </c>
      <c r="FO162" s="1" t="s">
        <v>390</v>
      </c>
    </row>
    <row r="163" spans="1:171">
      <c r="A163">
        <v>1124</v>
      </c>
      <c r="B163">
        <v>256</v>
      </c>
      <c r="C163" t="s">
        <v>102</v>
      </c>
      <c r="D163" t="s">
        <v>260</v>
      </c>
      <c r="E163" s="20">
        <v>570</v>
      </c>
      <c r="F163" s="2">
        <v>65</v>
      </c>
      <c r="G163" s="2">
        <v>0</v>
      </c>
      <c r="H163" s="2">
        <v>0</v>
      </c>
      <c r="I163" s="2">
        <v>0</v>
      </c>
      <c r="J163" s="6">
        <f>SUM(Table2[[#This Row],[FB B]:[FB FE]])</f>
        <v>65</v>
      </c>
      <c r="K163" s="11">
        <f>IF((Table2[[#This Row],[FB T]]/Table2[[#This Row],[Admission]]) = 0, "--", (Table2[[#This Row],[FB T]]/Table2[[#This Row],[Admission]]))</f>
        <v>0.11403508771929824</v>
      </c>
      <c r="L163" s="11" t="str">
        <f>IF(Table2[[#This Row],[FB T]]=0,"--", IF(Table2[[#This Row],[FB HS]]/Table2[[#This Row],[FB T]]=0, "--", Table2[[#This Row],[FB HS]]/Table2[[#This Row],[FB T]]))</f>
        <v>--</v>
      </c>
      <c r="M163" s="18" t="str">
        <f>IF(Table2[[#This Row],[FB T]]=0,"--", IF(Table2[[#This Row],[FB FE]]/Table2[[#This Row],[FB T]]=0, "--", Table2[[#This Row],[FB FE]]/Table2[[#This Row],[FB T]]))</f>
        <v>--</v>
      </c>
      <c r="N163" s="2">
        <v>18</v>
      </c>
      <c r="O163" s="2">
        <v>18</v>
      </c>
      <c r="P163" s="2">
        <v>0</v>
      </c>
      <c r="Q163" s="2">
        <v>1</v>
      </c>
      <c r="R163" s="6">
        <f>SUM(Table2[[#This Row],[XC B]:[XC FE]])</f>
        <v>37</v>
      </c>
      <c r="S163" s="11">
        <f>IF((Table2[[#This Row],[XC T]]/Table2[[#This Row],[Admission]]) = 0, "--", (Table2[[#This Row],[XC T]]/Table2[[#This Row],[Admission]]))</f>
        <v>6.491228070175438E-2</v>
      </c>
      <c r="T163" s="11" t="str">
        <f>IF(Table2[[#This Row],[XC T]]=0,"--", IF(Table2[[#This Row],[XC HS]]/Table2[[#This Row],[XC T]]=0, "--", Table2[[#This Row],[XC HS]]/Table2[[#This Row],[XC T]]))</f>
        <v>--</v>
      </c>
      <c r="U163" s="18">
        <f>IF(Table2[[#This Row],[XC T]]=0,"--", IF(Table2[[#This Row],[XC FE]]/Table2[[#This Row],[XC T]]=0, "--", Table2[[#This Row],[XC FE]]/Table2[[#This Row],[XC T]]))</f>
        <v>2.7027027027027029E-2</v>
      </c>
      <c r="V163" s="2">
        <v>35</v>
      </c>
      <c r="W163" s="2">
        <v>1</v>
      </c>
      <c r="X163" s="2">
        <v>0</v>
      </c>
      <c r="Y163" s="6">
        <f>SUM(Table2[[#This Row],[VB G]:[VB FE]])</f>
        <v>36</v>
      </c>
      <c r="Z163" s="11">
        <f>IF((Table2[[#This Row],[VB T]]/Table2[[#This Row],[Admission]]) = 0, "--", (Table2[[#This Row],[VB T]]/Table2[[#This Row],[Admission]]))</f>
        <v>6.3157894736842107E-2</v>
      </c>
      <c r="AA163" s="11">
        <f>IF(Table2[[#This Row],[VB T]]=0,"--", IF(Table2[[#This Row],[VB HS]]/Table2[[#This Row],[VB T]]=0, "--", Table2[[#This Row],[VB HS]]/Table2[[#This Row],[VB T]]))</f>
        <v>2.7777777777777776E-2</v>
      </c>
      <c r="AB163" s="18" t="str">
        <f>IF(Table2[[#This Row],[VB T]]=0,"--", IF(Table2[[#This Row],[VB FE]]/Table2[[#This Row],[VB T]]=0, "--", Table2[[#This Row],[VB FE]]/Table2[[#This Row],[VB T]]))</f>
        <v>--</v>
      </c>
      <c r="AC163" s="2">
        <v>23</v>
      </c>
      <c r="AD163" s="2">
        <v>1</v>
      </c>
      <c r="AE163" s="2">
        <v>0</v>
      </c>
      <c r="AF163" s="2">
        <v>2</v>
      </c>
      <c r="AG163" s="6">
        <f>SUM(Table2[[#This Row],[SC B]:[SC FE]])</f>
        <v>26</v>
      </c>
      <c r="AH163" s="11">
        <f>IF((Table2[[#This Row],[SC T]]/Table2[[#This Row],[Admission]]) = 0, "--", (Table2[[#This Row],[SC T]]/Table2[[#This Row],[Admission]]))</f>
        <v>4.5614035087719301E-2</v>
      </c>
      <c r="AI163" s="11" t="str">
        <f>IF(Table2[[#This Row],[SC T]]=0,"--", IF(Table2[[#This Row],[SC HS]]/Table2[[#This Row],[SC T]]=0, "--", Table2[[#This Row],[SC HS]]/Table2[[#This Row],[SC T]]))</f>
        <v>--</v>
      </c>
      <c r="AJ163" s="18">
        <f>IF(Table2[[#This Row],[SC T]]=0,"--", IF(Table2[[#This Row],[SC FE]]/Table2[[#This Row],[SC T]]=0, "--", Table2[[#This Row],[SC FE]]/Table2[[#This Row],[SC T]]))</f>
        <v>7.6923076923076927E-2</v>
      </c>
      <c r="AK163" s="15">
        <f>SUM(Table2[[#This Row],[FB T]],Table2[[#This Row],[XC T]],Table2[[#This Row],[VB T]],Table2[[#This Row],[SC T]])</f>
        <v>164</v>
      </c>
      <c r="AL163" s="2">
        <v>33</v>
      </c>
      <c r="AM163" s="2">
        <v>38</v>
      </c>
      <c r="AN163" s="3" t="s">
        <v>390</v>
      </c>
      <c r="AO163" s="3" t="s">
        <v>390</v>
      </c>
      <c r="AP163" s="7">
        <f>SUM(Table2[[#This Row],[BX B]:[BX FE]])</f>
        <v>71</v>
      </c>
      <c r="AQ163" s="12">
        <f>IF((Table2[[#This Row],[BX T]]/Table2[[#This Row],[Admission]]) = 0, "--", (Table2[[#This Row],[BX T]]/Table2[[#This Row],[Admission]]))</f>
        <v>0.12456140350877193</v>
      </c>
      <c r="AR163" s="12" t="s">
        <v>390</v>
      </c>
      <c r="AS163" s="19" t="s">
        <v>390</v>
      </c>
      <c r="AT163" s="2">
        <v>18</v>
      </c>
      <c r="AU163" s="2">
        <v>13</v>
      </c>
      <c r="AV163" s="3" t="s">
        <v>390</v>
      </c>
      <c r="AW163" s="2">
        <v>4</v>
      </c>
      <c r="AX163" s="6">
        <f>SUM(Table2[[#This Row],[SW B]:[SW FE]])</f>
        <v>35</v>
      </c>
      <c r="AY163" s="11">
        <f>IF((Table2[[#This Row],[SW T]]/Table2[[#This Row],[Admission]]) = 0, "--", (Table2[[#This Row],[SW T]]/Table2[[#This Row],[Admission]]))</f>
        <v>6.1403508771929821E-2</v>
      </c>
      <c r="AZ163" s="12" t="s">
        <v>390</v>
      </c>
      <c r="BA163" s="18">
        <f>IF(Table2[[#This Row],[SW T]]=0,"--", IF(Table2[[#This Row],[SW FE]]/Table2[[#This Row],[SW T]]=0, "--", Table2[[#This Row],[SW FE]]/Table2[[#This Row],[SW T]]))</f>
        <v>0.11428571428571428</v>
      </c>
      <c r="BB163" s="2">
        <v>2</v>
      </c>
      <c r="BC163" s="2">
        <v>22</v>
      </c>
      <c r="BD163" s="3" t="s">
        <v>390</v>
      </c>
      <c r="BE163" s="2">
        <v>1</v>
      </c>
      <c r="BF163" s="6">
        <f>SUM(Table2[[#This Row],[CHE B]:[CHE FE]])</f>
        <v>25</v>
      </c>
      <c r="BG163" s="11">
        <f>IF((Table2[[#This Row],[CHE T]]/Table2[[#This Row],[Admission]]) = 0, "--", (Table2[[#This Row],[CHE T]]/Table2[[#This Row],[Admission]]))</f>
        <v>4.3859649122807015E-2</v>
      </c>
      <c r="BH163" s="12" t="s">
        <v>390</v>
      </c>
      <c r="BI163" s="22">
        <f>IF(Table2[[#This Row],[CHE T]]=0,"--", IF(Table2[[#This Row],[CHE FE]]/Table2[[#This Row],[CHE T]]=0, "--", Table2[[#This Row],[CHE FE]]/Table2[[#This Row],[CHE T]]))</f>
        <v>0.04</v>
      </c>
      <c r="BJ163" s="2">
        <v>29</v>
      </c>
      <c r="BK163" s="2">
        <v>3</v>
      </c>
      <c r="BL163" s="3" t="s">
        <v>390</v>
      </c>
      <c r="BM163" s="3" t="s">
        <v>390</v>
      </c>
      <c r="BN163" s="7">
        <f>SUM(Table2[[#This Row],[WR B]:[WR FE]])</f>
        <v>32</v>
      </c>
      <c r="BO163" s="12">
        <f>IF((Table2[[#This Row],[WR T]]/Table2[[#This Row],[Admission]]) = 0, "--", (Table2[[#This Row],[WR T]]/Table2[[#This Row],[Admission]]))</f>
        <v>5.6140350877192984E-2</v>
      </c>
      <c r="BP163" s="12" t="s">
        <v>390</v>
      </c>
      <c r="BQ163" s="19" t="s">
        <v>390</v>
      </c>
      <c r="BR163" s="3" t="s">
        <v>390</v>
      </c>
      <c r="BS163" s="3" t="s">
        <v>390</v>
      </c>
      <c r="BT163" s="3" t="s">
        <v>390</v>
      </c>
      <c r="BU163" s="3" t="s">
        <v>390</v>
      </c>
      <c r="BV163" s="7">
        <f>SUM(Table2[[#This Row],[DNC B]:[DNC FE]])</f>
        <v>0</v>
      </c>
      <c r="BW163" s="12" t="str">
        <f>IF((Table2[[#This Row],[DNC T]]/Table2[[#This Row],[Admission]]) = 0, "--", (Table2[[#This Row],[DNC T]]/Table2[[#This Row],[Admission]]))</f>
        <v>--</v>
      </c>
      <c r="BX163" s="12" t="str">
        <f>IF(Table2[[#This Row],[DNC T]]=0,"--", IF(Table2[[#This Row],[DNC HS]]/Table2[[#This Row],[DNC T]]=0, "--", Table2[[#This Row],[DNC HS]]/Table2[[#This Row],[DNC T]]))</f>
        <v>--</v>
      </c>
      <c r="BY163" s="19" t="str">
        <f>IF(Table2[[#This Row],[DNC T]]=0,"--", IF(Table2[[#This Row],[DNC FE]]/Table2[[#This Row],[DNC T]]=0, "--", Table2[[#This Row],[DNC FE]]/Table2[[#This Row],[DNC T]]))</f>
        <v>--</v>
      </c>
      <c r="BZ163" s="25">
        <f>SUM(Table2[[#This Row],[BX T]],Table2[[#This Row],[SW T]],Table2[[#This Row],[CHE T]],Table2[[#This Row],[WR T]],Table2[[#This Row],[DNC T]])</f>
        <v>163</v>
      </c>
      <c r="CA163" s="2">
        <v>55</v>
      </c>
      <c r="CB163" s="2">
        <v>62</v>
      </c>
      <c r="CC163" s="2">
        <v>0</v>
      </c>
      <c r="CD163" s="2">
        <v>3</v>
      </c>
      <c r="CE163" s="6">
        <f>SUM(Table2[[#This Row],[TF B]:[TF FE]])</f>
        <v>120</v>
      </c>
      <c r="CF163" s="11">
        <f>IF((Table2[[#This Row],[TF T]]/Table2[[#This Row],[Admission]]) = 0, "--", (Table2[[#This Row],[TF T]]/Table2[[#This Row],[Admission]]))</f>
        <v>0.21052631578947367</v>
      </c>
      <c r="CG163" s="11" t="str">
        <f>IF(Table2[[#This Row],[TF T]]=0,"--", IF(Table2[[#This Row],[TF HS]]/Table2[[#This Row],[TF T]]=0, "--", Table2[[#This Row],[TF HS]]/Table2[[#This Row],[TF T]]))</f>
        <v>--</v>
      </c>
      <c r="CH163" s="18">
        <f>IF(Table2[[#This Row],[TF T]]=0,"--", IF(Table2[[#This Row],[TF FE]]/Table2[[#This Row],[TF T]]=0, "--", Table2[[#This Row],[TF FE]]/Table2[[#This Row],[TF T]]))</f>
        <v>2.5000000000000001E-2</v>
      </c>
      <c r="CI163" s="2">
        <v>41</v>
      </c>
      <c r="CJ163" s="2">
        <v>0</v>
      </c>
      <c r="CK163" s="2">
        <v>0</v>
      </c>
      <c r="CL163" s="2">
        <v>0</v>
      </c>
      <c r="CM163" s="6">
        <f>SUM(Table2[[#This Row],[BB B]:[BB FE]])</f>
        <v>41</v>
      </c>
      <c r="CN163" s="11">
        <f>IF((Table2[[#This Row],[BB T]]/Table2[[#This Row],[Admission]]) = 0, "--", (Table2[[#This Row],[BB T]]/Table2[[#This Row],[Admission]]))</f>
        <v>7.192982456140351E-2</v>
      </c>
      <c r="CO163" s="11" t="str">
        <f>IF(Table2[[#This Row],[BB T]]=0,"--", IF(Table2[[#This Row],[BB HS]]/Table2[[#This Row],[BB T]]=0, "--", Table2[[#This Row],[BB HS]]/Table2[[#This Row],[BB T]]))</f>
        <v>--</v>
      </c>
      <c r="CP163" s="18" t="str">
        <f>IF(Table2[[#This Row],[BB T]]=0,"--", IF(Table2[[#This Row],[BB FE]]/Table2[[#This Row],[BB T]]=0, "--", Table2[[#This Row],[BB FE]]/Table2[[#This Row],[BB T]]))</f>
        <v>--</v>
      </c>
      <c r="CQ163" s="2">
        <v>0</v>
      </c>
      <c r="CR163" s="2">
        <v>28</v>
      </c>
      <c r="CS163" s="2">
        <v>1</v>
      </c>
      <c r="CT163" s="2">
        <v>0</v>
      </c>
      <c r="CU163" s="6">
        <f>SUM(Table2[[#This Row],[SB B]:[SB FE]])</f>
        <v>29</v>
      </c>
      <c r="CV163" s="11">
        <f>IF((Table2[[#This Row],[SB T]]/Table2[[#This Row],[Admission]]) = 0, "--", (Table2[[#This Row],[SB T]]/Table2[[#This Row],[Admission]]))</f>
        <v>5.0877192982456139E-2</v>
      </c>
      <c r="CW163" s="11">
        <f>IF(Table2[[#This Row],[SB T]]=0,"--", IF(Table2[[#This Row],[SB HS]]/Table2[[#This Row],[SB T]]=0, "--", Table2[[#This Row],[SB HS]]/Table2[[#This Row],[SB T]]))</f>
        <v>3.4482758620689655E-2</v>
      </c>
      <c r="CX163" s="18" t="str">
        <f>IF(Table2[[#This Row],[SB T]]=0,"--", IF(Table2[[#This Row],[SB FE]]/Table2[[#This Row],[SB T]]=0, "--", Table2[[#This Row],[SB FE]]/Table2[[#This Row],[SB T]]))</f>
        <v>--</v>
      </c>
      <c r="CY163" s="2">
        <v>7</v>
      </c>
      <c r="CZ163" s="2">
        <v>11</v>
      </c>
      <c r="DA163" s="2">
        <v>0</v>
      </c>
      <c r="DB163" s="2">
        <v>1</v>
      </c>
      <c r="DC163" s="6">
        <f>SUM(Table2[[#This Row],[GF B]:[GF FE]])</f>
        <v>19</v>
      </c>
      <c r="DD163" s="11">
        <f>IF((Table2[[#This Row],[GF T]]/Table2[[#This Row],[Admission]]) = 0, "--", (Table2[[#This Row],[GF T]]/Table2[[#This Row],[Admission]]))</f>
        <v>3.3333333333333333E-2</v>
      </c>
      <c r="DE163" s="11" t="str">
        <f>IF(Table2[[#This Row],[GF T]]=0,"--", IF(Table2[[#This Row],[GF HS]]/Table2[[#This Row],[GF T]]=0, "--", Table2[[#This Row],[GF HS]]/Table2[[#This Row],[GF T]]))</f>
        <v>--</v>
      </c>
      <c r="DF163" s="18">
        <f>IF(Table2[[#This Row],[GF T]]=0,"--", IF(Table2[[#This Row],[GF FE]]/Table2[[#This Row],[GF T]]=0, "--", Table2[[#This Row],[GF FE]]/Table2[[#This Row],[GF T]]))</f>
        <v>5.2631578947368418E-2</v>
      </c>
      <c r="DG163" s="2">
        <v>0</v>
      </c>
      <c r="DH163" s="2">
        <v>0</v>
      </c>
      <c r="DI163" s="2">
        <v>0</v>
      </c>
      <c r="DJ163" s="2">
        <v>0</v>
      </c>
      <c r="DK163" s="6">
        <f>SUM(Table2[[#This Row],[TN B]:[TN FE]])</f>
        <v>0</v>
      </c>
      <c r="DL163" s="11" t="str">
        <f>IF((Table2[[#This Row],[TN T]]/Table2[[#This Row],[Admission]]) = 0, "--", (Table2[[#This Row],[TN T]]/Table2[[#This Row],[Admission]]))</f>
        <v>--</v>
      </c>
      <c r="DM163" s="11" t="str">
        <f>IF(Table2[[#This Row],[TN T]]=0,"--", IF(Table2[[#This Row],[TN HS]]/Table2[[#This Row],[TN T]]=0, "--", Table2[[#This Row],[TN HS]]/Table2[[#This Row],[TN T]]))</f>
        <v>--</v>
      </c>
      <c r="DN163" s="18" t="str">
        <f>IF(Table2[[#This Row],[TN T]]=0,"--", IF(Table2[[#This Row],[TN FE]]/Table2[[#This Row],[TN T]]=0, "--", Table2[[#This Row],[TN FE]]/Table2[[#This Row],[TN T]]))</f>
        <v>--</v>
      </c>
      <c r="DO163" s="2">
        <v>32</v>
      </c>
      <c r="DP163" s="2">
        <v>17</v>
      </c>
      <c r="DQ163" s="2">
        <v>0</v>
      </c>
      <c r="DR163" s="2">
        <v>2</v>
      </c>
      <c r="DS163" s="6">
        <f>SUM(Table2[[#This Row],[BND B]:[BND FE]])</f>
        <v>51</v>
      </c>
      <c r="DT163" s="11">
        <f>IF((Table2[[#This Row],[BND T]]/Table2[[#This Row],[Admission]]) = 0, "--", (Table2[[#This Row],[BND T]]/Table2[[#This Row],[Admission]]))</f>
        <v>8.9473684210526316E-2</v>
      </c>
      <c r="DU163" s="11" t="str">
        <f>IF(Table2[[#This Row],[BND T]]=0,"--", IF(Table2[[#This Row],[BND HS]]/Table2[[#This Row],[BND T]]=0, "--", Table2[[#This Row],[BND HS]]/Table2[[#This Row],[BND T]]))</f>
        <v>--</v>
      </c>
      <c r="DV163" s="18">
        <f>IF(Table2[[#This Row],[BND T]]=0,"--", IF(Table2[[#This Row],[BND FE]]/Table2[[#This Row],[BND T]]=0, "--", Table2[[#This Row],[BND FE]]/Table2[[#This Row],[BND T]]))</f>
        <v>3.9215686274509803E-2</v>
      </c>
      <c r="DW163" s="2">
        <v>0</v>
      </c>
      <c r="DX163" s="2">
        <v>0</v>
      </c>
      <c r="DY163" s="2">
        <v>0</v>
      </c>
      <c r="DZ163" s="2">
        <v>0</v>
      </c>
      <c r="EA163" s="6">
        <f>SUM(Table2[[#This Row],[SPE B]:[SPE FE]])</f>
        <v>0</v>
      </c>
      <c r="EB163" s="11" t="str">
        <f>IF((Table2[[#This Row],[SPE T]]/Table2[[#This Row],[Admission]]) = 0, "--", (Table2[[#This Row],[SPE T]]/Table2[[#This Row],[Admission]]))</f>
        <v>--</v>
      </c>
      <c r="EC163" s="11" t="str">
        <f>IF(Table2[[#This Row],[SPE T]]=0,"--", IF(Table2[[#This Row],[SPE HS]]/Table2[[#This Row],[SPE T]]=0, "--", Table2[[#This Row],[SPE HS]]/Table2[[#This Row],[SPE T]]))</f>
        <v>--</v>
      </c>
      <c r="ED163" s="18" t="str">
        <f>IF(Table2[[#This Row],[SPE T]]=0,"--", IF(Table2[[#This Row],[SPE FE]]/Table2[[#This Row],[SPE T]]=0, "--", Table2[[#This Row],[SPE FE]]/Table2[[#This Row],[SPE T]]))</f>
        <v>--</v>
      </c>
      <c r="EE163" s="2">
        <v>0</v>
      </c>
      <c r="EF163" s="2">
        <v>0</v>
      </c>
      <c r="EG163" s="2">
        <v>0</v>
      </c>
      <c r="EH163" s="2">
        <v>0</v>
      </c>
      <c r="EI163" s="6">
        <f>SUM(Table2[[#This Row],[ORC B]:[ORC FE]])</f>
        <v>0</v>
      </c>
      <c r="EJ163" s="11" t="str">
        <f>IF((Table2[[#This Row],[ORC T]]/Table2[[#This Row],[Admission]]) = 0, "--", (Table2[[#This Row],[ORC T]]/Table2[[#This Row],[Admission]]))</f>
        <v>--</v>
      </c>
      <c r="EK163" s="11" t="str">
        <f>IF(Table2[[#This Row],[ORC T]]=0,"--", IF(Table2[[#This Row],[ORC HS]]/Table2[[#This Row],[ORC T]]=0, "--", Table2[[#This Row],[ORC HS]]/Table2[[#This Row],[ORC T]]))</f>
        <v>--</v>
      </c>
      <c r="EL163" s="18" t="str">
        <f>IF(Table2[[#This Row],[ORC T]]=0,"--", IF(Table2[[#This Row],[ORC FE]]/Table2[[#This Row],[ORC T]]=0, "--", Table2[[#This Row],[ORC FE]]/Table2[[#This Row],[ORC T]]))</f>
        <v>--</v>
      </c>
      <c r="EM163" s="2">
        <v>0</v>
      </c>
      <c r="EN163" s="2">
        <v>0</v>
      </c>
      <c r="EO163" s="2">
        <v>0</v>
      </c>
      <c r="EP163" s="2">
        <v>0</v>
      </c>
      <c r="EQ163" s="6">
        <f>SUM(Table2[[#This Row],[SOL B]:[SOL FE]])</f>
        <v>0</v>
      </c>
      <c r="ER163" s="11" t="str">
        <f>IF((Table2[[#This Row],[SOL T]]/Table2[[#This Row],[Admission]]) = 0, "--", (Table2[[#This Row],[SOL T]]/Table2[[#This Row],[Admission]]))</f>
        <v>--</v>
      </c>
      <c r="ES163" s="11" t="str">
        <f>IF(Table2[[#This Row],[SOL T]]=0,"--", IF(Table2[[#This Row],[SOL HS]]/Table2[[#This Row],[SOL T]]=0, "--", Table2[[#This Row],[SOL HS]]/Table2[[#This Row],[SOL T]]))</f>
        <v>--</v>
      </c>
      <c r="ET163" s="18" t="str">
        <f>IF(Table2[[#This Row],[SOL T]]=0,"--", IF(Table2[[#This Row],[SOL FE]]/Table2[[#This Row],[SOL T]]=0, "--", Table2[[#This Row],[SOL FE]]/Table2[[#This Row],[SOL T]]))</f>
        <v>--</v>
      </c>
      <c r="EU163" s="2">
        <v>0</v>
      </c>
      <c r="EV163" s="2">
        <v>6</v>
      </c>
      <c r="EW163" s="2">
        <v>0</v>
      </c>
      <c r="EX163" s="2">
        <v>1</v>
      </c>
      <c r="EY163" s="6">
        <f>SUM(Table2[[#This Row],[CHO B]:[CHO FE]])</f>
        <v>7</v>
      </c>
      <c r="EZ163" s="11">
        <f>IF((Table2[[#This Row],[CHO T]]/Table2[[#This Row],[Admission]]) = 0, "--", (Table2[[#This Row],[CHO T]]/Table2[[#This Row],[Admission]]))</f>
        <v>1.2280701754385965E-2</v>
      </c>
      <c r="FA163" s="11" t="str">
        <f>IF(Table2[[#This Row],[CHO T]]=0,"--", IF(Table2[[#This Row],[CHO HS]]/Table2[[#This Row],[CHO T]]=0, "--", Table2[[#This Row],[CHO HS]]/Table2[[#This Row],[CHO T]]))</f>
        <v>--</v>
      </c>
      <c r="FB163" s="18">
        <f>IF(Table2[[#This Row],[CHO T]]=0,"--", IF(Table2[[#This Row],[CHO FE]]/Table2[[#This Row],[CHO T]]=0, "--", Table2[[#This Row],[CHO FE]]/Table2[[#This Row],[CHO T]]))</f>
        <v>0.14285714285714285</v>
      </c>
      <c r="FC16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267</v>
      </c>
      <c r="FD163">
        <v>0</v>
      </c>
      <c r="FE163">
        <v>0</v>
      </c>
      <c r="FF163" s="1" t="s">
        <v>390</v>
      </c>
      <c r="FG163" s="1" t="s">
        <v>390</v>
      </c>
      <c r="FH163" s="1" t="s">
        <v>390</v>
      </c>
      <c r="FI163" s="1" t="s">
        <v>390</v>
      </c>
      <c r="FJ163" s="1" t="s">
        <v>390</v>
      </c>
      <c r="FK163" s="1" t="s">
        <v>390</v>
      </c>
      <c r="FL163">
        <v>0</v>
      </c>
      <c r="FM163">
        <v>124</v>
      </c>
      <c r="FN163" s="1" t="s">
        <v>390</v>
      </c>
      <c r="FO163" s="1" t="s">
        <v>390</v>
      </c>
    </row>
    <row r="164" spans="1:171">
      <c r="A164">
        <v>1179</v>
      </c>
      <c r="B164">
        <v>405</v>
      </c>
      <c r="C164" t="s">
        <v>92</v>
      </c>
      <c r="D164" t="s">
        <v>261</v>
      </c>
      <c r="E164" s="20">
        <v>48</v>
      </c>
      <c r="F164" s="2">
        <v>4</v>
      </c>
      <c r="G164" s="2">
        <v>0</v>
      </c>
      <c r="H164" s="2">
        <v>0</v>
      </c>
      <c r="I164" s="2">
        <v>0</v>
      </c>
      <c r="J164" s="6">
        <f>SUM(Table2[[#This Row],[FB B]:[FB FE]])</f>
        <v>4</v>
      </c>
      <c r="K164" s="11">
        <f>IF((Table2[[#This Row],[FB T]]/Table2[[#This Row],[Admission]]) = 0, "--", (Table2[[#This Row],[FB T]]/Table2[[#This Row],[Admission]]))</f>
        <v>8.3333333333333329E-2</v>
      </c>
      <c r="L164" s="11" t="str">
        <f>IF(Table2[[#This Row],[FB T]]=0,"--", IF(Table2[[#This Row],[FB HS]]/Table2[[#This Row],[FB T]]=0, "--", Table2[[#This Row],[FB HS]]/Table2[[#This Row],[FB T]]))</f>
        <v>--</v>
      </c>
      <c r="M164" s="18" t="str">
        <f>IF(Table2[[#This Row],[FB T]]=0,"--", IF(Table2[[#This Row],[FB FE]]/Table2[[#This Row],[FB T]]=0, "--", Table2[[#This Row],[FB FE]]/Table2[[#This Row],[FB T]]))</f>
        <v>--</v>
      </c>
      <c r="N164" s="2">
        <v>2</v>
      </c>
      <c r="O164" s="2">
        <v>3</v>
      </c>
      <c r="P164" s="2">
        <v>0</v>
      </c>
      <c r="Q164" s="2">
        <v>0</v>
      </c>
      <c r="R164" s="6">
        <f>SUM(Table2[[#This Row],[XC B]:[XC FE]])</f>
        <v>5</v>
      </c>
      <c r="S164" s="11">
        <f>IF((Table2[[#This Row],[XC T]]/Table2[[#This Row],[Admission]]) = 0, "--", (Table2[[#This Row],[XC T]]/Table2[[#This Row],[Admission]]))</f>
        <v>0.10416666666666667</v>
      </c>
      <c r="T164" s="11" t="str">
        <f>IF(Table2[[#This Row],[XC T]]=0,"--", IF(Table2[[#This Row],[XC HS]]/Table2[[#This Row],[XC T]]=0, "--", Table2[[#This Row],[XC HS]]/Table2[[#This Row],[XC T]]))</f>
        <v>--</v>
      </c>
      <c r="U164" s="18" t="str">
        <f>IF(Table2[[#This Row],[XC T]]=0,"--", IF(Table2[[#This Row],[XC FE]]/Table2[[#This Row],[XC T]]=0, "--", Table2[[#This Row],[XC FE]]/Table2[[#This Row],[XC T]]))</f>
        <v>--</v>
      </c>
      <c r="V164" s="2">
        <v>3</v>
      </c>
      <c r="W164" s="2">
        <v>0</v>
      </c>
      <c r="X164" s="2">
        <v>0</v>
      </c>
      <c r="Y164" s="6">
        <f>SUM(Table2[[#This Row],[VB G]:[VB FE]])</f>
        <v>3</v>
      </c>
      <c r="Z164" s="11">
        <f>IF((Table2[[#This Row],[VB T]]/Table2[[#This Row],[Admission]]) = 0, "--", (Table2[[#This Row],[VB T]]/Table2[[#This Row],[Admission]]))</f>
        <v>6.25E-2</v>
      </c>
      <c r="AA164" s="11" t="str">
        <f>IF(Table2[[#This Row],[VB T]]=0,"--", IF(Table2[[#This Row],[VB HS]]/Table2[[#This Row],[VB T]]=0, "--", Table2[[#This Row],[VB HS]]/Table2[[#This Row],[VB T]]))</f>
        <v>--</v>
      </c>
      <c r="AB164" s="18" t="str">
        <f>IF(Table2[[#This Row],[VB T]]=0,"--", IF(Table2[[#This Row],[VB FE]]/Table2[[#This Row],[VB T]]=0, "--", Table2[[#This Row],[VB FE]]/Table2[[#This Row],[VB T]]))</f>
        <v>--</v>
      </c>
      <c r="AC164" s="2">
        <v>1</v>
      </c>
      <c r="AD164" s="2">
        <v>0</v>
      </c>
      <c r="AE164" s="2">
        <v>0</v>
      </c>
      <c r="AF164" s="2">
        <v>0</v>
      </c>
      <c r="AG164" s="6">
        <f>SUM(Table2[[#This Row],[SC B]:[SC FE]])</f>
        <v>1</v>
      </c>
      <c r="AH164" s="11">
        <f>IF((Table2[[#This Row],[SC T]]/Table2[[#This Row],[Admission]]) = 0, "--", (Table2[[#This Row],[SC T]]/Table2[[#This Row],[Admission]]))</f>
        <v>2.0833333333333332E-2</v>
      </c>
      <c r="AI164" s="11" t="str">
        <f>IF(Table2[[#This Row],[SC T]]=0,"--", IF(Table2[[#This Row],[SC HS]]/Table2[[#This Row],[SC T]]=0, "--", Table2[[#This Row],[SC HS]]/Table2[[#This Row],[SC T]]))</f>
        <v>--</v>
      </c>
      <c r="AJ164" s="18" t="str">
        <f>IF(Table2[[#This Row],[SC T]]=0,"--", IF(Table2[[#This Row],[SC FE]]/Table2[[#This Row],[SC T]]=0, "--", Table2[[#This Row],[SC FE]]/Table2[[#This Row],[SC T]]))</f>
        <v>--</v>
      </c>
      <c r="AK164" s="15">
        <f>SUM(Table2[[#This Row],[FB T]],Table2[[#This Row],[XC T]],Table2[[#This Row],[VB T]],Table2[[#This Row],[SC T]])</f>
        <v>13</v>
      </c>
      <c r="AL164" s="2">
        <v>14</v>
      </c>
      <c r="AM164" s="2">
        <v>9</v>
      </c>
      <c r="AN164" s="2">
        <v>0</v>
      </c>
      <c r="AO164" s="2">
        <v>0</v>
      </c>
      <c r="AP164" s="6">
        <f>SUM(Table2[[#This Row],[BX B]:[BX FE]])</f>
        <v>23</v>
      </c>
      <c r="AQ164" s="11">
        <f>IF((Table2[[#This Row],[BX T]]/Table2[[#This Row],[Admission]]) = 0, "--", (Table2[[#This Row],[BX T]]/Table2[[#This Row],[Admission]]))</f>
        <v>0.47916666666666669</v>
      </c>
      <c r="AR164" s="11" t="str">
        <f>IF(Table2[[#This Row],[BX T]]=0,"--", IF(Table2[[#This Row],[BX HS]]/Table2[[#This Row],[BX T]]=0, "--", Table2[[#This Row],[BX HS]]/Table2[[#This Row],[BX T]]))</f>
        <v>--</v>
      </c>
      <c r="AS164" s="18" t="str">
        <f>IF(Table2[[#This Row],[BX T]]=0,"--", IF(Table2[[#This Row],[BX FE]]/Table2[[#This Row],[BX T]]=0, "--", Table2[[#This Row],[BX FE]]/Table2[[#This Row],[BX T]]))</f>
        <v>--</v>
      </c>
      <c r="AT164" s="2">
        <v>0</v>
      </c>
      <c r="AU164" s="2">
        <v>0</v>
      </c>
      <c r="AV164" s="2">
        <v>0</v>
      </c>
      <c r="AW164" s="2">
        <v>0</v>
      </c>
      <c r="AX164" s="6">
        <f>SUM(Table2[[#This Row],[SW B]:[SW FE]])</f>
        <v>0</v>
      </c>
      <c r="AY164" s="11" t="str">
        <f>IF((Table2[[#This Row],[SW T]]/Table2[[#This Row],[Admission]]) = 0, "--", (Table2[[#This Row],[SW T]]/Table2[[#This Row],[Admission]]))</f>
        <v>--</v>
      </c>
      <c r="AZ164" s="11" t="str">
        <f>IF(Table2[[#This Row],[SW T]]=0,"--", IF(Table2[[#This Row],[SW HS]]/Table2[[#This Row],[SW T]]=0, "--", Table2[[#This Row],[SW HS]]/Table2[[#This Row],[SW T]]))</f>
        <v>--</v>
      </c>
      <c r="BA164" s="18" t="str">
        <f>IF(Table2[[#This Row],[SW T]]=0,"--", IF(Table2[[#This Row],[SW FE]]/Table2[[#This Row],[SW T]]=0, "--", Table2[[#This Row],[SW FE]]/Table2[[#This Row],[SW T]]))</f>
        <v>--</v>
      </c>
      <c r="BB164" s="2">
        <v>0</v>
      </c>
      <c r="BC164" s="2">
        <v>0</v>
      </c>
      <c r="BD164" s="2">
        <v>0</v>
      </c>
      <c r="BE164" s="2">
        <v>0</v>
      </c>
      <c r="BF164" s="6">
        <f>SUM(Table2[[#This Row],[CHE B]:[CHE FE]])</f>
        <v>0</v>
      </c>
      <c r="BG164" s="11" t="str">
        <f>IF((Table2[[#This Row],[CHE T]]/Table2[[#This Row],[Admission]]) = 0, "--", (Table2[[#This Row],[CHE T]]/Table2[[#This Row],[Admission]]))</f>
        <v>--</v>
      </c>
      <c r="BH164" s="11" t="str">
        <f>IF(Table2[[#This Row],[CHE T]]=0,"--", IF(Table2[[#This Row],[CHE HS]]/Table2[[#This Row],[CHE T]]=0, "--", Table2[[#This Row],[CHE HS]]/Table2[[#This Row],[CHE T]]))</f>
        <v>--</v>
      </c>
      <c r="BI164" s="22" t="str">
        <f>IF(Table2[[#This Row],[CHE T]]=0,"--", IF(Table2[[#This Row],[CHE FE]]/Table2[[#This Row],[CHE T]]=0, "--", Table2[[#This Row],[CHE FE]]/Table2[[#This Row],[CHE T]]))</f>
        <v>--</v>
      </c>
      <c r="BJ164" s="2">
        <v>0</v>
      </c>
      <c r="BK164" s="2">
        <v>0</v>
      </c>
      <c r="BL164" s="2">
        <v>0</v>
      </c>
      <c r="BM164" s="2">
        <v>0</v>
      </c>
      <c r="BN164" s="6">
        <f>SUM(Table2[[#This Row],[WR B]:[WR FE]])</f>
        <v>0</v>
      </c>
      <c r="BO164" s="11" t="str">
        <f>IF((Table2[[#This Row],[WR T]]/Table2[[#This Row],[Admission]]) = 0, "--", (Table2[[#This Row],[WR T]]/Table2[[#This Row],[Admission]]))</f>
        <v>--</v>
      </c>
      <c r="BP164" s="11" t="str">
        <f>IF(Table2[[#This Row],[WR T]]=0,"--", IF(Table2[[#This Row],[WR HS]]/Table2[[#This Row],[WR T]]=0, "--", Table2[[#This Row],[WR HS]]/Table2[[#This Row],[WR T]]))</f>
        <v>--</v>
      </c>
      <c r="BQ164" s="18" t="str">
        <f>IF(Table2[[#This Row],[WR T]]=0,"--", IF(Table2[[#This Row],[WR FE]]/Table2[[#This Row],[WR T]]=0, "--", Table2[[#This Row],[WR FE]]/Table2[[#This Row],[WR T]]))</f>
        <v>--</v>
      </c>
      <c r="BR164" s="2">
        <v>0</v>
      </c>
      <c r="BS164" s="2">
        <v>0</v>
      </c>
      <c r="BT164" s="2">
        <v>0</v>
      </c>
      <c r="BU164" s="2">
        <v>0</v>
      </c>
      <c r="BV164" s="6">
        <f>SUM(Table2[[#This Row],[DNC B]:[DNC FE]])</f>
        <v>0</v>
      </c>
      <c r="BW164" s="11" t="str">
        <f>IF((Table2[[#This Row],[DNC T]]/Table2[[#This Row],[Admission]]) = 0, "--", (Table2[[#This Row],[DNC T]]/Table2[[#This Row],[Admission]]))</f>
        <v>--</v>
      </c>
      <c r="BX164" s="11" t="str">
        <f>IF(Table2[[#This Row],[DNC T]]=0,"--", IF(Table2[[#This Row],[DNC HS]]/Table2[[#This Row],[DNC T]]=0, "--", Table2[[#This Row],[DNC HS]]/Table2[[#This Row],[DNC T]]))</f>
        <v>--</v>
      </c>
      <c r="BY164" s="18" t="str">
        <f>IF(Table2[[#This Row],[DNC T]]=0,"--", IF(Table2[[#This Row],[DNC FE]]/Table2[[#This Row],[DNC T]]=0, "--", Table2[[#This Row],[DNC FE]]/Table2[[#This Row],[DNC T]]))</f>
        <v>--</v>
      </c>
      <c r="BZ164" s="24">
        <f>SUM(Table2[[#This Row],[BX T]],Table2[[#This Row],[SW T]],Table2[[#This Row],[CHE T]],Table2[[#This Row],[WR T]],Table2[[#This Row],[DNC T]])</f>
        <v>23</v>
      </c>
      <c r="CA164" s="2">
        <v>1</v>
      </c>
      <c r="CB164" s="2">
        <v>2</v>
      </c>
      <c r="CC164" s="2">
        <v>0</v>
      </c>
      <c r="CD164" s="2">
        <v>0</v>
      </c>
      <c r="CE164" s="6">
        <f>SUM(Table2[[#This Row],[TF B]:[TF FE]])</f>
        <v>3</v>
      </c>
      <c r="CF164" s="11">
        <f>IF((Table2[[#This Row],[TF T]]/Table2[[#This Row],[Admission]]) = 0, "--", (Table2[[#This Row],[TF T]]/Table2[[#This Row],[Admission]]))</f>
        <v>6.25E-2</v>
      </c>
      <c r="CG164" s="11" t="str">
        <f>IF(Table2[[#This Row],[TF T]]=0,"--", IF(Table2[[#This Row],[TF HS]]/Table2[[#This Row],[TF T]]=0, "--", Table2[[#This Row],[TF HS]]/Table2[[#This Row],[TF T]]))</f>
        <v>--</v>
      </c>
      <c r="CH164" s="18" t="str">
        <f>IF(Table2[[#This Row],[TF T]]=0,"--", IF(Table2[[#This Row],[TF FE]]/Table2[[#This Row],[TF T]]=0, "--", Table2[[#This Row],[TF FE]]/Table2[[#This Row],[TF T]]))</f>
        <v>--</v>
      </c>
      <c r="CI164" s="2">
        <v>2</v>
      </c>
      <c r="CJ164" s="2">
        <v>0</v>
      </c>
      <c r="CK164" s="2">
        <v>0</v>
      </c>
      <c r="CL164" s="2">
        <v>0</v>
      </c>
      <c r="CM164" s="6">
        <f>SUM(Table2[[#This Row],[BB B]:[BB FE]])</f>
        <v>2</v>
      </c>
      <c r="CN164" s="11">
        <f>IF((Table2[[#This Row],[BB T]]/Table2[[#This Row],[Admission]]) = 0, "--", (Table2[[#This Row],[BB T]]/Table2[[#This Row],[Admission]]))</f>
        <v>4.1666666666666664E-2</v>
      </c>
      <c r="CO164" s="11" t="str">
        <f>IF(Table2[[#This Row],[BB T]]=0,"--", IF(Table2[[#This Row],[BB HS]]/Table2[[#This Row],[BB T]]=0, "--", Table2[[#This Row],[BB HS]]/Table2[[#This Row],[BB T]]))</f>
        <v>--</v>
      </c>
      <c r="CP164" s="18" t="str">
        <f>IF(Table2[[#This Row],[BB T]]=0,"--", IF(Table2[[#This Row],[BB FE]]/Table2[[#This Row],[BB T]]=0, "--", Table2[[#This Row],[BB FE]]/Table2[[#This Row],[BB T]]))</f>
        <v>--</v>
      </c>
      <c r="CQ164" s="2">
        <v>0</v>
      </c>
      <c r="CR164" s="2">
        <v>1</v>
      </c>
      <c r="CS164" s="2">
        <v>0</v>
      </c>
      <c r="CT164" s="2">
        <v>0</v>
      </c>
      <c r="CU164" s="6">
        <f>SUM(Table2[[#This Row],[SB B]:[SB FE]])</f>
        <v>1</v>
      </c>
      <c r="CV164" s="11">
        <f>IF((Table2[[#This Row],[SB T]]/Table2[[#This Row],[Admission]]) = 0, "--", (Table2[[#This Row],[SB T]]/Table2[[#This Row],[Admission]]))</f>
        <v>2.0833333333333332E-2</v>
      </c>
      <c r="CW164" s="11" t="str">
        <f>IF(Table2[[#This Row],[SB T]]=0,"--", IF(Table2[[#This Row],[SB HS]]/Table2[[#This Row],[SB T]]=0, "--", Table2[[#This Row],[SB HS]]/Table2[[#This Row],[SB T]]))</f>
        <v>--</v>
      </c>
      <c r="CX164" s="18" t="str">
        <f>IF(Table2[[#This Row],[SB T]]=0,"--", IF(Table2[[#This Row],[SB FE]]/Table2[[#This Row],[SB T]]=0, "--", Table2[[#This Row],[SB FE]]/Table2[[#This Row],[SB T]]))</f>
        <v>--</v>
      </c>
      <c r="CY164" s="2">
        <v>7</v>
      </c>
      <c r="CZ164" s="2">
        <v>0</v>
      </c>
      <c r="DA164" s="2">
        <v>0</v>
      </c>
      <c r="DB164" s="2">
        <v>0</v>
      </c>
      <c r="DC164" s="6">
        <f>SUM(Table2[[#This Row],[GF B]:[GF FE]])</f>
        <v>7</v>
      </c>
      <c r="DD164" s="11">
        <f>IF((Table2[[#This Row],[GF T]]/Table2[[#This Row],[Admission]]) = 0, "--", (Table2[[#This Row],[GF T]]/Table2[[#This Row],[Admission]]))</f>
        <v>0.14583333333333334</v>
      </c>
      <c r="DE164" s="11" t="str">
        <f>IF(Table2[[#This Row],[GF T]]=0,"--", IF(Table2[[#This Row],[GF HS]]/Table2[[#This Row],[GF T]]=0, "--", Table2[[#This Row],[GF HS]]/Table2[[#This Row],[GF T]]))</f>
        <v>--</v>
      </c>
      <c r="DF164" s="18" t="str">
        <f>IF(Table2[[#This Row],[GF T]]=0,"--", IF(Table2[[#This Row],[GF FE]]/Table2[[#This Row],[GF T]]=0, "--", Table2[[#This Row],[GF FE]]/Table2[[#This Row],[GF T]]))</f>
        <v>--</v>
      </c>
      <c r="DG164" s="2">
        <v>0</v>
      </c>
      <c r="DH164" s="2">
        <v>0</v>
      </c>
      <c r="DI164" s="2">
        <v>0</v>
      </c>
      <c r="DJ164" s="2">
        <v>0</v>
      </c>
      <c r="DK164" s="6">
        <f>SUM(Table2[[#This Row],[TN B]:[TN FE]])</f>
        <v>0</v>
      </c>
      <c r="DL164" s="11" t="str">
        <f>IF((Table2[[#This Row],[TN T]]/Table2[[#This Row],[Admission]]) = 0, "--", (Table2[[#This Row],[TN T]]/Table2[[#This Row],[Admission]]))</f>
        <v>--</v>
      </c>
      <c r="DM164" s="11" t="str">
        <f>IF(Table2[[#This Row],[TN T]]=0,"--", IF(Table2[[#This Row],[TN HS]]/Table2[[#This Row],[TN T]]=0, "--", Table2[[#This Row],[TN HS]]/Table2[[#This Row],[TN T]]))</f>
        <v>--</v>
      </c>
      <c r="DN164" s="18" t="str">
        <f>IF(Table2[[#This Row],[TN T]]=0,"--", IF(Table2[[#This Row],[TN FE]]/Table2[[#This Row],[TN T]]=0, "--", Table2[[#This Row],[TN FE]]/Table2[[#This Row],[TN T]]))</f>
        <v>--</v>
      </c>
      <c r="DO164" s="2">
        <v>0</v>
      </c>
      <c r="DP164" s="2">
        <v>0</v>
      </c>
      <c r="DQ164" s="2">
        <v>0</v>
      </c>
      <c r="DR164" s="2">
        <v>0</v>
      </c>
      <c r="DS164" s="6">
        <f>SUM(Table2[[#This Row],[BND B]:[BND FE]])</f>
        <v>0</v>
      </c>
      <c r="DT164" s="11" t="str">
        <f>IF((Table2[[#This Row],[BND T]]/Table2[[#This Row],[Admission]]) = 0, "--", (Table2[[#This Row],[BND T]]/Table2[[#This Row],[Admission]]))</f>
        <v>--</v>
      </c>
      <c r="DU164" s="11" t="str">
        <f>IF(Table2[[#This Row],[BND T]]=0,"--", IF(Table2[[#This Row],[BND HS]]/Table2[[#This Row],[BND T]]=0, "--", Table2[[#This Row],[BND HS]]/Table2[[#This Row],[BND T]]))</f>
        <v>--</v>
      </c>
      <c r="DV164" s="18" t="str">
        <f>IF(Table2[[#This Row],[BND T]]=0,"--", IF(Table2[[#This Row],[BND FE]]/Table2[[#This Row],[BND T]]=0, "--", Table2[[#This Row],[BND FE]]/Table2[[#This Row],[BND T]]))</f>
        <v>--</v>
      </c>
      <c r="DW164" s="2">
        <v>0</v>
      </c>
      <c r="DX164" s="2">
        <v>0</v>
      </c>
      <c r="DY164" s="2">
        <v>0</v>
      </c>
      <c r="DZ164" s="2">
        <v>0</v>
      </c>
      <c r="EA164" s="6">
        <f>SUM(Table2[[#This Row],[SPE B]:[SPE FE]])</f>
        <v>0</v>
      </c>
      <c r="EB164" s="11" t="str">
        <f>IF((Table2[[#This Row],[SPE T]]/Table2[[#This Row],[Admission]]) = 0, "--", (Table2[[#This Row],[SPE T]]/Table2[[#This Row],[Admission]]))</f>
        <v>--</v>
      </c>
      <c r="EC164" s="11" t="str">
        <f>IF(Table2[[#This Row],[SPE T]]=0,"--", IF(Table2[[#This Row],[SPE HS]]/Table2[[#This Row],[SPE T]]=0, "--", Table2[[#This Row],[SPE HS]]/Table2[[#This Row],[SPE T]]))</f>
        <v>--</v>
      </c>
      <c r="ED164" s="18" t="str">
        <f>IF(Table2[[#This Row],[SPE T]]=0,"--", IF(Table2[[#This Row],[SPE FE]]/Table2[[#This Row],[SPE T]]=0, "--", Table2[[#This Row],[SPE FE]]/Table2[[#This Row],[SPE T]]))</f>
        <v>--</v>
      </c>
      <c r="EE164" s="2">
        <v>0</v>
      </c>
      <c r="EF164" s="2">
        <v>0</v>
      </c>
      <c r="EG164" s="2">
        <v>0</v>
      </c>
      <c r="EH164" s="2">
        <v>0</v>
      </c>
      <c r="EI164" s="6">
        <f>SUM(Table2[[#This Row],[ORC B]:[ORC FE]])</f>
        <v>0</v>
      </c>
      <c r="EJ164" s="11" t="str">
        <f>IF((Table2[[#This Row],[ORC T]]/Table2[[#This Row],[Admission]]) = 0, "--", (Table2[[#This Row],[ORC T]]/Table2[[#This Row],[Admission]]))</f>
        <v>--</v>
      </c>
      <c r="EK164" s="11" t="str">
        <f>IF(Table2[[#This Row],[ORC T]]=0,"--", IF(Table2[[#This Row],[ORC HS]]/Table2[[#This Row],[ORC T]]=0, "--", Table2[[#This Row],[ORC HS]]/Table2[[#This Row],[ORC T]]))</f>
        <v>--</v>
      </c>
      <c r="EL164" s="18" t="str">
        <f>IF(Table2[[#This Row],[ORC T]]=0,"--", IF(Table2[[#This Row],[ORC FE]]/Table2[[#This Row],[ORC T]]=0, "--", Table2[[#This Row],[ORC FE]]/Table2[[#This Row],[ORC T]]))</f>
        <v>--</v>
      </c>
      <c r="EM164" s="2">
        <v>0</v>
      </c>
      <c r="EN164" s="2">
        <v>0</v>
      </c>
      <c r="EO164" s="2">
        <v>0</v>
      </c>
      <c r="EP164" s="2">
        <v>0</v>
      </c>
      <c r="EQ164" s="6">
        <f>SUM(Table2[[#This Row],[SOL B]:[SOL FE]])</f>
        <v>0</v>
      </c>
      <c r="ER164" s="11" t="str">
        <f>IF((Table2[[#This Row],[SOL T]]/Table2[[#This Row],[Admission]]) = 0, "--", (Table2[[#This Row],[SOL T]]/Table2[[#This Row],[Admission]]))</f>
        <v>--</v>
      </c>
      <c r="ES164" s="11" t="str">
        <f>IF(Table2[[#This Row],[SOL T]]=0,"--", IF(Table2[[#This Row],[SOL HS]]/Table2[[#This Row],[SOL T]]=0, "--", Table2[[#This Row],[SOL HS]]/Table2[[#This Row],[SOL T]]))</f>
        <v>--</v>
      </c>
      <c r="ET164" s="18" t="str">
        <f>IF(Table2[[#This Row],[SOL T]]=0,"--", IF(Table2[[#This Row],[SOL FE]]/Table2[[#This Row],[SOL T]]=0, "--", Table2[[#This Row],[SOL FE]]/Table2[[#This Row],[SOL T]]))</f>
        <v>--</v>
      </c>
      <c r="EU164" s="2">
        <v>0</v>
      </c>
      <c r="EV164" s="2">
        <v>0</v>
      </c>
      <c r="EW164" s="2">
        <v>0</v>
      </c>
      <c r="EX164" s="2">
        <v>0</v>
      </c>
      <c r="EY164" s="6">
        <f>SUM(Table2[[#This Row],[CHO B]:[CHO FE]])</f>
        <v>0</v>
      </c>
      <c r="EZ164" s="11" t="str">
        <f>IF((Table2[[#This Row],[CHO T]]/Table2[[#This Row],[Admission]]) = 0, "--", (Table2[[#This Row],[CHO T]]/Table2[[#This Row],[Admission]]))</f>
        <v>--</v>
      </c>
      <c r="FA164" s="11" t="str">
        <f>IF(Table2[[#This Row],[CHO T]]=0,"--", IF(Table2[[#This Row],[CHO HS]]/Table2[[#This Row],[CHO T]]=0, "--", Table2[[#This Row],[CHO HS]]/Table2[[#This Row],[CHO T]]))</f>
        <v>--</v>
      </c>
      <c r="FB164" s="18" t="str">
        <f>IF(Table2[[#This Row],[CHO T]]=0,"--", IF(Table2[[#This Row],[CHO FE]]/Table2[[#This Row],[CHO T]]=0, "--", Table2[[#This Row],[CHO FE]]/Table2[[#This Row],[CHO T]]))</f>
        <v>--</v>
      </c>
      <c r="FC16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13</v>
      </c>
      <c r="FD164">
        <v>0</v>
      </c>
      <c r="FE164">
        <v>0</v>
      </c>
      <c r="FF164" s="1" t="s">
        <v>390</v>
      </c>
      <c r="FG164" s="1" t="s">
        <v>390</v>
      </c>
      <c r="FH164">
        <v>0</v>
      </c>
      <c r="FI164">
        <v>0</v>
      </c>
      <c r="FJ164" s="1" t="s">
        <v>390</v>
      </c>
      <c r="FK164" s="1" t="s">
        <v>390</v>
      </c>
      <c r="FL164">
        <v>0</v>
      </c>
      <c r="FM164">
        <v>0</v>
      </c>
      <c r="FN164" s="1" t="s">
        <v>390</v>
      </c>
      <c r="FO164" s="1" t="s">
        <v>390</v>
      </c>
    </row>
    <row r="165" spans="1:171">
      <c r="A165">
        <v>892</v>
      </c>
      <c r="B165">
        <v>132</v>
      </c>
      <c r="C165" t="s">
        <v>102</v>
      </c>
      <c r="D165" t="s">
        <v>262</v>
      </c>
      <c r="E165" s="20">
        <v>429</v>
      </c>
      <c r="F165" s="2">
        <v>45</v>
      </c>
      <c r="G165" s="2">
        <v>0</v>
      </c>
      <c r="H165" s="2">
        <v>0</v>
      </c>
      <c r="I165" s="2">
        <v>0</v>
      </c>
      <c r="J165" s="6">
        <f>SUM(Table2[[#This Row],[FB B]:[FB FE]])</f>
        <v>45</v>
      </c>
      <c r="K165" s="11">
        <f>IF((Table2[[#This Row],[FB T]]/Table2[[#This Row],[Admission]]) = 0, "--", (Table2[[#This Row],[FB T]]/Table2[[#This Row],[Admission]]))</f>
        <v>0.1048951048951049</v>
      </c>
      <c r="L165" s="11" t="str">
        <f>IF(Table2[[#This Row],[FB T]]=0,"--", IF(Table2[[#This Row],[FB HS]]/Table2[[#This Row],[FB T]]=0, "--", Table2[[#This Row],[FB HS]]/Table2[[#This Row],[FB T]]))</f>
        <v>--</v>
      </c>
      <c r="M165" s="18" t="str">
        <f>IF(Table2[[#This Row],[FB T]]=0,"--", IF(Table2[[#This Row],[FB FE]]/Table2[[#This Row],[FB T]]=0, "--", Table2[[#This Row],[FB FE]]/Table2[[#This Row],[FB T]]))</f>
        <v>--</v>
      </c>
      <c r="N165" s="2">
        <v>7</v>
      </c>
      <c r="O165" s="2">
        <v>10</v>
      </c>
      <c r="P165" s="2">
        <v>1</v>
      </c>
      <c r="Q165" s="2">
        <v>3</v>
      </c>
      <c r="R165" s="6">
        <f>SUM(Table2[[#This Row],[XC B]:[XC FE]])</f>
        <v>21</v>
      </c>
      <c r="S165" s="11">
        <f>IF((Table2[[#This Row],[XC T]]/Table2[[#This Row],[Admission]]) = 0, "--", (Table2[[#This Row],[XC T]]/Table2[[#This Row],[Admission]]))</f>
        <v>4.8951048951048952E-2</v>
      </c>
      <c r="T165" s="11">
        <f>IF(Table2[[#This Row],[XC T]]=0,"--", IF(Table2[[#This Row],[XC HS]]/Table2[[#This Row],[XC T]]=0, "--", Table2[[#This Row],[XC HS]]/Table2[[#This Row],[XC T]]))</f>
        <v>4.7619047619047616E-2</v>
      </c>
      <c r="U165" s="18">
        <f>IF(Table2[[#This Row],[XC T]]=0,"--", IF(Table2[[#This Row],[XC FE]]/Table2[[#This Row],[XC T]]=0, "--", Table2[[#This Row],[XC FE]]/Table2[[#This Row],[XC T]]))</f>
        <v>0.14285714285714285</v>
      </c>
      <c r="V165" s="2">
        <v>17</v>
      </c>
      <c r="W165" s="2">
        <v>1</v>
      </c>
      <c r="X165" s="2">
        <v>1</v>
      </c>
      <c r="Y165" s="6">
        <f>SUM(Table2[[#This Row],[VB G]:[VB FE]])</f>
        <v>19</v>
      </c>
      <c r="Z165" s="11">
        <f>IF((Table2[[#This Row],[VB T]]/Table2[[#This Row],[Admission]]) = 0, "--", (Table2[[#This Row],[VB T]]/Table2[[#This Row],[Admission]]))</f>
        <v>4.4289044289044288E-2</v>
      </c>
      <c r="AA165" s="11">
        <f>IF(Table2[[#This Row],[VB T]]=0,"--", IF(Table2[[#This Row],[VB HS]]/Table2[[#This Row],[VB T]]=0, "--", Table2[[#This Row],[VB HS]]/Table2[[#This Row],[VB T]]))</f>
        <v>5.2631578947368418E-2</v>
      </c>
      <c r="AB165" s="18">
        <f>IF(Table2[[#This Row],[VB T]]=0,"--", IF(Table2[[#This Row],[VB FE]]/Table2[[#This Row],[VB T]]=0, "--", Table2[[#This Row],[VB FE]]/Table2[[#This Row],[VB T]]))</f>
        <v>5.2631578947368418E-2</v>
      </c>
      <c r="AC165" s="2">
        <v>14</v>
      </c>
      <c r="AD165" s="2">
        <v>10</v>
      </c>
      <c r="AE165" s="2">
        <v>1</v>
      </c>
      <c r="AF165" s="2">
        <v>2</v>
      </c>
      <c r="AG165" s="6">
        <f>SUM(Table2[[#This Row],[SC B]:[SC FE]])</f>
        <v>27</v>
      </c>
      <c r="AH165" s="11">
        <f>IF((Table2[[#This Row],[SC T]]/Table2[[#This Row],[Admission]]) = 0, "--", (Table2[[#This Row],[SC T]]/Table2[[#This Row],[Admission]]))</f>
        <v>6.2937062937062943E-2</v>
      </c>
      <c r="AI165" s="11">
        <f>IF(Table2[[#This Row],[SC T]]=0,"--", IF(Table2[[#This Row],[SC HS]]/Table2[[#This Row],[SC T]]=0, "--", Table2[[#This Row],[SC HS]]/Table2[[#This Row],[SC T]]))</f>
        <v>3.7037037037037035E-2</v>
      </c>
      <c r="AJ165" s="18">
        <f>IF(Table2[[#This Row],[SC T]]=0,"--", IF(Table2[[#This Row],[SC FE]]/Table2[[#This Row],[SC T]]=0, "--", Table2[[#This Row],[SC FE]]/Table2[[#This Row],[SC T]]))</f>
        <v>7.407407407407407E-2</v>
      </c>
      <c r="AK165" s="15">
        <f>SUM(Table2[[#This Row],[FB T]],Table2[[#This Row],[XC T]],Table2[[#This Row],[VB T]],Table2[[#This Row],[SC T]])</f>
        <v>112</v>
      </c>
      <c r="AL165" s="2">
        <v>20</v>
      </c>
      <c r="AM165" s="2">
        <v>12</v>
      </c>
      <c r="AN165" s="2">
        <v>1</v>
      </c>
      <c r="AO165" s="2">
        <v>1</v>
      </c>
      <c r="AP165" s="6">
        <f>SUM(Table2[[#This Row],[BX B]:[BX FE]])</f>
        <v>34</v>
      </c>
      <c r="AQ165" s="11">
        <f>IF((Table2[[#This Row],[BX T]]/Table2[[#This Row],[Admission]]) = 0, "--", (Table2[[#This Row],[BX T]]/Table2[[#This Row],[Admission]]))</f>
        <v>7.9254079254079249E-2</v>
      </c>
      <c r="AR165" s="11">
        <f>IF(Table2[[#This Row],[BX T]]=0,"--", IF(Table2[[#This Row],[BX HS]]/Table2[[#This Row],[BX T]]=0, "--", Table2[[#This Row],[BX HS]]/Table2[[#This Row],[BX T]]))</f>
        <v>2.9411764705882353E-2</v>
      </c>
      <c r="AS165" s="18">
        <f>IF(Table2[[#This Row],[BX T]]=0,"--", IF(Table2[[#This Row],[BX FE]]/Table2[[#This Row],[BX T]]=0, "--", Table2[[#This Row],[BX FE]]/Table2[[#This Row],[BX T]]))</f>
        <v>2.9411764705882353E-2</v>
      </c>
      <c r="AT165" s="2">
        <v>10</v>
      </c>
      <c r="AU165" s="2">
        <v>8</v>
      </c>
      <c r="AV165" s="2">
        <v>0</v>
      </c>
      <c r="AW165" s="2">
        <v>1</v>
      </c>
      <c r="AX165" s="6">
        <f>SUM(Table2[[#This Row],[SW B]:[SW FE]])</f>
        <v>19</v>
      </c>
      <c r="AY165" s="11">
        <f>IF((Table2[[#This Row],[SW T]]/Table2[[#This Row],[Admission]]) = 0, "--", (Table2[[#This Row],[SW T]]/Table2[[#This Row],[Admission]]))</f>
        <v>4.4289044289044288E-2</v>
      </c>
      <c r="AZ165" s="11" t="str">
        <f>IF(Table2[[#This Row],[SW T]]=0,"--", IF(Table2[[#This Row],[SW HS]]/Table2[[#This Row],[SW T]]=0, "--", Table2[[#This Row],[SW HS]]/Table2[[#This Row],[SW T]]))</f>
        <v>--</v>
      </c>
      <c r="BA165" s="18">
        <f>IF(Table2[[#This Row],[SW T]]=0,"--", IF(Table2[[#This Row],[SW FE]]/Table2[[#This Row],[SW T]]=0, "--", Table2[[#This Row],[SW FE]]/Table2[[#This Row],[SW T]]))</f>
        <v>5.2631578947368418E-2</v>
      </c>
      <c r="BB165" s="2">
        <v>0</v>
      </c>
      <c r="BC165" s="2">
        <v>10</v>
      </c>
      <c r="BD165" s="2">
        <v>0</v>
      </c>
      <c r="BE165" s="2">
        <v>0</v>
      </c>
      <c r="BF165" s="6">
        <f>SUM(Table2[[#This Row],[CHE B]:[CHE FE]])</f>
        <v>10</v>
      </c>
      <c r="BG165" s="11">
        <f>IF((Table2[[#This Row],[CHE T]]/Table2[[#This Row],[Admission]]) = 0, "--", (Table2[[#This Row],[CHE T]]/Table2[[#This Row],[Admission]]))</f>
        <v>2.3310023310023312E-2</v>
      </c>
      <c r="BH165" s="11" t="str">
        <f>IF(Table2[[#This Row],[CHE T]]=0,"--", IF(Table2[[#This Row],[CHE HS]]/Table2[[#This Row],[CHE T]]=0, "--", Table2[[#This Row],[CHE HS]]/Table2[[#This Row],[CHE T]]))</f>
        <v>--</v>
      </c>
      <c r="BI165" s="22" t="str">
        <f>IF(Table2[[#This Row],[CHE T]]=0,"--", IF(Table2[[#This Row],[CHE FE]]/Table2[[#This Row],[CHE T]]=0, "--", Table2[[#This Row],[CHE FE]]/Table2[[#This Row],[CHE T]]))</f>
        <v>--</v>
      </c>
      <c r="BJ165" s="2">
        <v>13</v>
      </c>
      <c r="BK165" s="2">
        <v>0</v>
      </c>
      <c r="BL165" s="2">
        <v>0</v>
      </c>
      <c r="BM165" s="2">
        <v>0</v>
      </c>
      <c r="BN165" s="6">
        <f>SUM(Table2[[#This Row],[WR B]:[WR FE]])</f>
        <v>13</v>
      </c>
      <c r="BO165" s="11">
        <f>IF((Table2[[#This Row],[WR T]]/Table2[[#This Row],[Admission]]) = 0, "--", (Table2[[#This Row],[WR T]]/Table2[[#This Row],[Admission]]))</f>
        <v>3.0303030303030304E-2</v>
      </c>
      <c r="BP165" s="11" t="str">
        <f>IF(Table2[[#This Row],[WR T]]=0,"--", IF(Table2[[#This Row],[WR HS]]/Table2[[#This Row],[WR T]]=0, "--", Table2[[#This Row],[WR HS]]/Table2[[#This Row],[WR T]]))</f>
        <v>--</v>
      </c>
      <c r="BQ165" s="18" t="str">
        <f>IF(Table2[[#This Row],[WR T]]=0,"--", IF(Table2[[#This Row],[WR FE]]/Table2[[#This Row],[WR T]]=0, "--", Table2[[#This Row],[WR FE]]/Table2[[#This Row],[WR T]]))</f>
        <v>--</v>
      </c>
      <c r="BR165" s="2">
        <v>0</v>
      </c>
      <c r="BS165" s="2">
        <v>0</v>
      </c>
      <c r="BT165" s="2">
        <v>0</v>
      </c>
      <c r="BU165" s="2">
        <v>0</v>
      </c>
      <c r="BV165" s="6">
        <f>SUM(Table2[[#This Row],[DNC B]:[DNC FE]])</f>
        <v>0</v>
      </c>
      <c r="BW165" s="11" t="str">
        <f>IF((Table2[[#This Row],[DNC T]]/Table2[[#This Row],[Admission]]) = 0, "--", (Table2[[#This Row],[DNC T]]/Table2[[#This Row],[Admission]]))</f>
        <v>--</v>
      </c>
      <c r="BX165" s="11" t="str">
        <f>IF(Table2[[#This Row],[DNC T]]=0,"--", IF(Table2[[#This Row],[DNC HS]]/Table2[[#This Row],[DNC T]]=0, "--", Table2[[#This Row],[DNC HS]]/Table2[[#This Row],[DNC T]]))</f>
        <v>--</v>
      </c>
      <c r="BY165" s="18" t="str">
        <f>IF(Table2[[#This Row],[DNC T]]=0,"--", IF(Table2[[#This Row],[DNC FE]]/Table2[[#This Row],[DNC T]]=0, "--", Table2[[#This Row],[DNC FE]]/Table2[[#This Row],[DNC T]]))</f>
        <v>--</v>
      </c>
      <c r="BZ165" s="24">
        <f>SUM(Table2[[#This Row],[BX T]],Table2[[#This Row],[SW T]],Table2[[#This Row],[CHE T]],Table2[[#This Row],[WR T]],Table2[[#This Row],[DNC T]])</f>
        <v>76</v>
      </c>
      <c r="CA165" s="2">
        <v>22</v>
      </c>
      <c r="CB165" s="2">
        <v>22</v>
      </c>
      <c r="CC165" s="2">
        <v>0</v>
      </c>
      <c r="CD165" s="2">
        <v>3</v>
      </c>
      <c r="CE165" s="6">
        <f>SUM(Table2[[#This Row],[TF B]:[TF FE]])</f>
        <v>47</v>
      </c>
      <c r="CF165" s="11">
        <f>IF((Table2[[#This Row],[TF T]]/Table2[[#This Row],[Admission]]) = 0, "--", (Table2[[#This Row],[TF T]]/Table2[[#This Row],[Admission]]))</f>
        <v>0.10955710955710955</v>
      </c>
      <c r="CG165" s="11" t="str">
        <f>IF(Table2[[#This Row],[TF T]]=0,"--", IF(Table2[[#This Row],[TF HS]]/Table2[[#This Row],[TF T]]=0, "--", Table2[[#This Row],[TF HS]]/Table2[[#This Row],[TF T]]))</f>
        <v>--</v>
      </c>
      <c r="CH165" s="18">
        <f>IF(Table2[[#This Row],[TF T]]=0,"--", IF(Table2[[#This Row],[TF FE]]/Table2[[#This Row],[TF T]]=0, "--", Table2[[#This Row],[TF FE]]/Table2[[#This Row],[TF T]]))</f>
        <v>6.3829787234042548E-2</v>
      </c>
      <c r="CI165" s="2">
        <v>20</v>
      </c>
      <c r="CJ165" s="2">
        <v>0</v>
      </c>
      <c r="CK165" s="2">
        <v>0</v>
      </c>
      <c r="CL165" s="2">
        <v>0</v>
      </c>
      <c r="CM165" s="6">
        <f>SUM(Table2[[#This Row],[BB B]:[BB FE]])</f>
        <v>20</v>
      </c>
      <c r="CN165" s="11">
        <f>IF((Table2[[#This Row],[BB T]]/Table2[[#This Row],[Admission]]) = 0, "--", (Table2[[#This Row],[BB T]]/Table2[[#This Row],[Admission]]))</f>
        <v>4.6620046620046623E-2</v>
      </c>
      <c r="CO165" s="11" t="str">
        <f>IF(Table2[[#This Row],[BB T]]=0,"--", IF(Table2[[#This Row],[BB HS]]/Table2[[#This Row],[BB T]]=0, "--", Table2[[#This Row],[BB HS]]/Table2[[#This Row],[BB T]]))</f>
        <v>--</v>
      </c>
      <c r="CP165" s="18" t="str">
        <f>IF(Table2[[#This Row],[BB T]]=0,"--", IF(Table2[[#This Row],[BB FE]]/Table2[[#This Row],[BB T]]=0, "--", Table2[[#This Row],[BB FE]]/Table2[[#This Row],[BB T]]))</f>
        <v>--</v>
      </c>
      <c r="CQ165" s="2">
        <v>0</v>
      </c>
      <c r="CR165" s="2">
        <v>19</v>
      </c>
      <c r="CS165" s="2">
        <v>0</v>
      </c>
      <c r="CT165" s="2">
        <v>1</v>
      </c>
      <c r="CU165" s="6">
        <f>SUM(Table2[[#This Row],[SB B]:[SB FE]])</f>
        <v>20</v>
      </c>
      <c r="CV165" s="11">
        <f>IF((Table2[[#This Row],[SB T]]/Table2[[#This Row],[Admission]]) = 0, "--", (Table2[[#This Row],[SB T]]/Table2[[#This Row],[Admission]]))</f>
        <v>4.6620046620046623E-2</v>
      </c>
      <c r="CW165" s="11" t="str">
        <f>IF(Table2[[#This Row],[SB T]]=0,"--", IF(Table2[[#This Row],[SB HS]]/Table2[[#This Row],[SB T]]=0, "--", Table2[[#This Row],[SB HS]]/Table2[[#This Row],[SB T]]))</f>
        <v>--</v>
      </c>
      <c r="CX165" s="18">
        <f>IF(Table2[[#This Row],[SB T]]=0,"--", IF(Table2[[#This Row],[SB FE]]/Table2[[#This Row],[SB T]]=0, "--", Table2[[#This Row],[SB FE]]/Table2[[#This Row],[SB T]]))</f>
        <v>0.05</v>
      </c>
      <c r="CY165" s="2">
        <v>5</v>
      </c>
      <c r="CZ165" s="2">
        <v>1</v>
      </c>
      <c r="DA165" s="2">
        <v>0</v>
      </c>
      <c r="DB165" s="2">
        <v>0</v>
      </c>
      <c r="DC165" s="6">
        <f>SUM(Table2[[#This Row],[GF B]:[GF FE]])</f>
        <v>6</v>
      </c>
      <c r="DD165" s="11">
        <f>IF((Table2[[#This Row],[GF T]]/Table2[[#This Row],[Admission]]) = 0, "--", (Table2[[#This Row],[GF T]]/Table2[[#This Row],[Admission]]))</f>
        <v>1.3986013986013986E-2</v>
      </c>
      <c r="DE165" s="11" t="str">
        <f>IF(Table2[[#This Row],[GF T]]=0,"--", IF(Table2[[#This Row],[GF HS]]/Table2[[#This Row],[GF T]]=0, "--", Table2[[#This Row],[GF HS]]/Table2[[#This Row],[GF T]]))</f>
        <v>--</v>
      </c>
      <c r="DF165" s="18" t="str">
        <f>IF(Table2[[#This Row],[GF T]]=0,"--", IF(Table2[[#This Row],[GF FE]]/Table2[[#This Row],[GF T]]=0, "--", Table2[[#This Row],[GF FE]]/Table2[[#This Row],[GF T]]))</f>
        <v>--</v>
      </c>
      <c r="DG165" s="2">
        <v>8</v>
      </c>
      <c r="DH165" s="2">
        <v>3</v>
      </c>
      <c r="DI165" s="2">
        <v>0</v>
      </c>
      <c r="DJ165" s="2">
        <v>1</v>
      </c>
      <c r="DK165" s="6">
        <f>SUM(Table2[[#This Row],[TN B]:[TN FE]])</f>
        <v>12</v>
      </c>
      <c r="DL165" s="11">
        <f>IF((Table2[[#This Row],[TN T]]/Table2[[#This Row],[Admission]]) = 0, "--", (Table2[[#This Row],[TN T]]/Table2[[#This Row],[Admission]]))</f>
        <v>2.7972027972027972E-2</v>
      </c>
      <c r="DM165" s="11" t="str">
        <f>IF(Table2[[#This Row],[TN T]]=0,"--", IF(Table2[[#This Row],[TN HS]]/Table2[[#This Row],[TN T]]=0, "--", Table2[[#This Row],[TN HS]]/Table2[[#This Row],[TN T]]))</f>
        <v>--</v>
      </c>
      <c r="DN165" s="18">
        <f>IF(Table2[[#This Row],[TN T]]=0,"--", IF(Table2[[#This Row],[TN FE]]/Table2[[#This Row],[TN T]]=0, "--", Table2[[#This Row],[TN FE]]/Table2[[#This Row],[TN T]]))</f>
        <v>8.3333333333333329E-2</v>
      </c>
      <c r="DO165" s="2">
        <v>14</v>
      </c>
      <c r="DP165" s="2">
        <v>11</v>
      </c>
      <c r="DQ165" s="2">
        <v>1</v>
      </c>
      <c r="DR165" s="2">
        <v>0</v>
      </c>
      <c r="DS165" s="6">
        <f>SUM(Table2[[#This Row],[BND B]:[BND FE]])</f>
        <v>26</v>
      </c>
      <c r="DT165" s="11">
        <f>IF((Table2[[#This Row],[BND T]]/Table2[[#This Row],[Admission]]) = 0, "--", (Table2[[#This Row],[BND T]]/Table2[[#This Row],[Admission]]))</f>
        <v>6.0606060606060608E-2</v>
      </c>
      <c r="DU165" s="11">
        <f>IF(Table2[[#This Row],[BND T]]=0,"--", IF(Table2[[#This Row],[BND HS]]/Table2[[#This Row],[BND T]]=0, "--", Table2[[#This Row],[BND HS]]/Table2[[#This Row],[BND T]]))</f>
        <v>3.8461538461538464E-2</v>
      </c>
      <c r="DV165" s="18" t="str">
        <f>IF(Table2[[#This Row],[BND T]]=0,"--", IF(Table2[[#This Row],[BND FE]]/Table2[[#This Row],[BND T]]=0, "--", Table2[[#This Row],[BND FE]]/Table2[[#This Row],[BND T]]))</f>
        <v>--</v>
      </c>
      <c r="DW165" s="2">
        <v>1</v>
      </c>
      <c r="DX165" s="2">
        <v>2</v>
      </c>
      <c r="DY165" s="2">
        <v>0</v>
      </c>
      <c r="DZ165" s="2">
        <v>0</v>
      </c>
      <c r="EA165" s="6">
        <f>SUM(Table2[[#This Row],[SPE B]:[SPE FE]])</f>
        <v>3</v>
      </c>
      <c r="EB165" s="11">
        <f>IF((Table2[[#This Row],[SPE T]]/Table2[[#This Row],[Admission]]) = 0, "--", (Table2[[#This Row],[SPE T]]/Table2[[#This Row],[Admission]]))</f>
        <v>6.993006993006993E-3</v>
      </c>
      <c r="EC165" s="11" t="str">
        <f>IF(Table2[[#This Row],[SPE T]]=0,"--", IF(Table2[[#This Row],[SPE HS]]/Table2[[#This Row],[SPE T]]=0, "--", Table2[[#This Row],[SPE HS]]/Table2[[#This Row],[SPE T]]))</f>
        <v>--</v>
      </c>
      <c r="ED165" s="18" t="str">
        <f>IF(Table2[[#This Row],[SPE T]]=0,"--", IF(Table2[[#This Row],[SPE FE]]/Table2[[#This Row],[SPE T]]=0, "--", Table2[[#This Row],[SPE FE]]/Table2[[#This Row],[SPE T]]))</f>
        <v>--</v>
      </c>
      <c r="EE165" s="2">
        <v>0</v>
      </c>
      <c r="EF165" s="2">
        <v>0</v>
      </c>
      <c r="EG165" s="2">
        <v>0</v>
      </c>
      <c r="EH165" s="2">
        <v>0</v>
      </c>
      <c r="EI165" s="6">
        <f>SUM(Table2[[#This Row],[ORC B]:[ORC FE]])</f>
        <v>0</v>
      </c>
      <c r="EJ165" s="11" t="str">
        <f>IF((Table2[[#This Row],[ORC T]]/Table2[[#This Row],[Admission]]) = 0, "--", (Table2[[#This Row],[ORC T]]/Table2[[#This Row],[Admission]]))</f>
        <v>--</v>
      </c>
      <c r="EK165" s="11" t="str">
        <f>IF(Table2[[#This Row],[ORC T]]=0,"--", IF(Table2[[#This Row],[ORC HS]]/Table2[[#This Row],[ORC T]]=0, "--", Table2[[#This Row],[ORC HS]]/Table2[[#This Row],[ORC T]]))</f>
        <v>--</v>
      </c>
      <c r="EL165" s="18" t="str">
        <f>IF(Table2[[#This Row],[ORC T]]=0,"--", IF(Table2[[#This Row],[ORC FE]]/Table2[[#This Row],[ORC T]]=0, "--", Table2[[#This Row],[ORC FE]]/Table2[[#This Row],[ORC T]]))</f>
        <v>--</v>
      </c>
      <c r="EM165" s="2">
        <v>0</v>
      </c>
      <c r="EN165" s="2">
        <v>1</v>
      </c>
      <c r="EO165" s="2">
        <v>0</v>
      </c>
      <c r="EP165" s="2">
        <v>0</v>
      </c>
      <c r="EQ165" s="6">
        <f>SUM(Table2[[#This Row],[SOL B]:[SOL FE]])</f>
        <v>1</v>
      </c>
      <c r="ER165" s="11">
        <f>IF((Table2[[#This Row],[SOL T]]/Table2[[#This Row],[Admission]]) = 0, "--", (Table2[[#This Row],[SOL T]]/Table2[[#This Row],[Admission]]))</f>
        <v>2.331002331002331E-3</v>
      </c>
      <c r="ES165" s="11" t="str">
        <f>IF(Table2[[#This Row],[SOL T]]=0,"--", IF(Table2[[#This Row],[SOL HS]]/Table2[[#This Row],[SOL T]]=0, "--", Table2[[#This Row],[SOL HS]]/Table2[[#This Row],[SOL T]]))</f>
        <v>--</v>
      </c>
      <c r="ET165" s="18" t="str">
        <f>IF(Table2[[#This Row],[SOL T]]=0,"--", IF(Table2[[#This Row],[SOL FE]]/Table2[[#This Row],[SOL T]]=0, "--", Table2[[#This Row],[SOL FE]]/Table2[[#This Row],[SOL T]]))</f>
        <v>--</v>
      </c>
      <c r="EU165" s="2">
        <v>1</v>
      </c>
      <c r="EV165" s="2">
        <v>7</v>
      </c>
      <c r="EW165" s="2">
        <v>0</v>
      </c>
      <c r="EX165" s="2">
        <v>1</v>
      </c>
      <c r="EY165" s="6">
        <f>SUM(Table2[[#This Row],[CHO B]:[CHO FE]])</f>
        <v>9</v>
      </c>
      <c r="EZ165" s="11">
        <f>IF((Table2[[#This Row],[CHO T]]/Table2[[#This Row],[Admission]]) = 0, "--", (Table2[[#This Row],[CHO T]]/Table2[[#This Row],[Admission]]))</f>
        <v>2.097902097902098E-2</v>
      </c>
      <c r="FA165" s="11" t="str">
        <f>IF(Table2[[#This Row],[CHO T]]=0,"--", IF(Table2[[#This Row],[CHO HS]]/Table2[[#This Row],[CHO T]]=0, "--", Table2[[#This Row],[CHO HS]]/Table2[[#This Row],[CHO T]]))</f>
        <v>--</v>
      </c>
      <c r="FB165" s="18">
        <f>IF(Table2[[#This Row],[CHO T]]=0,"--", IF(Table2[[#This Row],[CHO FE]]/Table2[[#This Row],[CHO T]]=0, "--", Table2[[#This Row],[CHO FE]]/Table2[[#This Row],[CHO T]]))</f>
        <v>0.1111111111111111</v>
      </c>
      <c r="FC16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144</v>
      </c>
      <c r="FD165">
        <v>0</v>
      </c>
      <c r="FE165">
        <v>0</v>
      </c>
      <c r="FF165">
        <v>0</v>
      </c>
      <c r="FG165">
        <v>0</v>
      </c>
      <c r="FH165">
        <v>0</v>
      </c>
      <c r="FI165">
        <v>0</v>
      </c>
      <c r="FJ165" s="1" t="s">
        <v>390</v>
      </c>
      <c r="FK165" s="1" t="s">
        <v>390</v>
      </c>
      <c r="FL165">
        <v>0</v>
      </c>
      <c r="FM165">
        <v>0</v>
      </c>
      <c r="FN165" s="1" t="s">
        <v>390</v>
      </c>
      <c r="FO165" s="1" t="s">
        <v>390</v>
      </c>
    </row>
    <row r="166" spans="1:171">
      <c r="A166">
        <v>1087</v>
      </c>
      <c r="B166">
        <v>90</v>
      </c>
      <c r="C166" t="s">
        <v>92</v>
      </c>
      <c r="D166" t="s">
        <v>263</v>
      </c>
      <c r="E166" s="20">
        <v>53</v>
      </c>
      <c r="F166" s="2">
        <v>0</v>
      </c>
      <c r="G166" s="2">
        <v>0</v>
      </c>
      <c r="H166" s="2">
        <v>0</v>
      </c>
      <c r="I166" s="2">
        <v>0</v>
      </c>
      <c r="J166" s="6">
        <f>SUM(Table2[[#This Row],[FB B]:[FB FE]])</f>
        <v>0</v>
      </c>
      <c r="K166" s="11" t="str">
        <f>IF((Table2[[#This Row],[FB T]]/Table2[[#This Row],[Admission]]) = 0, "--", (Table2[[#This Row],[FB T]]/Table2[[#This Row],[Admission]]))</f>
        <v>--</v>
      </c>
      <c r="L166" s="11" t="str">
        <f>IF(Table2[[#This Row],[FB T]]=0,"--", IF(Table2[[#This Row],[FB HS]]/Table2[[#This Row],[FB T]]=0, "--", Table2[[#This Row],[FB HS]]/Table2[[#This Row],[FB T]]))</f>
        <v>--</v>
      </c>
      <c r="M166" s="18" t="str">
        <f>IF(Table2[[#This Row],[FB T]]=0,"--", IF(Table2[[#This Row],[FB FE]]/Table2[[#This Row],[FB T]]=0, "--", Table2[[#This Row],[FB FE]]/Table2[[#This Row],[FB T]]))</f>
        <v>--</v>
      </c>
      <c r="N166" s="2">
        <v>4</v>
      </c>
      <c r="O166" s="2">
        <v>0</v>
      </c>
      <c r="P166" s="2">
        <v>0</v>
      </c>
      <c r="Q166" s="2">
        <v>0</v>
      </c>
      <c r="R166" s="6">
        <f>SUM(Table2[[#This Row],[XC B]:[XC FE]])</f>
        <v>4</v>
      </c>
      <c r="S166" s="11">
        <f>IF((Table2[[#This Row],[XC T]]/Table2[[#This Row],[Admission]]) = 0, "--", (Table2[[#This Row],[XC T]]/Table2[[#This Row],[Admission]]))</f>
        <v>7.5471698113207544E-2</v>
      </c>
      <c r="T166" s="11" t="str">
        <f>IF(Table2[[#This Row],[XC T]]=0,"--", IF(Table2[[#This Row],[XC HS]]/Table2[[#This Row],[XC T]]=0, "--", Table2[[#This Row],[XC HS]]/Table2[[#This Row],[XC T]]))</f>
        <v>--</v>
      </c>
      <c r="U166" s="18" t="str">
        <f>IF(Table2[[#This Row],[XC T]]=0,"--", IF(Table2[[#This Row],[XC FE]]/Table2[[#This Row],[XC T]]=0, "--", Table2[[#This Row],[XC FE]]/Table2[[#This Row],[XC T]]))</f>
        <v>--</v>
      </c>
      <c r="V166" s="2">
        <v>16</v>
      </c>
      <c r="W166" s="2">
        <v>0</v>
      </c>
      <c r="X166" s="2">
        <v>0</v>
      </c>
      <c r="Y166" s="6">
        <f>SUM(Table2[[#This Row],[VB G]:[VB FE]])</f>
        <v>16</v>
      </c>
      <c r="Z166" s="11">
        <f>IF((Table2[[#This Row],[VB T]]/Table2[[#This Row],[Admission]]) = 0, "--", (Table2[[#This Row],[VB T]]/Table2[[#This Row],[Admission]]))</f>
        <v>0.30188679245283018</v>
      </c>
      <c r="AA166" s="11" t="str">
        <f>IF(Table2[[#This Row],[VB T]]=0,"--", IF(Table2[[#This Row],[VB HS]]/Table2[[#This Row],[VB T]]=0, "--", Table2[[#This Row],[VB HS]]/Table2[[#This Row],[VB T]]))</f>
        <v>--</v>
      </c>
      <c r="AB166" s="18" t="str">
        <f>IF(Table2[[#This Row],[VB T]]=0,"--", IF(Table2[[#This Row],[VB FE]]/Table2[[#This Row],[VB T]]=0, "--", Table2[[#This Row],[VB FE]]/Table2[[#This Row],[VB T]]))</f>
        <v>--</v>
      </c>
      <c r="AC166" s="2">
        <v>20</v>
      </c>
      <c r="AD166" s="2">
        <v>0</v>
      </c>
      <c r="AE166" s="2">
        <v>1</v>
      </c>
      <c r="AF166" s="2">
        <v>0</v>
      </c>
      <c r="AG166" s="6">
        <f>SUM(Table2[[#This Row],[SC B]:[SC FE]])</f>
        <v>21</v>
      </c>
      <c r="AH166" s="11">
        <f>IF((Table2[[#This Row],[SC T]]/Table2[[#This Row],[Admission]]) = 0, "--", (Table2[[#This Row],[SC T]]/Table2[[#This Row],[Admission]]))</f>
        <v>0.39622641509433965</v>
      </c>
      <c r="AI166" s="11">
        <f>IF(Table2[[#This Row],[SC T]]=0,"--", IF(Table2[[#This Row],[SC HS]]/Table2[[#This Row],[SC T]]=0, "--", Table2[[#This Row],[SC HS]]/Table2[[#This Row],[SC T]]))</f>
        <v>4.7619047619047616E-2</v>
      </c>
      <c r="AJ166" s="18" t="str">
        <f>IF(Table2[[#This Row],[SC T]]=0,"--", IF(Table2[[#This Row],[SC FE]]/Table2[[#This Row],[SC T]]=0, "--", Table2[[#This Row],[SC FE]]/Table2[[#This Row],[SC T]]))</f>
        <v>--</v>
      </c>
      <c r="AK166" s="15">
        <f>SUM(Table2[[#This Row],[FB T]],Table2[[#This Row],[XC T]],Table2[[#This Row],[VB T]],Table2[[#This Row],[SC T]])</f>
        <v>41</v>
      </c>
      <c r="AL166" s="2">
        <v>14</v>
      </c>
      <c r="AM166" s="2">
        <v>11</v>
      </c>
      <c r="AN166" s="2">
        <v>1</v>
      </c>
      <c r="AO166" s="2">
        <v>0</v>
      </c>
      <c r="AP166" s="6">
        <f>SUM(Table2[[#This Row],[BX B]:[BX FE]])</f>
        <v>26</v>
      </c>
      <c r="AQ166" s="11">
        <f>IF((Table2[[#This Row],[BX T]]/Table2[[#This Row],[Admission]]) = 0, "--", (Table2[[#This Row],[BX T]]/Table2[[#This Row],[Admission]]))</f>
        <v>0.49056603773584906</v>
      </c>
      <c r="AR166" s="11">
        <f>IF(Table2[[#This Row],[BX T]]=0,"--", IF(Table2[[#This Row],[BX HS]]/Table2[[#This Row],[BX T]]=0, "--", Table2[[#This Row],[BX HS]]/Table2[[#This Row],[BX T]]))</f>
        <v>3.8461538461538464E-2</v>
      </c>
      <c r="AS166" s="18" t="str">
        <f>IF(Table2[[#This Row],[BX T]]=0,"--", IF(Table2[[#This Row],[BX FE]]/Table2[[#This Row],[BX T]]=0, "--", Table2[[#This Row],[BX FE]]/Table2[[#This Row],[BX T]]))</f>
        <v>--</v>
      </c>
      <c r="AT166" s="2">
        <v>0</v>
      </c>
      <c r="AU166" s="2">
        <v>0</v>
      </c>
      <c r="AV166" s="2">
        <v>0</v>
      </c>
      <c r="AW166" s="2">
        <v>0</v>
      </c>
      <c r="AX166" s="6">
        <f>SUM(Table2[[#This Row],[SW B]:[SW FE]])</f>
        <v>0</v>
      </c>
      <c r="AY166" s="11" t="str">
        <f>IF((Table2[[#This Row],[SW T]]/Table2[[#This Row],[Admission]]) = 0, "--", (Table2[[#This Row],[SW T]]/Table2[[#This Row],[Admission]]))</f>
        <v>--</v>
      </c>
      <c r="AZ166" s="11" t="str">
        <f>IF(Table2[[#This Row],[SW T]]=0,"--", IF(Table2[[#This Row],[SW HS]]/Table2[[#This Row],[SW T]]=0, "--", Table2[[#This Row],[SW HS]]/Table2[[#This Row],[SW T]]))</f>
        <v>--</v>
      </c>
      <c r="BA166" s="18" t="str">
        <f>IF(Table2[[#This Row],[SW T]]=0,"--", IF(Table2[[#This Row],[SW FE]]/Table2[[#This Row],[SW T]]=0, "--", Table2[[#This Row],[SW FE]]/Table2[[#This Row],[SW T]]))</f>
        <v>--</v>
      </c>
      <c r="BB166" s="2">
        <v>0</v>
      </c>
      <c r="BC166" s="2">
        <v>0</v>
      </c>
      <c r="BD166" s="2">
        <v>0</v>
      </c>
      <c r="BE166" s="2">
        <v>0</v>
      </c>
      <c r="BF166" s="6">
        <f>SUM(Table2[[#This Row],[CHE B]:[CHE FE]])</f>
        <v>0</v>
      </c>
      <c r="BG166" s="11" t="str">
        <f>IF((Table2[[#This Row],[CHE T]]/Table2[[#This Row],[Admission]]) = 0, "--", (Table2[[#This Row],[CHE T]]/Table2[[#This Row],[Admission]]))</f>
        <v>--</v>
      </c>
      <c r="BH166" s="11" t="str">
        <f>IF(Table2[[#This Row],[CHE T]]=0,"--", IF(Table2[[#This Row],[CHE HS]]/Table2[[#This Row],[CHE T]]=0, "--", Table2[[#This Row],[CHE HS]]/Table2[[#This Row],[CHE T]]))</f>
        <v>--</v>
      </c>
      <c r="BI166" s="22" t="str">
        <f>IF(Table2[[#This Row],[CHE T]]=0,"--", IF(Table2[[#This Row],[CHE FE]]/Table2[[#This Row],[CHE T]]=0, "--", Table2[[#This Row],[CHE FE]]/Table2[[#This Row],[CHE T]]))</f>
        <v>--</v>
      </c>
      <c r="BJ166" s="2">
        <v>0</v>
      </c>
      <c r="BK166" s="2">
        <v>0</v>
      </c>
      <c r="BL166" s="2">
        <v>0</v>
      </c>
      <c r="BM166" s="2">
        <v>0</v>
      </c>
      <c r="BN166" s="6">
        <f>SUM(Table2[[#This Row],[WR B]:[WR FE]])</f>
        <v>0</v>
      </c>
      <c r="BO166" s="11" t="str">
        <f>IF((Table2[[#This Row],[WR T]]/Table2[[#This Row],[Admission]]) = 0, "--", (Table2[[#This Row],[WR T]]/Table2[[#This Row],[Admission]]))</f>
        <v>--</v>
      </c>
      <c r="BP166" s="11" t="str">
        <f>IF(Table2[[#This Row],[WR T]]=0,"--", IF(Table2[[#This Row],[WR HS]]/Table2[[#This Row],[WR T]]=0, "--", Table2[[#This Row],[WR HS]]/Table2[[#This Row],[WR T]]))</f>
        <v>--</v>
      </c>
      <c r="BQ166" s="18" t="str">
        <f>IF(Table2[[#This Row],[WR T]]=0,"--", IF(Table2[[#This Row],[WR FE]]/Table2[[#This Row],[WR T]]=0, "--", Table2[[#This Row],[WR FE]]/Table2[[#This Row],[WR T]]))</f>
        <v>--</v>
      </c>
      <c r="BR166" s="2">
        <v>0</v>
      </c>
      <c r="BS166" s="2">
        <v>0</v>
      </c>
      <c r="BT166" s="2">
        <v>0</v>
      </c>
      <c r="BU166" s="2">
        <v>0</v>
      </c>
      <c r="BV166" s="6">
        <f>SUM(Table2[[#This Row],[DNC B]:[DNC FE]])</f>
        <v>0</v>
      </c>
      <c r="BW166" s="11" t="str">
        <f>IF((Table2[[#This Row],[DNC T]]/Table2[[#This Row],[Admission]]) = 0, "--", (Table2[[#This Row],[DNC T]]/Table2[[#This Row],[Admission]]))</f>
        <v>--</v>
      </c>
      <c r="BX166" s="11" t="str">
        <f>IF(Table2[[#This Row],[DNC T]]=0,"--", IF(Table2[[#This Row],[DNC HS]]/Table2[[#This Row],[DNC T]]=0, "--", Table2[[#This Row],[DNC HS]]/Table2[[#This Row],[DNC T]]))</f>
        <v>--</v>
      </c>
      <c r="BY166" s="18" t="str">
        <f>IF(Table2[[#This Row],[DNC T]]=0,"--", IF(Table2[[#This Row],[DNC FE]]/Table2[[#This Row],[DNC T]]=0, "--", Table2[[#This Row],[DNC FE]]/Table2[[#This Row],[DNC T]]))</f>
        <v>--</v>
      </c>
      <c r="BZ166" s="24">
        <f>SUM(Table2[[#This Row],[BX T]],Table2[[#This Row],[SW T]],Table2[[#This Row],[CHE T]],Table2[[#This Row],[WR T]],Table2[[#This Row],[DNC T]])</f>
        <v>26</v>
      </c>
      <c r="CA166" s="2">
        <v>7</v>
      </c>
      <c r="CB166" s="2">
        <v>7</v>
      </c>
      <c r="CC166" s="2">
        <v>0</v>
      </c>
      <c r="CD166" s="2">
        <v>0</v>
      </c>
      <c r="CE166" s="6">
        <f>SUM(Table2[[#This Row],[TF B]:[TF FE]])</f>
        <v>14</v>
      </c>
      <c r="CF166" s="11">
        <f>IF((Table2[[#This Row],[TF T]]/Table2[[#This Row],[Admission]]) = 0, "--", (Table2[[#This Row],[TF T]]/Table2[[#This Row],[Admission]]))</f>
        <v>0.26415094339622641</v>
      </c>
      <c r="CG166" s="11" t="str">
        <f>IF(Table2[[#This Row],[TF T]]=0,"--", IF(Table2[[#This Row],[TF HS]]/Table2[[#This Row],[TF T]]=0, "--", Table2[[#This Row],[TF HS]]/Table2[[#This Row],[TF T]]))</f>
        <v>--</v>
      </c>
      <c r="CH166" s="18" t="str">
        <f>IF(Table2[[#This Row],[TF T]]=0,"--", IF(Table2[[#This Row],[TF FE]]/Table2[[#This Row],[TF T]]=0, "--", Table2[[#This Row],[TF FE]]/Table2[[#This Row],[TF T]]))</f>
        <v>--</v>
      </c>
      <c r="CI166" s="2">
        <v>0</v>
      </c>
      <c r="CJ166" s="2">
        <v>0</v>
      </c>
      <c r="CK166" s="2">
        <v>0</v>
      </c>
      <c r="CL166" s="2">
        <v>0</v>
      </c>
      <c r="CM166" s="6">
        <f>SUM(Table2[[#This Row],[BB B]:[BB FE]])</f>
        <v>0</v>
      </c>
      <c r="CN166" s="11" t="str">
        <f>IF((Table2[[#This Row],[BB T]]/Table2[[#This Row],[Admission]]) = 0, "--", (Table2[[#This Row],[BB T]]/Table2[[#This Row],[Admission]]))</f>
        <v>--</v>
      </c>
      <c r="CO166" s="11" t="str">
        <f>IF(Table2[[#This Row],[BB T]]=0,"--", IF(Table2[[#This Row],[BB HS]]/Table2[[#This Row],[BB T]]=0, "--", Table2[[#This Row],[BB HS]]/Table2[[#This Row],[BB T]]))</f>
        <v>--</v>
      </c>
      <c r="CP166" s="18" t="str">
        <f>IF(Table2[[#This Row],[BB T]]=0,"--", IF(Table2[[#This Row],[BB FE]]/Table2[[#This Row],[BB T]]=0, "--", Table2[[#This Row],[BB FE]]/Table2[[#This Row],[BB T]]))</f>
        <v>--</v>
      </c>
      <c r="CQ166" s="2">
        <v>0</v>
      </c>
      <c r="CR166" s="2">
        <v>0</v>
      </c>
      <c r="CS166" s="2">
        <v>0</v>
      </c>
      <c r="CT166" s="2">
        <v>0</v>
      </c>
      <c r="CU166" s="6">
        <f>SUM(Table2[[#This Row],[SB B]:[SB FE]])</f>
        <v>0</v>
      </c>
      <c r="CV166" s="11" t="str">
        <f>IF((Table2[[#This Row],[SB T]]/Table2[[#This Row],[Admission]]) = 0, "--", (Table2[[#This Row],[SB T]]/Table2[[#This Row],[Admission]]))</f>
        <v>--</v>
      </c>
      <c r="CW166" s="11" t="str">
        <f>IF(Table2[[#This Row],[SB T]]=0,"--", IF(Table2[[#This Row],[SB HS]]/Table2[[#This Row],[SB T]]=0, "--", Table2[[#This Row],[SB HS]]/Table2[[#This Row],[SB T]]))</f>
        <v>--</v>
      </c>
      <c r="CX166" s="18" t="str">
        <f>IF(Table2[[#This Row],[SB T]]=0,"--", IF(Table2[[#This Row],[SB FE]]/Table2[[#This Row],[SB T]]=0, "--", Table2[[#This Row],[SB FE]]/Table2[[#This Row],[SB T]]))</f>
        <v>--</v>
      </c>
      <c r="CY166" s="2">
        <v>0</v>
      </c>
      <c r="CZ166" s="2">
        <v>0</v>
      </c>
      <c r="DA166" s="2">
        <v>0</v>
      </c>
      <c r="DB166" s="2">
        <v>0</v>
      </c>
      <c r="DC166" s="6">
        <f>SUM(Table2[[#This Row],[GF B]:[GF FE]])</f>
        <v>0</v>
      </c>
      <c r="DD166" s="11" t="str">
        <f>IF((Table2[[#This Row],[GF T]]/Table2[[#This Row],[Admission]]) = 0, "--", (Table2[[#This Row],[GF T]]/Table2[[#This Row],[Admission]]))</f>
        <v>--</v>
      </c>
      <c r="DE166" s="11" t="str">
        <f>IF(Table2[[#This Row],[GF T]]=0,"--", IF(Table2[[#This Row],[GF HS]]/Table2[[#This Row],[GF T]]=0, "--", Table2[[#This Row],[GF HS]]/Table2[[#This Row],[GF T]]))</f>
        <v>--</v>
      </c>
      <c r="DF166" s="18" t="str">
        <f>IF(Table2[[#This Row],[GF T]]=0,"--", IF(Table2[[#This Row],[GF FE]]/Table2[[#This Row],[GF T]]=0, "--", Table2[[#This Row],[GF FE]]/Table2[[#This Row],[GF T]]))</f>
        <v>--</v>
      </c>
      <c r="DG166" s="2">
        <v>0</v>
      </c>
      <c r="DH166" s="2">
        <v>0</v>
      </c>
      <c r="DI166" s="2">
        <v>0</v>
      </c>
      <c r="DJ166" s="2">
        <v>0</v>
      </c>
      <c r="DK166" s="6">
        <f>SUM(Table2[[#This Row],[TN B]:[TN FE]])</f>
        <v>0</v>
      </c>
      <c r="DL166" s="11" t="str">
        <f>IF((Table2[[#This Row],[TN T]]/Table2[[#This Row],[Admission]]) = 0, "--", (Table2[[#This Row],[TN T]]/Table2[[#This Row],[Admission]]))</f>
        <v>--</v>
      </c>
      <c r="DM166" s="11" t="str">
        <f>IF(Table2[[#This Row],[TN T]]=0,"--", IF(Table2[[#This Row],[TN HS]]/Table2[[#This Row],[TN T]]=0, "--", Table2[[#This Row],[TN HS]]/Table2[[#This Row],[TN T]]))</f>
        <v>--</v>
      </c>
      <c r="DN166" s="18" t="str">
        <f>IF(Table2[[#This Row],[TN T]]=0,"--", IF(Table2[[#This Row],[TN FE]]/Table2[[#This Row],[TN T]]=0, "--", Table2[[#This Row],[TN FE]]/Table2[[#This Row],[TN T]]))</f>
        <v>--</v>
      </c>
      <c r="DO166" s="2">
        <v>0</v>
      </c>
      <c r="DP166" s="2">
        <v>0</v>
      </c>
      <c r="DQ166" s="2">
        <v>0</v>
      </c>
      <c r="DR166" s="2">
        <v>0</v>
      </c>
      <c r="DS166" s="6">
        <f>SUM(Table2[[#This Row],[BND B]:[BND FE]])</f>
        <v>0</v>
      </c>
      <c r="DT166" s="11" t="str">
        <f>IF((Table2[[#This Row],[BND T]]/Table2[[#This Row],[Admission]]) = 0, "--", (Table2[[#This Row],[BND T]]/Table2[[#This Row],[Admission]]))</f>
        <v>--</v>
      </c>
      <c r="DU166" s="11" t="str">
        <f>IF(Table2[[#This Row],[BND T]]=0,"--", IF(Table2[[#This Row],[BND HS]]/Table2[[#This Row],[BND T]]=0, "--", Table2[[#This Row],[BND HS]]/Table2[[#This Row],[BND T]]))</f>
        <v>--</v>
      </c>
      <c r="DV166" s="18" t="str">
        <f>IF(Table2[[#This Row],[BND T]]=0,"--", IF(Table2[[#This Row],[BND FE]]/Table2[[#This Row],[BND T]]=0, "--", Table2[[#This Row],[BND FE]]/Table2[[#This Row],[BND T]]))</f>
        <v>--</v>
      </c>
      <c r="DW166" s="2">
        <v>0</v>
      </c>
      <c r="DX166" s="2">
        <v>0</v>
      </c>
      <c r="DY166" s="2">
        <v>0</v>
      </c>
      <c r="DZ166" s="2">
        <v>0</v>
      </c>
      <c r="EA166" s="6">
        <f>SUM(Table2[[#This Row],[SPE B]:[SPE FE]])</f>
        <v>0</v>
      </c>
      <c r="EB166" s="11" t="str">
        <f>IF((Table2[[#This Row],[SPE T]]/Table2[[#This Row],[Admission]]) = 0, "--", (Table2[[#This Row],[SPE T]]/Table2[[#This Row],[Admission]]))</f>
        <v>--</v>
      </c>
      <c r="EC166" s="11" t="str">
        <f>IF(Table2[[#This Row],[SPE T]]=0,"--", IF(Table2[[#This Row],[SPE HS]]/Table2[[#This Row],[SPE T]]=0, "--", Table2[[#This Row],[SPE HS]]/Table2[[#This Row],[SPE T]]))</f>
        <v>--</v>
      </c>
      <c r="ED166" s="18" t="str">
        <f>IF(Table2[[#This Row],[SPE T]]=0,"--", IF(Table2[[#This Row],[SPE FE]]/Table2[[#This Row],[SPE T]]=0, "--", Table2[[#This Row],[SPE FE]]/Table2[[#This Row],[SPE T]]))</f>
        <v>--</v>
      </c>
      <c r="EE166" s="2">
        <v>0</v>
      </c>
      <c r="EF166" s="2">
        <v>0</v>
      </c>
      <c r="EG166" s="2">
        <v>0</v>
      </c>
      <c r="EH166" s="2">
        <v>0</v>
      </c>
      <c r="EI166" s="6">
        <f>SUM(Table2[[#This Row],[ORC B]:[ORC FE]])</f>
        <v>0</v>
      </c>
      <c r="EJ166" s="11" t="str">
        <f>IF((Table2[[#This Row],[ORC T]]/Table2[[#This Row],[Admission]]) = 0, "--", (Table2[[#This Row],[ORC T]]/Table2[[#This Row],[Admission]]))</f>
        <v>--</v>
      </c>
      <c r="EK166" s="11" t="str">
        <f>IF(Table2[[#This Row],[ORC T]]=0,"--", IF(Table2[[#This Row],[ORC HS]]/Table2[[#This Row],[ORC T]]=0, "--", Table2[[#This Row],[ORC HS]]/Table2[[#This Row],[ORC T]]))</f>
        <v>--</v>
      </c>
      <c r="EL166" s="18" t="str">
        <f>IF(Table2[[#This Row],[ORC T]]=0,"--", IF(Table2[[#This Row],[ORC FE]]/Table2[[#This Row],[ORC T]]=0, "--", Table2[[#This Row],[ORC FE]]/Table2[[#This Row],[ORC T]]))</f>
        <v>--</v>
      </c>
      <c r="EM166" s="2">
        <v>0</v>
      </c>
      <c r="EN166" s="2">
        <v>0</v>
      </c>
      <c r="EO166" s="2">
        <v>0</v>
      </c>
      <c r="EP166" s="2">
        <v>0</v>
      </c>
      <c r="EQ166" s="6">
        <f>SUM(Table2[[#This Row],[SOL B]:[SOL FE]])</f>
        <v>0</v>
      </c>
      <c r="ER166" s="11" t="str">
        <f>IF((Table2[[#This Row],[SOL T]]/Table2[[#This Row],[Admission]]) = 0, "--", (Table2[[#This Row],[SOL T]]/Table2[[#This Row],[Admission]]))</f>
        <v>--</v>
      </c>
      <c r="ES166" s="11" t="str">
        <f>IF(Table2[[#This Row],[SOL T]]=0,"--", IF(Table2[[#This Row],[SOL HS]]/Table2[[#This Row],[SOL T]]=0, "--", Table2[[#This Row],[SOL HS]]/Table2[[#This Row],[SOL T]]))</f>
        <v>--</v>
      </c>
      <c r="ET166" s="18" t="str">
        <f>IF(Table2[[#This Row],[SOL T]]=0,"--", IF(Table2[[#This Row],[SOL FE]]/Table2[[#This Row],[SOL T]]=0, "--", Table2[[#This Row],[SOL FE]]/Table2[[#This Row],[SOL T]]))</f>
        <v>--</v>
      </c>
      <c r="EU166" s="2">
        <v>0</v>
      </c>
      <c r="EV166" s="2">
        <v>0</v>
      </c>
      <c r="EW166" s="2">
        <v>0</v>
      </c>
      <c r="EX166" s="2">
        <v>0</v>
      </c>
      <c r="EY166" s="6">
        <f>SUM(Table2[[#This Row],[CHO B]:[CHO FE]])</f>
        <v>0</v>
      </c>
      <c r="EZ166" s="11" t="str">
        <f>IF((Table2[[#This Row],[CHO T]]/Table2[[#This Row],[Admission]]) = 0, "--", (Table2[[#This Row],[CHO T]]/Table2[[#This Row],[Admission]]))</f>
        <v>--</v>
      </c>
      <c r="FA166" s="11" t="str">
        <f>IF(Table2[[#This Row],[CHO T]]=0,"--", IF(Table2[[#This Row],[CHO HS]]/Table2[[#This Row],[CHO T]]=0, "--", Table2[[#This Row],[CHO HS]]/Table2[[#This Row],[CHO T]]))</f>
        <v>--</v>
      </c>
      <c r="FB166" s="18" t="str">
        <f>IF(Table2[[#This Row],[CHO T]]=0,"--", IF(Table2[[#This Row],[CHO FE]]/Table2[[#This Row],[CHO T]]=0, "--", Table2[[#This Row],[CHO FE]]/Table2[[#This Row],[CHO T]]))</f>
        <v>--</v>
      </c>
      <c r="FC16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</v>
      </c>
      <c r="FD166">
        <v>0</v>
      </c>
      <c r="FE166">
        <v>0</v>
      </c>
      <c r="FF166" s="1" t="s">
        <v>390</v>
      </c>
      <c r="FG166" s="1" t="s">
        <v>390</v>
      </c>
      <c r="FH166">
        <v>0</v>
      </c>
      <c r="FI166">
        <v>0</v>
      </c>
      <c r="FJ166" s="1" t="s">
        <v>390</v>
      </c>
      <c r="FK166" s="1" t="s">
        <v>390</v>
      </c>
      <c r="FL166">
        <v>0</v>
      </c>
      <c r="FM166">
        <v>0</v>
      </c>
      <c r="FN166" s="1" t="s">
        <v>390</v>
      </c>
      <c r="FO166" s="1" t="s">
        <v>390</v>
      </c>
    </row>
    <row r="167" spans="1:171">
      <c r="A167">
        <v>1061</v>
      </c>
      <c r="B167">
        <v>138</v>
      </c>
      <c r="C167" t="s">
        <v>112</v>
      </c>
      <c r="D167" t="s">
        <v>264</v>
      </c>
      <c r="E167" s="20">
        <v>125</v>
      </c>
      <c r="F167" s="2">
        <v>18</v>
      </c>
      <c r="G167" s="2">
        <v>0</v>
      </c>
      <c r="H167" s="2">
        <v>0</v>
      </c>
      <c r="I167" s="2">
        <v>1</v>
      </c>
      <c r="J167" s="6">
        <f>SUM(Table2[[#This Row],[FB B]:[FB FE]])</f>
        <v>19</v>
      </c>
      <c r="K167" s="11">
        <f>IF((Table2[[#This Row],[FB T]]/Table2[[#This Row],[Admission]]) = 0, "--", (Table2[[#This Row],[FB T]]/Table2[[#This Row],[Admission]]))</f>
        <v>0.152</v>
      </c>
      <c r="L167" s="11" t="str">
        <f>IF(Table2[[#This Row],[FB T]]=0,"--", IF(Table2[[#This Row],[FB HS]]/Table2[[#This Row],[FB T]]=0, "--", Table2[[#This Row],[FB HS]]/Table2[[#This Row],[FB T]]))</f>
        <v>--</v>
      </c>
      <c r="M167" s="18">
        <f>IF(Table2[[#This Row],[FB T]]=0,"--", IF(Table2[[#This Row],[FB FE]]/Table2[[#This Row],[FB T]]=0, "--", Table2[[#This Row],[FB FE]]/Table2[[#This Row],[FB T]]))</f>
        <v>5.2631578947368418E-2</v>
      </c>
      <c r="N167" s="2">
        <v>5</v>
      </c>
      <c r="O167" s="2">
        <v>5</v>
      </c>
      <c r="P167" s="2">
        <v>0</v>
      </c>
      <c r="Q167" s="2">
        <v>0</v>
      </c>
      <c r="R167" s="6">
        <f>SUM(Table2[[#This Row],[XC B]:[XC FE]])</f>
        <v>10</v>
      </c>
      <c r="S167" s="11">
        <f>IF((Table2[[#This Row],[XC T]]/Table2[[#This Row],[Admission]]) = 0, "--", (Table2[[#This Row],[XC T]]/Table2[[#This Row],[Admission]]))</f>
        <v>0.08</v>
      </c>
      <c r="T167" s="11" t="str">
        <f>IF(Table2[[#This Row],[XC T]]=0,"--", IF(Table2[[#This Row],[XC HS]]/Table2[[#This Row],[XC T]]=0, "--", Table2[[#This Row],[XC HS]]/Table2[[#This Row],[XC T]]))</f>
        <v>--</v>
      </c>
      <c r="U167" s="18" t="str">
        <f>IF(Table2[[#This Row],[XC T]]=0,"--", IF(Table2[[#This Row],[XC FE]]/Table2[[#This Row],[XC T]]=0, "--", Table2[[#This Row],[XC FE]]/Table2[[#This Row],[XC T]]))</f>
        <v>--</v>
      </c>
      <c r="V167" s="2">
        <v>18</v>
      </c>
      <c r="W167" s="2">
        <v>0</v>
      </c>
      <c r="X167" s="2">
        <v>0</v>
      </c>
      <c r="Y167" s="6">
        <f>SUM(Table2[[#This Row],[VB G]:[VB FE]])</f>
        <v>18</v>
      </c>
      <c r="Z167" s="11">
        <f>IF((Table2[[#This Row],[VB T]]/Table2[[#This Row],[Admission]]) = 0, "--", (Table2[[#This Row],[VB T]]/Table2[[#This Row],[Admission]]))</f>
        <v>0.14399999999999999</v>
      </c>
      <c r="AA167" s="11" t="str">
        <f>IF(Table2[[#This Row],[VB T]]=0,"--", IF(Table2[[#This Row],[VB HS]]/Table2[[#This Row],[VB T]]=0, "--", Table2[[#This Row],[VB HS]]/Table2[[#This Row],[VB T]]))</f>
        <v>--</v>
      </c>
      <c r="AB167" s="18" t="str">
        <f>IF(Table2[[#This Row],[VB T]]=0,"--", IF(Table2[[#This Row],[VB FE]]/Table2[[#This Row],[VB T]]=0, "--", Table2[[#This Row],[VB FE]]/Table2[[#This Row],[VB T]]))</f>
        <v>--</v>
      </c>
      <c r="AC167" s="2">
        <v>0</v>
      </c>
      <c r="AD167" s="2">
        <v>0</v>
      </c>
      <c r="AE167" s="2">
        <v>0</v>
      </c>
      <c r="AF167" s="2">
        <v>0</v>
      </c>
      <c r="AG167" s="6">
        <f>SUM(Table2[[#This Row],[SC B]:[SC FE]])</f>
        <v>0</v>
      </c>
      <c r="AH167" s="11" t="str">
        <f>IF((Table2[[#This Row],[SC T]]/Table2[[#This Row],[Admission]]) = 0, "--", (Table2[[#This Row],[SC T]]/Table2[[#This Row],[Admission]]))</f>
        <v>--</v>
      </c>
      <c r="AI167" s="11" t="str">
        <f>IF(Table2[[#This Row],[SC T]]=0,"--", IF(Table2[[#This Row],[SC HS]]/Table2[[#This Row],[SC T]]=0, "--", Table2[[#This Row],[SC HS]]/Table2[[#This Row],[SC T]]))</f>
        <v>--</v>
      </c>
      <c r="AJ167" s="18" t="str">
        <f>IF(Table2[[#This Row],[SC T]]=0,"--", IF(Table2[[#This Row],[SC FE]]/Table2[[#This Row],[SC T]]=0, "--", Table2[[#This Row],[SC FE]]/Table2[[#This Row],[SC T]]))</f>
        <v>--</v>
      </c>
      <c r="AK167" s="15">
        <f>SUM(Table2[[#This Row],[FB T]],Table2[[#This Row],[XC T]],Table2[[#This Row],[VB T]],Table2[[#This Row],[SC T]])</f>
        <v>47</v>
      </c>
      <c r="AL167" s="2">
        <v>17</v>
      </c>
      <c r="AM167" s="2">
        <v>13</v>
      </c>
      <c r="AN167" s="2">
        <v>0</v>
      </c>
      <c r="AO167" s="2">
        <v>1</v>
      </c>
      <c r="AP167" s="6">
        <f>SUM(Table2[[#This Row],[BX B]:[BX FE]])</f>
        <v>31</v>
      </c>
      <c r="AQ167" s="11">
        <f>IF((Table2[[#This Row],[BX T]]/Table2[[#This Row],[Admission]]) = 0, "--", (Table2[[#This Row],[BX T]]/Table2[[#This Row],[Admission]]))</f>
        <v>0.248</v>
      </c>
      <c r="AR167" s="11" t="str">
        <f>IF(Table2[[#This Row],[BX T]]=0,"--", IF(Table2[[#This Row],[BX HS]]/Table2[[#This Row],[BX T]]=0, "--", Table2[[#This Row],[BX HS]]/Table2[[#This Row],[BX T]]))</f>
        <v>--</v>
      </c>
      <c r="AS167" s="18">
        <f>IF(Table2[[#This Row],[BX T]]=0,"--", IF(Table2[[#This Row],[BX FE]]/Table2[[#This Row],[BX T]]=0, "--", Table2[[#This Row],[BX FE]]/Table2[[#This Row],[BX T]]))</f>
        <v>3.2258064516129031E-2</v>
      </c>
      <c r="AT167" s="2">
        <v>0</v>
      </c>
      <c r="AU167" s="2">
        <v>0</v>
      </c>
      <c r="AV167" s="2">
        <v>0</v>
      </c>
      <c r="AW167" s="2">
        <v>0</v>
      </c>
      <c r="AX167" s="6">
        <f>SUM(Table2[[#This Row],[SW B]:[SW FE]])</f>
        <v>0</v>
      </c>
      <c r="AY167" s="11" t="str">
        <f>IF((Table2[[#This Row],[SW T]]/Table2[[#This Row],[Admission]]) = 0, "--", (Table2[[#This Row],[SW T]]/Table2[[#This Row],[Admission]]))</f>
        <v>--</v>
      </c>
      <c r="AZ167" s="11" t="str">
        <f>IF(Table2[[#This Row],[SW T]]=0,"--", IF(Table2[[#This Row],[SW HS]]/Table2[[#This Row],[SW T]]=0, "--", Table2[[#This Row],[SW HS]]/Table2[[#This Row],[SW T]]))</f>
        <v>--</v>
      </c>
      <c r="BA167" s="18" t="str">
        <f>IF(Table2[[#This Row],[SW T]]=0,"--", IF(Table2[[#This Row],[SW FE]]/Table2[[#This Row],[SW T]]=0, "--", Table2[[#This Row],[SW FE]]/Table2[[#This Row],[SW T]]))</f>
        <v>--</v>
      </c>
      <c r="BB167" s="2">
        <v>0</v>
      </c>
      <c r="BC167" s="2">
        <v>9</v>
      </c>
      <c r="BD167" s="2">
        <v>0</v>
      </c>
      <c r="BE167" s="2">
        <v>1</v>
      </c>
      <c r="BF167" s="6">
        <f>SUM(Table2[[#This Row],[CHE B]:[CHE FE]])</f>
        <v>10</v>
      </c>
      <c r="BG167" s="11">
        <f>IF((Table2[[#This Row],[CHE T]]/Table2[[#This Row],[Admission]]) = 0, "--", (Table2[[#This Row],[CHE T]]/Table2[[#This Row],[Admission]]))</f>
        <v>0.08</v>
      </c>
      <c r="BH167" s="11" t="str">
        <f>IF(Table2[[#This Row],[CHE T]]=0,"--", IF(Table2[[#This Row],[CHE HS]]/Table2[[#This Row],[CHE T]]=0, "--", Table2[[#This Row],[CHE HS]]/Table2[[#This Row],[CHE T]]))</f>
        <v>--</v>
      </c>
      <c r="BI167" s="22">
        <f>IF(Table2[[#This Row],[CHE T]]=0,"--", IF(Table2[[#This Row],[CHE FE]]/Table2[[#This Row],[CHE T]]=0, "--", Table2[[#This Row],[CHE FE]]/Table2[[#This Row],[CHE T]]))</f>
        <v>0.1</v>
      </c>
      <c r="BJ167" s="2">
        <v>7</v>
      </c>
      <c r="BK167" s="2">
        <v>0</v>
      </c>
      <c r="BL167" s="2">
        <v>0</v>
      </c>
      <c r="BM167" s="2">
        <v>0</v>
      </c>
      <c r="BN167" s="6">
        <f>SUM(Table2[[#This Row],[WR B]:[WR FE]])</f>
        <v>7</v>
      </c>
      <c r="BO167" s="11">
        <f>IF((Table2[[#This Row],[WR T]]/Table2[[#This Row],[Admission]]) = 0, "--", (Table2[[#This Row],[WR T]]/Table2[[#This Row],[Admission]]))</f>
        <v>5.6000000000000001E-2</v>
      </c>
      <c r="BP167" s="11" t="str">
        <f>IF(Table2[[#This Row],[WR T]]=0,"--", IF(Table2[[#This Row],[WR HS]]/Table2[[#This Row],[WR T]]=0, "--", Table2[[#This Row],[WR HS]]/Table2[[#This Row],[WR T]]))</f>
        <v>--</v>
      </c>
      <c r="BQ167" s="18" t="str">
        <f>IF(Table2[[#This Row],[WR T]]=0,"--", IF(Table2[[#This Row],[WR FE]]/Table2[[#This Row],[WR T]]=0, "--", Table2[[#This Row],[WR FE]]/Table2[[#This Row],[WR T]]))</f>
        <v>--</v>
      </c>
      <c r="BR167" s="2">
        <v>0</v>
      </c>
      <c r="BS167" s="2">
        <v>0</v>
      </c>
      <c r="BT167" s="2">
        <v>0</v>
      </c>
      <c r="BU167" s="2">
        <v>0</v>
      </c>
      <c r="BV167" s="6">
        <f>SUM(Table2[[#This Row],[DNC B]:[DNC FE]])</f>
        <v>0</v>
      </c>
      <c r="BW167" s="11" t="str">
        <f>IF((Table2[[#This Row],[DNC T]]/Table2[[#This Row],[Admission]]) = 0, "--", (Table2[[#This Row],[DNC T]]/Table2[[#This Row],[Admission]]))</f>
        <v>--</v>
      </c>
      <c r="BX167" s="11" t="str">
        <f>IF(Table2[[#This Row],[DNC T]]=0,"--", IF(Table2[[#This Row],[DNC HS]]/Table2[[#This Row],[DNC T]]=0, "--", Table2[[#This Row],[DNC HS]]/Table2[[#This Row],[DNC T]]))</f>
        <v>--</v>
      </c>
      <c r="BY167" s="18" t="str">
        <f>IF(Table2[[#This Row],[DNC T]]=0,"--", IF(Table2[[#This Row],[DNC FE]]/Table2[[#This Row],[DNC T]]=0, "--", Table2[[#This Row],[DNC FE]]/Table2[[#This Row],[DNC T]]))</f>
        <v>--</v>
      </c>
      <c r="BZ167" s="24">
        <f>SUM(Table2[[#This Row],[BX T]],Table2[[#This Row],[SW T]],Table2[[#This Row],[CHE T]],Table2[[#This Row],[WR T]],Table2[[#This Row],[DNC T]])</f>
        <v>48</v>
      </c>
      <c r="CA167" s="2">
        <v>7</v>
      </c>
      <c r="CB167" s="2">
        <v>4</v>
      </c>
      <c r="CC167" s="2">
        <v>0</v>
      </c>
      <c r="CD167" s="2">
        <v>0</v>
      </c>
      <c r="CE167" s="6">
        <f>SUM(Table2[[#This Row],[TF B]:[TF FE]])</f>
        <v>11</v>
      </c>
      <c r="CF167" s="11">
        <f>IF((Table2[[#This Row],[TF T]]/Table2[[#This Row],[Admission]]) = 0, "--", (Table2[[#This Row],[TF T]]/Table2[[#This Row],[Admission]]))</f>
        <v>8.7999999999999995E-2</v>
      </c>
      <c r="CG167" s="11" t="str">
        <f>IF(Table2[[#This Row],[TF T]]=0,"--", IF(Table2[[#This Row],[TF HS]]/Table2[[#This Row],[TF T]]=0, "--", Table2[[#This Row],[TF HS]]/Table2[[#This Row],[TF T]]))</f>
        <v>--</v>
      </c>
      <c r="CH167" s="18" t="str">
        <f>IF(Table2[[#This Row],[TF T]]=0,"--", IF(Table2[[#This Row],[TF FE]]/Table2[[#This Row],[TF T]]=0, "--", Table2[[#This Row],[TF FE]]/Table2[[#This Row],[TF T]]))</f>
        <v>--</v>
      </c>
      <c r="CI167" s="2">
        <v>13</v>
      </c>
      <c r="CJ167" s="2">
        <v>0</v>
      </c>
      <c r="CK167" s="2">
        <v>0</v>
      </c>
      <c r="CL167" s="2">
        <v>0</v>
      </c>
      <c r="CM167" s="6">
        <f>SUM(Table2[[#This Row],[BB B]:[BB FE]])</f>
        <v>13</v>
      </c>
      <c r="CN167" s="11">
        <f>IF((Table2[[#This Row],[BB T]]/Table2[[#This Row],[Admission]]) = 0, "--", (Table2[[#This Row],[BB T]]/Table2[[#This Row],[Admission]]))</f>
        <v>0.104</v>
      </c>
      <c r="CO167" s="11" t="str">
        <f>IF(Table2[[#This Row],[BB T]]=0,"--", IF(Table2[[#This Row],[BB HS]]/Table2[[#This Row],[BB T]]=0, "--", Table2[[#This Row],[BB HS]]/Table2[[#This Row],[BB T]]))</f>
        <v>--</v>
      </c>
      <c r="CP167" s="18" t="str">
        <f>IF(Table2[[#This Row],[BB T]]=0,"--", IF(Table2[[#This Row],[BB FE]]/Table2[[#This Row],[BB T]]=0, "--", Table2[[#This Row],[BB FE]]/Table2[[#This Row],[BB T]]))</f>
        <v>--</v>
      </c>
      <c r="CQ167" s="2">
        <v>0</v>
      </c>
      <c r="CR167" s="2">
        <v>14</v>
      </c>
      <c r="CS167" s="2">
        <v>0</v>
      </c>
      <c r="CT167" s="2">
        <v>0</v>
      </c>
      <c r="CU167" s="6">
        <f>SUM(Table2[[#This Row],[SB B]:[SB FE]])</f>
        <v>14</v>
      </c>
      <c r="CV167" s="11">
        <f>IF((Table2[[#This Row],[SB T]]/Table2[[#This Row],[Admission]]) = 0, "--", (Table2[[#This Row],[SB T]]/Table2[[#This Row],[Admission]]))</f>
        <v>0.112</v>
      </c>
      <c r="CW167" s="11" t="str">
        <f>IF(Table2[[#This Row],[SB T]]=0,"--", IF(Table2[[#This Row],[SB HS]]/Table2[[#This Row],[SB T]]=0, "--", Table2[[#This Row],[SB HS]]/Table2[[#This Row],[SB T]]))</f>
        <v>--</v>
      </c>
      <c r="CX167" s="18" t="str">
        <f>IF(Table2[[#This Row],[SB T]]=0,"--", IF(Table2[[#This Row],[SB FE]]/Table2[[#This Row],[SB T]]=0, "--", Table2[[#This Row],[SB FE]]/Table2[[#This Row],[SB T]]))</f>
        <v>--</v>
      </c>
      <c r="CY167" s="2">
        <v>0</v>
      </c>
      <c r="CZ167" s="2">
        <v>0</v>
      </c>
      <c r="DA167" s="2">
        <v>0</v>
      </c>
      <c r="DB167" s="2">
        <v>0</v>
      </c>
      <c r="DC167" s="6">
        <f>SUM(Table2[[#This Row],[GF B]:[GF FE]])</f>
        <v>0</v>
      </c>
      <c r="DD167" s="11" t="str">
        <f>IF((Table2[[#This Row],[GF T]]/Table2[[#This Row],[Admission]]) = 0, "--", (Table2[[#This Row],[GF T]]/Table2[[#This Row],[Admission]]))</f>
        <v>--</v>
      </c>
      <c r="DE167" s="11" t="str">
        <f>IF(Table2[[#This Row],[GF T]]=0,"--", IF(Table2[[#This Row],[GF HS]]/Table2[[#This Row],[GF T]]=0, "--", Table2[[#This Row],[GF HS]]/Table2[[#This Row],[GF T]]))</f>
        <v>--</v>
      </c>
      <c r="DF167" s="18" t="str">
        <f>IF(Table2[[#This Row],[GF T]]=0,"--", IF(Table2[[#This Row],[GF FE]]/Table2[[#This Row],[GF T]]=0, "--", Table2[[#This Row],[GF FE]]/Table2[[#This Row],[GF T]]))</f>
        <v>--</v>
      </c>
      <c r="DG167" s="2">
        <v>0</v>
      </c>
      <c r="DH167" s="2">
        <v>0</v>
      </c>
      <c r="DI167" s="2">
        <v>0</v>
      </c>
      <c r="DJ167" s="2">
        <v>0</v>
      </c>
      <c r="DK167" s="6">
        <f>SUM(Table2[[#This Row],[TN B]:[TN FE]])</f>
        <v>0</v>
      </c>
      <c r="DL167" s="11" t="str">
        <f>IF((Table2[[#This Row],[TN T]]/Table2[[#This Row],[Admission]]) = 0, "--", (Table2[[#This Row],[TN T]]/Table2[[#This Row],[Admission]]))</f>
        <v>--</v>
      </c>
      <c r="DM167" s="11" t="str">
        <f>IF(Table2[[#This Row],[TN T]]=0,"--", IF(Table2[[#This Row],[TN HS]]/Table2[[#This Row],[TN T]]=0, "--", Table2[[#This Row],[TN HS]]/Table2[[#This Row],[TN T]]))</f>
        <v>--</v>
      </c>
      <c r="DN167" s="18" t="str">
        <f>IF(Table2[[#This Row],[TN T]]=0,"--", IF(Table2[[#This Row],[TN FE]]/Table2[[#This Row],[TN T]]=0, "--", Table2[[#This Row],[TN FE]]/Table2[[#This Row],[TN T]]))</f>
        <v>--</v>
      </c>
      <c r="DO167" s="2">
        <v>9</v>
      </c>
      <c r="DP167" s="2">
        <v>4</v>
      </c>
      <c r="DQ167" s="2">
        <v>0</v>
      </c>
      <c r="DR167" s="2">
        <v>0</v>
      </c>
      <c r="DS167" s="6">
        <f>SUM(Table2[[#This Row],[BND B]:[BND FE]])</f>
        <v>13</v>
      </c>
      <c r="DT167" s="11">
        <f>IF((Table2[[#This Row],[BND T]]/Table2[[#This Row],[Admission]]) = 0, "--", (Table2[[#This Row],[BND T]]/Table2[[#This Row],[Admission]]))</f>
        <v>0.104</v>
      </c>
      <c r="DU167" s="11" t="str">
        <f>IF(Table2[[#This Row],[BND T]]=0,"--", IF(Table2[[#This Row],[BND HS]]/Table2[[#This Row],[BND T]]=0, "--", Table2[[#This Row],[BND HS]]/Table2[[#This Row],[BND T]]))</f>
        <v>--</v>
      </c>
      <c r="DV167" s="18" t="str">
        <f>IF(Table2[[#This Row],[BND T]]=0,"--", IF(Table2[[#This Row],[BND FE]]/Table2[[#This Row],[BND T]]=0, "--", Table2[[#This Row],[BND FE]]/Table2[[#This Row],[BND T]]))</f>
        <v>--</v>
      </c>
      <c r="DW167" s="2">
        <v>0</v>
      </c>
      <c r="DX167" s="2">
        <v>0</v>
      </c>
      <c r="DY167" s="2">
        <v>0</v>
      </c>
      <c r="DZ167" s="2">
        <v>0</v>
      </c>
      <c r="EA167" s="6">
        <f>SUM(Table2[[#This Row],[SPE B]:[SPE FE]])</f>
        <v>0</v>
      </c>
      <c r="EB167" s="11" t="str">
        <f>IF((Table2[[#This Row],[SPE T]]/Table2[[#This Row],[Admission]]) = 0, "--", (Table2[[#This Row],[SPE T]]/Table2[[#This Row],[Admission]]))</f>
        <v>--</v>
      </c>
      <c r="EC167" s="11" t="str">
        <f>IF(Table2[[#This Row],[SPE T]]=0,"--", IF(Table2[[#This Row],[SPE HS]]/Table2[[#This Row],[SPE T]]=0, "--", Table2[[#This Row],[SPE HS]]/Table2[[#This Row],[SPE T]]))</f>
        <v>--</v>
      </c>
      <c r="ED167" s="18" t="str">
        <f>IF(Table2[[#This Row],[SPE T]]=0,"--", IF(Table2[[#This Row],[SPE FE]]/Table2[[#This Row],[SPE T]]=0, "--", Table2[[#This Row],[SPE FE]]/Table2[[#This Row],[SPE T]]))</f>
        <v>--</v>
      </c>
      <c r="EE167" s="2">
        <v>0</v>
      </c>
      <c r="EF167" s="2">
        <v>0</v>
      </c>
      <c r="EG167" s="2">
        <v>0</v>
      </c>
      <c r="EH167" s="2">
        <v>0</v>
      </c>
      <c r="EI167" s="6">
        <f>SUM(Table2[[#This Row],[ORC B]:[ORC FE]])</f>
        <v>0</v>
      </c>
      <c r="EJ167" s="11" t="str">
        <f>IF((Table2[[#This Row],[ORC T]]/Table2[[#This Row],[Admission]]) = 0, "--", (Table2[[#This Row],[ORC T]]/Table2[[#This Row],[Admission]]))</f>
        <v>--</v>
      </c>
      <c r="EK167" s="11" t="str">
        <f>IF(Table2[[#This Row],[ORC T]]=0,"--", IF(Table2[[#This Row],[ORC HS]]/Table2[[#This Row],[ORC T]]=0, "--", Table2[[#This Row],[ORC HS]]/Table2[[#This Row],[ORC T]]))</f>
        <v>--</v>
      </c>
      <c r="EL167" s="18" t="str">
        <f>IF(Table2[[#This Row],[ORC T]]=0,"--", IF(Table2[[#This Row],[ORC FE]]/Table2[[#This Row],[ORC T]]=0, "--", Table2[[#This Row],[ORC FE]]/Table2[[#This Row],[ORC T]]))</f>
        <v>--</v>
      </c>
      <c r="EM167" s="2">
        <v>0</v>
      </c>
      <c r="EN167" s="2">
        <v>0</v>
      </c>
      <c r="EO167" s="2">
        <v>0</v>
      </c>
      <c r="EP167" s="2">
        <v>0</v>
      </c>
      <c r="EQ167" s="6">
        <f>SUM(Table2[[#This Row],[SOL B]:[SOL FE]])</f>
        <v>0</v>
      </c>
      <c r="ER167" s="11" t="str">
        <f>IF((Table2[[#This Row],[SOL T]]/Table2[[#This Row],[Admission]]) = 0, "--", (Table2[[#This Row],[SOL T]]/Table2[[#This Row],[Admission]]))</f>
        <v>--</v>
      </c>
      <c r="ES167" s="11" t="str">
        <f>IF(Table2[[#This Row],[SOL T]]=0,"--", IF(Table2[[#This Row],[SOL HS]]/Table2[[#This Row],[SOL T]]=0, "--", Table2[[#This Row],[SOL HS]]/Table2[[#This Row],[SOL T]]))</f>
        <v>--</v>
      </c>
      <c r="ET167" s="18" t="str">
        <f>IF(Table2[[#This Row],[SOL T]]=0,"--", IF(Table2[[#This Row],[SOL FE]]/Table2[[#This Row],[SOL T]]=0, "--", Table2[[#This Row],[SOL FE]]/Table2[[#This Row],[SOL T]]))</f>
        <v>--</v>
      </c>
      <c r="EU167" s="2">
        <v>3</v>
      </c>
      <c r="EV167" s="2">
        <v>8</v>
      </c>
      <c r="EW167" s="2">
        <v>0</v>
      </c>
      <c r="EX167" s="2">
        <v>0</v>
      </c>
      <c r="EY167" s="6">
        <f>SUM(Table2[[#This Row],[CHO B]:[CHO FE]])</f>
        <v>11</v>
      </c>
      <c r="EZ167" s="11">
        <f>IF((Table2[[#This Row],[CHO T]]/Table2[[#This Row],[Admission]]) = 0, "--", (Table2[[#This Row],[CHO T]]/Table2[[#This Row],[Admission]]))</f>
        <v>8.7999999999999995E-2</v>
      </c>
      <c r="FA167" s="11" t="str">
        <f>IF(Table2[[#This Row],[CHO T]]=0,"--", IF(Table2[[#This Row],[CHO HS]]/Table2[[#This Row],[CHO T]]=0, "--", Table2[[#This Row],[CHO HS]]/Table2[[#This Row],[CHO T]]))</f>
        <v>--</v>
      </c>
      <c r="FB167" s="18" t="str">
        <f>IF(Table2[[#This Row],[CHO T]]=0,"--", IF(Table2[[#This Row],[CHO FE]]/Table2[[#This Row],[CHO T]]=0, "--", Table2[[#This Row],[CHO FE]]/Table2[[#This Row],[CHO T]]))</f>
        <v>--</v>
      </c>
      <c r="FC16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62</v>
      </c>
      <c r="FD167">
        <v>0</v>
      </c>
      <c r="FE167">
        <v>1</v>
      </c>
      <c r="FF167" s="1" t="s">
        <v>390</v>
      </c>
      <c r="FG167" s="1" t="s">
        <v>390</v>
      </c>
      <c r="FH167">
        <v>0</v>
      </c>
      <c r="FI167">
        <v>0</v>
      </c>
      <c r="FJ167" s="1" t="s">
        <v>390</v>
      </c>
      <c r="FK167" s="1" t="s">
        <v>390</v>
      </c>
      <c r="FL167">
        <v>0</v>
      </c>
      <c r="FM167">
        <v>0</v>
      </c>
      <c r="FN167" s="1" t="s">
        <v>390</v>
      </c>
      <c r="FO167" s="1" t="s">
        <v>390</v>
      </c>
    </row>
    <row r="168" spans="1:171">
      <c r="A168">
        <v>945</v>
      </c>
      <c r="B168">
        <v>257</v>
      </c>
      <c r="C168" t="s">
        <v>100</v>
      </c>
      <c r="D168" t="s">
        <v>265</v>
      </c>
      <c r="E168" s="20">
        <v>1000</v>
      </c>
      <c r="F168" s="2">
        <v>50</v>
      </c>
      <c r="G168" s="2">
        <v>0</v>
      </c>
      <c r="H168" s="2">
        <v>0</v>
      </c>
      <c r="I168" s="2">
        <v>2</v>
      </c>
      <c r="J168" s="6">
        <f>SUM(Table2[[#This Row],[FB B]:[FB FE]])</f>
        <v>52</v>
      </c>
      <c r="K168" s="11">
        <f>IF((Table2[[#This Row],[FB T]]/Table2[[#This Row],[Admission]]) = 0, "--", (Table2[[#This Row],[FB T]]/Table2[[#This Row],[Admission]]))</f>
        <v>5.1999999999999998E-2</v>
      </c>
      <c r="L168" s="11" t="str">
        <f>IF(Table2[[#This Row],[FB T]]=0,"--", IF(Table2[[#This Row],[FB HS]]/Table2[[#This Row],[FB T]]=0, "--", Table2[[#This Row],[FB HS]]/Table2[[#This Row],[FB T]]))</f>
        <v>--</v>
      </c>
      <c r="M168" s="18">
        <f>IF(Table2[[#This Row],[FB T]]=0,"--", IF(Table2[[#This Row],[FB FE]]/Table2[[#This Row],[FB T]]=0, "--", Table2[[#This Row],[FB FE]]/Table2[[#This Row],[FB T]]))</f>
        <v>3.8461538461538464E-2</v>
      </c>
      <c r="N168" s="2">
        <v>13</v>
      </c>
      <c r="O168" s="2">
        <v>12</v>
      </c>
      <c r="P168" s="2">
        <v>0</v>
      </c>
      <c r="Q168" s="2">
        <v>0</v>
      </c>
      <c r="R168" s="6">
        <f>SUM(Table2[[#This Row],[XC B]:[XC FE]])</f>
        <v>25</v>
      </c>
      <c r="S168" s="11">
        <f>IF((Table2[[#This Row],[XC T]]/Table2[[#This Row],[Admission]]) = 0, "--", (Table2[[#This Row],[XC T]]/Table2[[#This Row],[Admission]]))</f>
        <v>2.5000000000000001E-2</v>
      </c>
      <c r="T168" s="11" t="str">
        <f>IF(Table2[[#This Row],[XC T]]=0,"--", IF(Table2[[#This Row],[XC HS]]/Table2[[#This Row],[XC T]]=0, "--", Table2[[#This Row],[XC HS]]/Table2[[#This Row],[XC T]]))</f>
        <v>--</v>
      </c>
      <c r="U168" s="18" t="str">
        <f>IF(Table2[[#This Row],[XC T]]=0,"--", IF(Table2[[#This Row],[XC FE]]/Table2[[#This Row],[XC T]]=0, "--", Table2[[#This Row],[XC FE]]/Table2[[#This Row],[XC T]]))</f>
        <v>--</v>
      </c>
      <c r="V168" s="2">
        <v>30</v>
      </c>
      <c r="W168" s="2">
        <v>0</v>
      </c>
      <c r="X168" s="2">
        <v>0</v>
      </c>
      <c r="Y168" s="6">
        <f>SUM(Table2[[#This Row],[VB G]:[VB FE]])</f>
        <v>30</v>
      </c>
      <c r="Z168" s="11">
        <f>IF((Table2[[#This Row],[VB T]]/Table2[[#This Row],[Admission]]) = 0, "--", (Table2[[#This Row],[VB T]]/Table2[[#This Row],[Admission]]))</f>
        <v>0.03</v>
      </c>
      <c r="AA168" s="11" t="str">
        <f>IF(Table2[[#This Row],[VB T]]=0,"--", IF(Table2[[#This Row],[VB HS]]/Table2[[#This Row],[VB T]]=0, "--", Table2[[#This Row],[VB HS]]/Table2[[#This Row],[VB T]]))</f>
        <v>--</v>
      </c>
      <c r="AB168" s="18" t="str">
        <f>IF(Table2[[#This Row],[VB T]]=0,"--", IF(Table2[[#This Row],[VB FE]]/Table2[[#This Row],[VB T]]=0, "--", Table2[[#This Row],[VB FE]]/Table2[[#This Row],[VB T]]))</f>
        <v>--</v>
      </c>
      <c r="AC168" s="2">
        <v>31</v>
      </c>
      <c r="AD168" s="2">
        <v>32</v>
      </c>
      <c r="AE168" s="2">
        <v>0</v>
      </c>
      <c r="AF168" s="2">
        <v>0</v>
      </c>
      <c r="AG168" s="6">
        <f>SUM(Table2[[#This Row],[SC B]:[SC FE]])</f>
        <v>63</v>
      </c>
      <c r="AH168" s="11">
        <f>IF((Table2[[#This Row],[SC T]]/Table2[[#This Row],[Admission]]) = 0, "--", (Table2[[#This Row],[SC T]]/Table2[[#This Row],[Admission]]))</f>
        <v>6.3E-2</v>
      </c>
      <c r="AI168" s="11" t="str">
        <f>IF(Table2[[#This Row],[SC T]]=0,"--", IF(Table2[[#This Row],[SC HS]]/Table2[[#This Row],[SC T]]=0, "--", Table2[[#This Row],[SC HS]]/Table2[[#This Row],[SC T]]))</f>
        <v>--</v>
      </c>
      <c r="AJ168" s="18" t="str">
        <f>IF(Table2[[#This Row],[SC T]]=0,"--", IF(Table2[[#This Row],[SC FE]]/Table2[[#This Row],[SC T]]=0, "--", Table2[[#This Row],[SC FE]]/Table2[[#This Row],[SC T]]))</f>
        <v>--</v>
      </c>
      <c r="AK168" s="15">
        <f>SUM(Table2[[#This Row],[FB T]],Table2[[#This Row],[XC T]],Table2[[#This Row],[VB T]],Table2[[#This Row],[SC T]])</f>
        <v>170</v>
      </c>
      <c r="AL168" s="2">
        <v>32</v>
      </c>
      <c r="AM168" s="2">
        <v>31</v>
      </c>
      <c r="AN168" s="2">
        <v>0</v>
      </c>
      <c r="AO168" s="2">
        <v>0</v>
      </c>
      <c r="AP168" s="6">
        <f>SUM(Table2[[#This Row],[BX B]:[BX FE]])</f>
        <v>63</v>
      </c>
      <c r="AQ168" s="11">
        <f>IF((Table2[[#This Row],[BX T]]/Table2[[#This Row],[Admission]]) = 0, "--", (Table2[[#This Row],[BX T]]/Table2[[#This Row],[Admission]]))</f>
        <v>6.3E-2</v>
      </c>
      <c r="AR168" s="11" t="str">
        <f>IF(Table2[[#This Row],[BX T]]=0,"--", IF(Table2[[#This Row],[BX HS]]/Table2[[#This Row],[BX T]]=0, "--", Table2[[#This Row],[BX HS]]/Table2[[#This Row],[BX T]]))</f>
        <v>--</v>
      </c>
      <c r="AS168" s="18" t="str">
        <f>IF(Table2[[#This Row],[BX T]]=0,"--", IF(Table2[[#This Row],[BX FE]]/Table2[[#This Row],[BX T]]=0, "--", Table2[[#This Row],[BX FE]]/Table2[[#This Row],[BX T]]))</f>
        <v>--</v>
      </c>
      <c r="AT168" s="2">
        <v>19</v>
      </c>
      <c r="AU168" s="2">
        <v>24</v>
      </c>
      <c r="AV168" s="2">
        <v>1</v>
      </c>
      <c r="AW168" s="2">
        <v>0</v>
      </c>
      <c r="AX168" s="6">
        <f>SUM(Table2[[#This Row],[SW B]:[SW FE]])</f>
        <v>44</v>
      </c>
      <c r="AY168" s="11">
        <f>IF((Table2[[#This Row],[SW T]]/Table2[[#This Row],[Admission]]) = 0, "--", (Table2[[#This Row],[SW T]]/Table2[[#This Row],[Admission]]))</f>
        <v>4.3999999999999997E-2</v>
      </c>
      <c r="AZ168" s="11">
        <f>IF(Table2[[#This Row],[SW T]]=0,"--", IF(Table2[[#This Row],[SW HS]]/Table2[[#This Row],[SW T]]=0, "--", Table2[[#This Row],[SW HS]]/Table2[[#This Row],[SW T]]))</f>
        <v>2.2727272727272728E-2</v>
      </c>
      <c r="BA168" s="18" t="str">
        <f>IF(Table2[[#This Row],[SW T]]=0,"--", IF(Table2[[#This Row],[SW FE]]/Table2[[#This Row],[SW T]]=0, "--", Table2[[#This Row],[SW FE]]/Table2[[#This Row],[SW T]]))</f>
        <v>--</v>
      </c>
      <c r="BB168" s="2">
        <v>0</v>
      </c>
      <c r="BC168" s="2">
        <v>22</v>
      </c>
      <c r="BD168" s="2">
        <v>0</v>
      </c>
      <c r="BE168" s="2">
        <v>0</v>
      </c>
      <c r="BF168" s="6">
        <f>SUM(Table2[[#This Row],[CHE B]:[CHE FE]])</f>
        <v>22</v>
      </c>
      <c r="BG168" s="11">
        <f>IF((Table2[[#This Row],[CHE T]]/Table2[[#This Row],[Admission]]) = 0, "--", (Table2[[#This Row],[CHE T]]/Table2[[#This Row],[Admission]]))</f>
        <v>2.1999999999999999E-2</v>
      </c>
      <c r="BH168" s="11" t="str">
        <f>IF(Table2[[#This Row],[CHE T]]=0,"--", IF(Table2[[#This Row],[CHE HS]]/Table2[[#This Row],[CHE T]]=0, "--", Table2[[#This Row],[CHE HS]]/Table2[[#This Row],[CHE T]]))</f>
        <v>--</v>
      </c>
      <c r="BI168" s="22" t="str">
        <f>IF(Table2[[#This Row],[CHE T]]=0,"--", IF(Table2[[#This Row],[CHE FE]]/Table2[[#This Row],[CHE T]]=0, "--", Table2[[#This Row],[CHE FE]]/Table2[[#This Row],[CHE T]]))</f>
        <v>--</v>
      </c>
      <c r="BJ168" s="2">
        <v>13</v>
      </c>
      <c r="BK168" s="2">
        <v>1</v>
      </c>
      <c r="BL168" s="2">
        <v>0</v>
      </c>
      <c r="BM168" s="2">
        <v>0</v>
      </c>
      <c r="BN168" s="6">
        <f>SUM(Table2[[#This Row],[WR B]:[WR FE]])</f>
        <v>14</v>
      </c>
      <c r="BO168" s="11">
        <f>IF((Table2[[#This Row],[WR T]]/Table2[[#This Row],[Admission]]) = 0, "--", (Table2[[#This Row],[WR T]]/Table2[[#This Row],[Admission]]))</f>
        <v>1.4E-2</v>
      </c>
      <c r="BP168" s="11" t="str">
        <f>IF(Table2[[#This Row],[WR T]]=0,"--", IF(Table2[[#This Row],[WR HS]]/Table2[[#This Row],[WR T]]=0, "--", Table2[[#This Row],[WR HS]]/Table2[[#This Row],[WR T]]))</f>
        <v>--</v>
      </c>
      <c r="BQ168" s="18" t="str">
        <f>IF(Table2[[#This Row],[WR T]]=0,"--", IF(Table2[[#This Row],[WR FE]]/Table2[[#This Row],[WR T]]=0, "--", Table2[[#This Row],[WR FE]]/Table2[[#This Row],[WR T]]))</f>
        <v>--</v>
      </c>
      <c r="BR168" s="2">
        <v>0</v>
      </c>
      <c r="BS168" s="2">
        <v>24</v>
      </c>
      <c r="BT168" s="2">
        <v>0</v>
      </c>
      <c r="BU168" s="2">
        <v>0</v>
      </c>
      <c r="BV168" s="6">
        <f>SUM(Table2[[#This Row],[DNC B]:[DNC FE]])</f>
        <v>24</v>
      </c>
      <c r="BW168" s="11">
        <f>IF((Table2[[#This Row],[DNC T]]/Table2[[#This Row],[Admission]]) = 0, "--", (Table2[[#This Row],[DNC T]]/Table2[[#This Row],[Admission]]))</f>
        <v>2.4E-2</v>
      </c>
      <c r="BX168" s="11" t="str">
        <f>IF(Table2[[#This Row],[DNC T]]=0,"--", IF(Table2[[#This Row],[DNC HS]]/Table2[[#This Row],[DNC T]]=0, "--", Table2[[#This Row],[DNC HS]]/Table2[[#This Row],[DNC T]]))</f>
        <v>--</v>
      </c>
      <c r="BY168" s="18" t="str">
        <f>IF(Table2[[#This Row],[DNC T]]=0,"--", IF(Table2[[#This Row],[DNC FE]]/Table2[[#This Row],[DNC T]]=0, "--", Table2[[#This Row],[DNC FE]]/Table2[[#This Row],[DNC T]]))</f>
        <v>--</v>
      </c>
      <c r="BZ168" s="24">
        <f>SUM(Table2[[#This Row],[BX T]],Table2[[#This Row],[SW T]],Table2[[#This Row],[CHE T]],Table2[[#This Row],[WR T]],Table2[[#This Row],[DNC T]])</f>
        <v>167</v>
      </c>
      <c r="CA168" s="2">
        <v>20</v>
      </c>
      <c r="CB168" s="2">
        <v>31</v>
      </c>
      <c r="CC168" s="2">
        <v>0</v>
      </c>
      <c r="CD168" s="2">
        <v>0</v>
      </c>
      <c r="CE168" s="6">
        <f>SUM(Table2[[#This Row],[TF B]:[TF FE]])</f>
        <v>51</v>
      </c>
      <c r="CF168" s="11">
        <f>IF((Table2[[#This Row],[TF T]]/Table2[[#This Row],[Admission]]) = 0, "--", (Table2[[#This Row],[TF T]]/Table2[[#This Row],[Admission]]))</f>
        <v>5.0999999999999997E-2</v>
      </c>
      <c r="CG168" s="11" t="str">
        <f>IF(Table2[[#This Row],[TF T]]=0,"--", IF(Table2[[#This Row],[TF HS]]/Table2[[#This Row],[TF T]]=0, "--", Table2[[#This Row],[TF HS]]/Table2[[#This Row],[TF T]]))</f>
        <v>--</v>
      </c>
      <c r="CH168" s="18" t="str">
        <f>IF(Table2[[#This Row],[TF T]]=0,"--", IF(Table2[[#This Row],[TF FE]]/Table2[[#This Row],[TF T]]=0, "--", Table2[[#This Row],[TF FE]]/Table2[[#This Row],[TF T]]))</f>
        <v>--</v>
      </c>
      <c r="CI168" s="2">
        <v>23</v>
      </c>
      <c r="CJ168" s="2">
        <v>0</v>
      </c>
      <c r="CK168" s="2">
        <v>0</v>
      </c>
      <c r="CL168" s="2">
        <v>0</v>
      </c>
      <c r="CM168" s="6">
        <f>SUM(Table2[[#This Row],[BB B]:[BB FE]])</f>
        <v>23</v>
      </c>
      <c r="CN168" s="11">
        <f>IF((Table2[[#This Row],[BB T]]/Table2[[#This Row],[Admission]]) = 0, "--", (Table2[[#This Row],[BB T]]/Table2[[#This Row],[Admission]]))</f>
        <v>2.3E-2</v>
      </c>
      <c r="CO168" s="11" t="str">
        <f>IF(Table2[[#This Row],[BB T]]=0,"--", IF(Table2[[#This Row],[BB HS]]/Table2[[#This Row],[BB T]]=0, "--", Table2[[#This Row],[BB HS]]/Table2[[#This Row],[BB T]]))</f>
        <v>--</v>
      </c>
      <c r="CP168" s="18" t="str">
        <f>IF(Table2[[#This Row],[BB T]]=0,"--", IF(Table2[[#This Row],[BB FE]]/Table2[[#This Row],[BB T]]=0, "--", Table2[[#This Row],[BB FE]]/Table2[[#This Row],[BB T]]))</f>
        <v>--</v>
      </c>
      <c r="CQ168" s="2">
        <v>0</v>
      </c>
      <c r="CR168" s="2">
        <v>13</v>
      </c>
      <c r="CS168" s="2">
        <v>0</v>
      </c>
      <c r="CT168" s="2">
        <v>0</v>
      </c>
      <c r="CU168" s="6">
        <f>SUM(Table2[[#This Row],[SB B]:[SB FE]])</f>
        <v>13</v>
      </c>
      <c r="CV168" s="11">
        <f>IF((Table2[[#This Row],[SB T]]/Table2[[#This Row],[Admission]]) = 0, "--", (Table2[[#This Row],[SB T]]/Table2[[#This Row],[Admission]]))</f>
        <v>1.2999999999999999E-2</v>
      </c>
      <c r="CW168" s="11" t="str">
        <f>IF(Table2[[#This Row],[SB T]]=0,"--", IF(Table2[[#This Row],[SB HS]]/Table2[[#This Row],[SB T]]=0, "--", Table2[[#This Row],[SB HS]]/Table2[[#This Row],[SB T]]))</f>
        <v>--</v>
      </c>
      <c r="CX168" s="18" t="str">
        <f>IF(Table2[[#This Row],[SB T]]=0,"--", IF(Table2[[#This Row],[SB FE]]/Table2[[#This Row],[SB T]]=0, "--", Table2[[#This Row],[SB FE]]/Table2[[#This Row],[SB T]]))</f>
        <v>--</v>
      </c>
      <c r="CY168" s="2">
        <v>10</v>
      </c>
      <c r="CZ168" s="2">
        <v>1</v>
      </c>
      <c r="DA168" s="2">
        <v>0</v>
      </c>
      <c r="DB168" s="2">
        <v>0</v>
      </c>
      <c r="DC168" s="6">
        <f>SUM(Table2[[#This Row],[GF B]:[GF FE]])</f>
        <v>11</v>
      </c>
      <c r="DD168" s="11">
        <f>IF((Table2[[#This Row],[GF T]]/Table2[[#This Row],[Admission]]) = 0, "--", (Table2[[#This Row],[GF T]]/Table2[[#This Row],[Admission]]))</f>
        <v>1.0999999999999999E-2</v>
      </c>
      <c r="DE168" s="11" t="str">
        <f>IF(Table2[[#This Row],[GF T]]=0,"--", IF(Table2[[#This Row],[GF HS]]/Table2[[#This Row],[GF T]]=0, "--", Table2[[#This Row],[GF HS]]/Table2[[#This Row],[GF T]]))</f>
        <v>--</v>
      </c>
      <c r="DF168" s="18" t="str">
        <f>IF(Table2[[#This Row],[GF T]]=0,"--", IF(Table2[[#This Row],[GF FE]]/Table2[[#This Row],[GF T]]=0, "--", Table2[[#This Row],[GF FE]]/Table2[[#This Row],[GF T]]))</f>
        <v>--</v>
      </c>
      <c r="DG168" s="2">
        <v>12</v>
      </c>
      <c r="DH168" s="2">
        <v>14</v>
      </c>
      <c r="DI168" s="2">
        <v>0</v>
      </c>
      <c r="DJ168" s="2">
        <v>0</v>
      </c>
      <c r="DK168" s="6">
        <f>SUM(Table2[[#This Row],[TN B]:[TN FE]])</f>
        <v>26</v>
      </c>
      <c r="DL168" s="11">
        <f>IF((Table2[[#This Row],[TN T]]/Table2[[#This Row],[Admission]]) = 0, "--", (Table2[[#This Row],[TN T]]/Table2[[#This Row],[Admission]]))</f>
        <v>2.5999999999999999E-2</v>
      </c>
      <c r="DM168" s="11" t="str">
        <f>IF(Table2[[#This Row],[TN T]]=0,"--", IF(Table2[[#This Row],[TN HS]]/Table2[[#This Row],[TN T]]=0, "--", Table2[[#This Row],[TN HS]]/Table2[[#This Row],[TN T]]))</f>
        <v>--</v>
      </c>
      <c r="DN168" s="18" t="str">
        <f>IF(Table2[[#This Row],[TN T]]=0,"--", IF(Table2[[#This Row],[TN FE]]/Table2[[#This Row],[TN T]]=0, "--", Table2[[#This Row],[TN FE]]/Table2[[#This Row],[TN T]]))</f>
        <v>--</v>
      </c>
      <c r="DO168" s="2">
        <v>0</v>
      </c>
      <c r="DP168" s="2">
        <v>0</v>
      </c>
      <c r="DQ168" s="2">
        <v>0</v>
      </c>
      <c r="DR168" s="2">
        <v>0</v>
      </c>
      <c r="DS168" s="6">
        <f>SUM(Table2[[#This Row],[BND B]:[BND FE]])</f>
        <v>0</v>
      </c>
      <c r="DT168" s="11" t="str">
        <f>IF((Table2[[#This Row],[BND T]]/Table2[[#This Row],[Admission]]) = 0, "--", (Table2[[#This Row],[BND T]]/Table2[[#This Row],[Admission]]))</f>
        <v>--</v>
      </c>
      <c r="DU168" s="11" t="str">
        <f>IF(Table2[[#This Row],[BND T]]=0,"--", IF(Table2[[#This Row],[BND HS]]/Table2[[#This Row],[BND T]]=0, "--", Table2[[#This Row],[BND HS]]/Table2[[#This Row],[BND T]]))</f>
        <v>--</v>
      </c>
      <c r="DV168" s="18" t="str">
        <f>IF(Table2[[#This Row],[BND T]]=0,"--", IF(Table2[[#This Row],[BND FE]]/Table2[[#This Row],[BND T]]=0, "--", Table2[[#This Row],[BND FE]]/Table2[[#This Row],[BND T]]))</f>
        <v>--</v>
      </c>
      <c r="DW168" s="2">
        <v>4</v>
      </c>
      <c r="DX168" s="2">
        <v>4</v>
      </c>
      <c r="DY168" s="2">
        <v>0</v>
      </c>
      <c r="DZ168" s="2">
        <v>0</v>
      </c>
      <c r="EA168" s="6">
        <f>SUM(Table2[[#This Row],[SPE B]:[SPE FE]])</f>
        <v>8</v>
      </c>
      <c r="EB168" s="11">
        <f>IF((Table2[[#This Row],[SPE T]]/Table2[[#This Row],[Admission]]) = 0, "--", (Table2[[#This Row],[SPE T]]/Table2[[#This Row],[Admission]]))</f>
        <v>8.0000000000000002E-3</v>
      </c>
      <c r="EC168" s="11" t="str">
        <f>IF(Table2[[#This Row],[SPE T]]=0,"--", IF(Table2[[#This Row],[SPE HS]]/Table2[[#This Row],[SPE T]]=0, "--", Table2[[#This Row],[SPE HS]]/Table2[[#This Row],[SPE T]]))</f>
        <v>--</v>
      </c>
      <c r="ED168" s="18" t="str">
        <f>IF(Table2[[#This Row],[SPE T]]=0,"--", IF(Table2[[#This Row],[SPE FE]]/Table2[[#This Row],[SPE T]]=0, "--", Table2[[#This Row],[SPE FE]]/Table2[[#This Row],[SPE T]]))</f>
        <v>--</v>
      </c>
      <c r="EE168" s="2">
        <v>0</v>
      </c>
      <c r="EF168" s="2">
        <v>0</v>
      </c>
      <c r="EG168" s="2">
        <v>0</v>
      </c>
      <c r="EH168" s="2">
        <v>0</v>
      </c>
      <c r="EI168" s="6">
        <f>SUM(Table2[[#This Row],[ORC B]:[ORC FE]])</f>
        <v>0</v>
      </c>
      <c r="EJ168" s="11" t="str">
        <f>IF((Table2[[#This Row],[ORC T]]/Table2[[#This Row],[Admission]]) = 0, "--", (Table2[[#This Row],[ORC T]]/Table2[[#This Row],[Admission]]))</f>
        <v>--</v>
      </c>
      <c r="EK168" s="11" t="str">
        <f>IF(Table2[[#This Row],[ORC T]]=0,"--", IF(Table2[[#This Row],[ORC HS]]/Table2[[#This Row],[ORC T]]=0, "--", Table2[[#This Row],[ORC HS]]/Table2[[#This Row],[ORC T]]))</f>
        <v>--</v>
      </c>
      <c r="EL168" s="18" t="str">
        <f>IF(Table2[[#This Row],[ORC T]]=0,"--", IF(Table2[[#This Row],[ORC FE]]/Table2[[#This Row],[ORC T]]=0, "--", Table2[[#This Row],[ORC FE]]/Table2[[#This Row],[ORC T]]))</f>
        <v>--</v>
      </c>
      <c r="EM168" s="2">
        <v>0</v>
      </c>
      <c r="EN168" s="2">
        <v>0</v>
      </c>
      <c r="EO168" s="2">
        <v>0</v>
      </c>
      <c r="EP168" s="2">
        <v>0</v>
      </c>
      <c r="EQ168" s="6">
        <f>SUM(Table2[[#This Row],[SOL B]:[SOL FE]])</f>
        <v>0</v>
      </c>
      <c r="ER168" s="11" t="str">
        <f>IF((Table2[[#This Row],[SOL T]]/Table2[[#This Row],[Admission]]) = 0, "--", (Table2[[#This Row],[SOL T]]/Table2[[#This Row],[Admission]]))</f>
        <v>--</v>
      </c>
      <c r="ES168" s="11" t="str">
        <f>IF(Table2[[#This Row],[SOL T]]=0,"--", IF(Table2[[#This Row],[SOL HS]]/Table2[[#This Row],[SOL T]]=0, "--", Table2[[#This Row],[SOL HS]]/Table2[[#This Row],[SOL T]]))</f>
        <v>--</v>
      </c>
      <c r="ET168" s="18" t="str">
        <f>IF(Table2[[#This Row],[SOL T]]=0,"--", IF(Table2[[#This Row],[SOL FE]]/Table2[[#This Row],[SOL T]]=0, "--", Table2[[#This Row],[SOL FE]]/Table2[[#This Row],[SOL T]]))</f>
        <v>--</v>
      </c>
      <c r="EU168" s="2">
        <v>0</v>
      </c>
      <c r="EV168" s="2">
        <v>0</v>
      </c>
      <c r="EW168" s="2">
        <v>0</v>
      </c>
      <c r="EX168" s="2">
        <v>0</v>
      </c>
      <c r="EY168" s="6">
        <f>SUM(Table2[[#This Row],[CHO B]:[CHO FE]])</f>
        <v>0</v>
      </c>
      <c r="EZ168" s="11" t="str">
        <f>IF((Table2[[#This Row],[CHO T]]/Table2[[#This Row],[Admission]]) = 0, "--", (Table2[[#This Row],[CHO T]]/Table2[[#This Row],[Admission]]))</f>
        <v>--</v>
      </c>
      <c r="FA168" s="11" t="str">
        <f>IF(Table2[[#This Row],[CHO T]]=0,"--", IF(Table2[[#This Row],[CHO HS]]/Table2[[#This Row],[CHO T]]=0, "--", Table2[[#This Row],[CHO HS]]/Table2[[#This Row],[CHO T]]))</f>
        <v>--</v>
      </c>
      <c r="FB168" s="18" t="str">
        <f>IF(Table2[[#This Row],[CHO T]]=0,"--", IF(Table2[[#This Row],[CHO FE]]/Table2[[#This Row],[CHO T]]=0, "--", Table2[[#This Row],[CHO FE]]/Table2[[#This Row],[CHO T]]))</f>
        <v>--</v>
      </c>
      <c r="FC16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132</v>
      </c>
      <c r="FD168">
        <v>0</v>
      </c>
      <c r="FE168">
        <v>0</v>
      </c>
      <c r="FF168" s="1" t="s">
        <v>390</v>
      </c>
      <c r="FG168" s="1" t="s">
        <v>390</v>
      </c>
      <c r="FH168">
        <v>0</v>
      </c>
      <c r="FI168">
        <v>0</v>
      </c>
      <c r="FJ168" s="1" t="s">
        <v>390</v>
      </c>
      <c r="FK168" s="1" t="s">
        <v>390</v>
      </c>
      <c r="FL168">
        <v>0</v>
      </c>
      <c r="FM168">
        <v>0</v>
      </c>
      <c r="FN168" s="1" t="s">
        <v>390</v>
      </c>
      <c r="FO168" s="1" t="s">
        <v>390</v>
      </c>
    </row>
    <row r="169" spans="1:171">
      <c r="A169">
        <v>960</v>
      </c>
      <c r="B169">
        <v>25</v>
      </c>
      <c r="C169" t="s">
        <v>92</v>
      </c>
      <c r="D169" t="s">
        <v>266</v>
      </c>
      <c r="E169" s="20">
        <v>64</v>
      </c>
      <c r="F169" s="2">
        <v>18</v>
      </c>
      <c r="G169" s="2">
        <v>0</v>
      </c>
      <c r="H169" s="2">
        <v>0</v>
      </c>
      <c r="I169" s="2">
        <v>0</v>
      </c>
      <c r="J169" s="6">
        <f>SUM(Table2[[#This Row],[FB B]:[FB FE]])</f>
        <v>18</v>
      </c>
      <c r="K169" s="11">
        <f>IF((Table2[[#This Row],[FB T]]/Table2[[#This Row],[Admission]]) = 0, "--", (Table2[[#This Row],[FB T]]/Table2[[#This Row],[Admission]]))</f>
        <v>0.28125</v>
      </c>
      <c r="L169" s="11" t="str">
        <f>IF(Table2[[#This Row],[FB T]]=0,"--", IF(Table2[[#This Row],[FB HS]]/Table2[[#This Row],[FB T]]=0, "--", Table2[[#This Row],[FB HS]]/Table2[[#This Row],[FB T]]))</f>
        <v>--</v>
      </c>
      <c r="M169" s="18" t="str">
        <f>IF(Table2[[#This Row],[FB T]]=0,"--", IF(Table2[[#This Row],[FB FE]]/Table2[[#This Row],[FB T]]=0, "--", Table2[[#This Row],[FB FE]]/Table2[[#This Row],[FB T]]))</f>
        <v>--</v>
      </c>
      <c r="N169" s="2">
        <v>0</v>
      </c>
      <c r="O169" s="2">
        <v>0</v>
      </c>
      <c r="P169" s="2">
        <v>0</v>
      </c>
      <c r="Q169" s="2">
        <v>0</v>
      </c>
      <c r="R169" s="6">
        <f>SUM(Table2[[#This Row],[XC B]:[XC FE]])</f>
        <v>0</v>
      </c>
      <c r="S169" s="11" t="str">
        <f>IF((Table2[[#This Row],[XC T]]/Table2[[#This Row],[Admission]]) = 0, "--", (Table2[[#This Row],[XC T]]/Table2[[#This Row],[Admission]]))</f>
        <v>--</v>
      </c>
      <c r="T169" s="11" t="str">
        <f>IF(Table2[[#This Row],[XC T]]=0,"--", IF(Table2[[#This Row],[XC HS]]/Table2[[#This Row],[XC T]]=0, "--", Table2[[#This Row],[XC HS]]/Table2[[#This Row],[XC T]]))</f>
        <v>--</v>
      </c>
      <c r="U169" s="18" t="str">
        <f>IF(Table2[[#This Row],[XC T]]=0,"--", IF(Table2[[#This Row],[XC FE]]/Table2[[#This Row],[XC T]]=0, "--", Table2[[#This Row],[XC FE]]/Table2[[#This Row],[XC T]]))</f>
        <v>--</v>
      </c>
      <c r="V169" s="2">
        <v>20</v>
      </c>
      <c r="W169" s="2">
        <v>0</v>
      </c>
      <c r="X169" s="2">
        <v>0</v>
      </c>
      <c r="Y169" s="6">
        <f>SUM(Table2[[#This Row],[VB G]:[VB FE]])</f>
        <v>20</v>
      </c>
      <c r="Z169" s="11">
        <f>IF((Table2[[#This Row],[VB T]]/Table2[[#This Row],[Admission]]) = 0, "--", (Table2[[#This Row],[VB T]]/Table2[[#This Row],[Admission]]))</f>
        <v>0.3125</v>
      </c>
      <c r="AA169" s="11" t="str">
        <f>IF(Table2[[#This Row],[VB T]]=0,"--", IF(Table2[[#This Row],[VB HS]]/Table2[[#This Row],[VB T]]=0, "--", Table2[[#This Row],[VB HS]]/Table2[[#This Row],[VB T]]))</f>
        <v>--</v>
      </c>
      <c r="AB169" s="18" t="str">
        <f>IF(Table2[[#This Row],[VB T]]=0,"--", IF(Table2[[#This Row],[VB FE]]/Table2[[#This Row],[VB T]]=0, "--", Table2[[#This Row],[VB FE]]/Table2[[#This Row],[VB T]]))</f>
        <v>--</v>
      </c>
      <c r="AC169" s="2">
        <v>0</v>
      </c>
      <c r="AD169" s="2">
        <v>0</v>
      </c>
      <c r="AE169" s="2">
        <v>0</v>
      </c>
      <c r="AF169" s="2">
        <v>0</v>
      </c>
      <c r="AG169" s="6">
        <f>SUM(Table2[[#This Row],[SC B]:[SC FE]])</f>
        <v>0</v>
      </c>
      <c r="AH169" s="11" t="str">
        <f>IF((Table2[[#This Row],[SC T]]/Table2[[#This Row],[Admission]]) = 0, "--", (Table2[[#This Row],[SC T]]/Table2[[#This Row],[Admission]]))</f>
        <v>--</v>
      </c>
      <c r="AI169" s="11" t="str">
        <f>IF(Table2[[#This Row],[SC T]]=0,"--", IF(Table2[[#This Row],[SC HS]]/Table2[[#This Row],[SC T]]=0, "--", Table2[[#This Row],[SC HS]]/Table2[[#This Row],[SC T]]))</f>
        <v>--</v>
      </c>
      <c r="AJ169" s="18" t="str">
        <f>IF(Table2[[#This Row],[SC T]]=0,"--", IF(Table2[[#This Row],[SC FE]]/Table2[[#This Row],[SC T]]=0, "--", Table2[[#This Row],[SC FE]]/Table2[[#This Row],[SC T]]))</f>
        <v>--</v>
      </c>
      <c r="AK169" s="15">
        <f>SUM(Table2[[#This Row],[FB T]],Table2[[#This Row],[XC T]],Table2[[#This Row],[VB T]],Table2[[#This Row],[SC T]])</f>
        <v>38</v>
      </c>
      <c r="AL169" s="2">
        <v>14</v>
      </c>
      <c r="AM169" s="2">
        <v>14</v>
      </c>
      <c r="AN169" s="2">
        <v>0</v>
      </c>
      <c r="AO169" s="2">
        <v>0</v>
      </c>
      <c r="AP169" s="6">
        <f>SUM(Table2[[#This Row],[BX B]:[BX FE]])</f>
        <v>28</v>
      </c>
      <c r="AQ169" s="11">
        <f>IF((Table2[[#This Row],[BX T]]/Table2[[#This Row],[Admission]]) = 0, "--", (Table2[[#This Row],[BX T]]/Table2[[#This Row],[Admission]]))</f>
        <v>0.4375</v>
      </c>
      <c r="AR169" s="11" t="str">
        <f>IF(Table2[[#This Row],[BX T]]=0,"--", IF(Table2[[#This Row],[BX HS]]/Table2[[#This Row],[BX T]]=0, "--", Table2[[#This Row],[BX HS]]/Table2[[#This Row],[BX T]]))</f>
        <v>--</v>
      </c>
      <c r="AS169" s="18" t="str">
        <f>IF(Table2[[#This Row],[BX T]]=0,"--", IF(Table2[[#This Row],[BX FE]]/Table2[[#This Row],[BX T]]=0, "--", Table2[[#This Row],[BX FE]]/Table2[[#This Row],[BX T]]))</f>
        <v>--</v>
      </c>
      <c r="AT169" s="2">
        <v>0</v>
      </c>
      <c r="AU169" s="2">
        <v>0</v>
      </c>
      <c r="AV169" s="2">
        <v>0</v>
      </c>
      <c r="AW169" s="2">
        <v>0</v>
      </c>
      <c r="AX169" s="6">
        <f>SUM(Table2[[#This Row],[SW B]:[SW FE]])</f>
        <v>0</v>
      </c>
      <c r="AY169" s="11" t="str">
        <f>IF((Table2[[#This Row],[SW T]]/Table2[[#This Row],[Admission]]) = 0, "--", (Table2[[#This Row],[SW T]]/Table2[[#This Row],[Admission]]))</f>
        <v>--</v>
      </c>
      <c r="AZ169" s="11" t="str">
        <f>IF(Table2[[#This Row],[SW T]]=0,"--", IF(Table2[[#This Row],[SW HS]]/Table2[[#This Row],[SW T]]=0, "--", Table2[[#This Row],[SW HS]]/Table2[[#This Row],[SW T]]))</f>
        <v>--</v>
      </c>
      <c r="BA169" s="18" t="str">
        <f>IF(Table2[[#This Row],[SW T]]=0,"--", IF(Table2[[#This Row],[SW FE]]/Table2[[#This Row],[SW T]]=0, "--", Table2[[#This Row],[SW FE]]/Table2[[#This Row],[SW T]]))</f>
        <v>--</v>
      </c>
      <c r="BB169" s="2">
        <v>0</v>
      </c>
      <c r="BC169" s="2">
        <v>0</v>
      </c>
      <c r="BD169" s="2">
        <v>0</v>
      </c>
      <c r="BE169" s="2">
        <v>0</v>
      </c>
      <c r="BF169" s="6">
        <f>SUM(Table2[[#This Row],[CHE B]:[CHE FE]])</f>
        <v>0</v>
      </c>
      <c r="BG169" s="11" t="str">
        <f>IF((Table2[[#This Row],[CHE T]]/Table2[[#This Row],[Admission]]) = 0, "--", (Table2[[#This Row],[CHE T]]/Table2[[#This Row],[Admission]]))</f>
        <v>--</v>
      </c>
      <c r="BH169" s="11" t="str">
        <f>IF(Table2[[#This Row],[CHE T]]=0,"--", IF(Table2[[#This Row],[CHE HS]]/Table2[[#This Row],[CHE T]]=0, "--", Table2[[#This Row],[CHE HS]]/Table2[[#This Row],[CHE T]]))</f>
        <v>--</v>
      </c>
      <c r="BI169" s="22" t="str">
        <f>IF(Table2[[#This Row],[CHE T]]=0,"--", IF(Table2[[#This Row],[CHE FE]]/Table2[[#This Row],[CHE T]]=0, "--", Table2[[#This Row],[CHE FE]]/Table2[[#This Row],[CHE T]]))</f>
        <v>--</v>
      </c>
      <c r="BJ169" s="2">
        <v>4</v>
      </c>
      <c r="BK169" s="2">
        <v>0</v>
      </c>
      <c r="BL169" s="2">
        <v>0</v>
      </c>
      <c r="BM169" s="2">
        <v>0</v>
      </c>
      <c r="BN169" s="6">
        <f>SUM(Table2[[#This Row],[WR B]:[WR FE]])</f>
        <v>4</v>
      </c>
      <c r="BO169" s="11">
        <f>IF((Table2[[#This Row],[WR T]]/Table2[[#This Row],[Admission]]) = 0, "--", (Table2[[#This Row],[WR T]]/Table2[[#This Row],[Admission]]))</f>
        <v>6.25E-2</v>
      </c>
      <c r="BP169" s="11" t="str">
        <f>IF(Table2[[#This Row],[WR T]]=0,"--", IF(Table2[[#This Row],[WR HS]]/Table2[[#This Row],[WR T]]=0, "--", Table2[[#This Row],[WR HS]]/Table2[[#This Row],[WR T]]))</f>
        <v>--</v>
      </c>
      <c r="BQ169" s="18" t="str">
        <f>IF(Table2[[#This Row],[WR T]]=0,"--", IF(Table2[[#This Row],[WR FE]]/Table2[[#This Row],[WR T]]=0, "--", Table2[[#This Row],[WR FE]]/Table2[[#This Row],[WR T]]))</f>
        <v>--</v>
      </c>
      <c r="BR169" s="2">
        <v>0</v>
      </c>
      <c r="BS169" s="2">
        <v>0</v>
      </c>
      <c r="BT169" s="2">
        <v>0</v>
      </c>
      <c r="BU169" s="2">
        <v>0</v>
      </c>
      <c r="BV169" s="6">
        <f>SUM(Table2[[#This Row],[DNC B]:[DNC FE]])</f>
        <v>0</v>
      </c>
      <c r="BW169" s="11" t="str">
        <f>IF((Table2[[#This Row],[DNC T]]/Table2[[#This Row],[Admission]]) = 0, "--", (Table2[[#This Row],[DNC T]]/Table2[[#This Row],[Admission]]))</f>
        <v>--</v>
      </c>
      <c r="BX169" s="11" t="str">
        <f>IF(Table2[[#This Row],[DNC T]]=0,"--", IF(Table2[[#This Row],[DNC HS]]/Table2[[#This Row],[DNC T]]=0, "--", Table2[[#This Row],[DNC HS]]/Table2[[#This Row],[DNC T]]))</f>
        <v>--</v>
      </c>
      <c r="BY169" s="18" t="str">
        <f>IF(Table2[[#This Row],[DNC T]]=0,"--", IF(Table2[[#This Row],[DNC FE]]/Table2[[#This Row],[DNC T]]=0, "--", Table2[[#This Row],[DNC FE]]/Table2[[#This Row],[DNC T]]))</f>
        <v>--</v>
      </c>
      <c r="BZ169" s="24">
        <f>SUM(Table2[[#This Row],[BX T]],Table2[[#This Row],[SW T]],Table2[[#This Row],[CHE T]],Table2[[#This Row],[WR T]],Table2[[#This Row],[DNC T]])</f>
        <v>32</v>
      </c>
      <c r="CA169" s="2">
        <v>0</v>
      </c>
      <c r="CB169" s="2">
        <v>0</v>
      </c>
      <c r="CC169" s="2">
        <v>0</v>
      </c>
      <c r="CD169" s="2">
        <v>0</v>
      </c>
      <c r="CE169" s="6">
        <f>SUM(Table2[[#This Row],[TF B]:[TF FE]])</f>
        <v>0</v>
      </c>
      <c r="CF169" s="11" t="str">
        <f>IF((Table2[[#This Row],[TF T]]/Table2[[#This Row],[Admission]]) = 0, "--", (Table2[[#This Row],[TF T]]/Table2[[#This Row],[Admission]]))</f>
        <v>--</v>
      </c>
      <c r="CG169" s="11" t="str">
        <f>IF(Table2[[#This Row],[TF T]]=0,"--", IF(Table2[[#This Row],[TF HS]]/Table2[[#This Row],[TF T]]=0, "--", Table2[[#This Row],[TF HS]]/Table2[[#This Row],[TF T]]))</f>
        <v>--</v>
      </c>
      <c r="CH169" s="18" t="str">
        <f>IF(Table2[[#This Row],[TF T]]=0,"--", IF(Table2[[#This Row],[TF FE]]/Table2[[#This Row],[TF T]]=0, "--", Table2[[#This Row],[TF FE]]/Table2[[#This Row],[TF T]]))</f>
        <v>--</v>
      </c>
      <c r="CI169" s="2">
        <v>12</v>
      </c>
      <c r="CJ169" s="2">
        <v>0</v>
      </c>
      <c r="CK169" s="2">
        <v>0</v>
      </c>
      <c r="CL169" s="2">
        <v>0</v>
      </c>
      <c r="CM169" s="6">
        <f>SUM(Table2[[#This Row],[BB B]:[BB FE]])</f>
        <v>12</v>
      </c>
      <c r="CN169" s="11">
        <f>IF((Table2[[#This Row],[BB T]]/Table2[[#This Row],[Admission]]) = 0, "--", (Table2[[#This Row],[BB T]]/Table2[[#This Row],[Admission]]))</f>
        <v>0.1875</v>
      </c>
      <c r="CO169" s="11" t="str">
        <f>IF(Table2[[#This Row],[BB T]]=0,"--", IF(Table2[[#This Row],[BB HS]]/Table2[[#This Row],[BB T]]=0, "--", Table2[[#This Row],[BB HS]]/Table2[[#This Row],[BB T]]))</f>
        <v>--</v>
      </c>
      <c r="CP169" s="18" t="str">
        <f>IF(Table2[[#This Row],[BB T]]=0,"--", IF(Table2[[#This Row],[BB FE]]/Table2[[#This Row],[BB T]]=0, "--", Table2[[#This Row],[BB FE]]/Table2[[#This Row],[BB T]]))</f>
        <v>--</v>
      </c>
      <c r="CQ169" s="2">
        <v>0</v>
      </c>
      <c r="CR169" s="2">
        <v>0</v>
      </c>
      <c r="CS169" s="2">
        <v>0</v>
      </c>
      <c r="CT169" s="2">
        <v>0</v>
      </c>
      <c r="CU169" s="6">
        <f>SUM(Table2[[#This Row],[SB B]:[SB FE]])</f>
        <v>0</v>
      </c>
      <c r="CV169" s="11" t="str">
        <f>IF((Table2[[#This Row],[SB T]]/Table2[[#This Row],[Admission]]) = 0, "--", (Table2[[#This Row],[SB T]]/Table2[[#This Row],[Admission]]))</f>
        <v>--</v>
      </c>
      <c r="CW169" s="11" t="str">
        <f>IF(Table2[[#This Row],[SB T]]=0,"--", IF(Table2[[#This Row],[SB HS]]/Table2[[#This Row],[SB T]]=0, "--", Table2[[#This Row],[SB HS]]/Table2[[#This Row],[SB T]]))</f>
        <v>--</v>
      </c>
      <c r="CX169" s="18" t="str">
        <f>IF(Table2[[#This Row],[SB T]]=0,"--", IF(Table2[[#This Row],[SB FE]]/Table2[[#This Row],[SB T]]=0, "--", Table2[[#This Row],[SB FE]]/Table2[[#This Row],[SB T]]))</f>
        <v>--</v>
      </c>
      <c r="CY169" s="2">
        <v>0</v>
      </c>
      <c r="CZ169" s="2">
        <v>0</v>
      </c>
      <c r="DA169" s="2">
        <v>0</v>
      </c>
      <c r="DB169" s="2">
        <v>0</v>
      </c>
      <c r="DC169" s="6">
        <f>SUM(Table2[[#This Row],[GF B]:[GF FE]])</f>
        <v>0</v>
      </c>
      <c r="DD169" s="11" t="str">
        <f>IF((Table2[[#This Row],[GF T]]/Table2[[#This Row],[Admission]]) = 0, "--", (Table2[[#This Row],[GF T]]/Table2[[#This Row],[Admission]]))</f>
        <v>--</v>
      </c>
      <c r="DE169" s="11" t="str">
        <f>IF(Table2[[#This Row],[GF T]]=0,"--", IF(Table2[[#This Row],[GF HS]]/Table2[[#This Row],[GF T]]=0, "--", Table2[[#This Row],[GF HS]]/Table2[[#This Row],[GF T]]))</f>
        <v>--</v>
      </c>
      <c r="DF169" s="18" t="str">
        <f>IF(Table2[[#This Row],[GF T]]=0,"--", IF(Table2[[#This Row],[GF FE]]/Table2[[#This Row],[GF T]]=0, "--", Table2[[#This Row],[GF FE]]/Table2[[#This Row],[GF T]]))</f>
        <v>--</v>
      </c>
      <c r="DG169" s="2">
        <v>0</v>
      </c>
      <c r="DH169" s="2">
        <v>0</v>
      </c>
      <c r="DI169" s="2">
        <v>0</v>
      </c>
      <c r="DJ169" s="2">
        <v>0</v>
      </c>
      <c r="DK169" s="6">
        <f>SUM(Table2[[#This Row],[TN B]:[TN FE]])</f>
        <v>0</v>
      </c>
      <c r="DL169" s="11" t="str">
        <f>IF((Table2[[#This Row],[TN T]]/Table2[[#This Row],[Admission]]) = 0, "--", (Table2[[#This Row],[TN T]]/Table2[[#This Row],[Admission]]))</f>
        <v>--</v>
      </c>
      <c r="DM169" s="11" t="str">
        <f>IF(Table2[[#This Row],[TN T]]=0,"--", IF(Table2[[#This Row],[TN HS]]/Table2[[#This Row],[TN T]]=0, "--", Table2[[#This Row],[TN HS]]/Table2[[#This Row],[TN T]]))</f>
        <v>--</v>
      </c>
      <c r="DN169" s="18" t="str">
        <f>IF(Table2[[#This Row],[TN T]]=0,"--", IF(Table2[[#This Row],[TN FE]]/Table2[[#This Row],[TN T]]=0, "--", Table2[[#This Row],[TN FE]]/Table2[[#This Row],[TN T]]))</f>
        <v>--</v>
      </c>
      <c r="DO169" s="2">
        <v>0</v>
      </c>
      <c r="DP169" s="2">
        <v>0</v>
      </c>
      <c r="DQ169" s="2">
        <v>0</v>
      </c>
      <c r="DR169" s="2">
        <v>0</v>
      </c>
      <c r="DS169" s="6">
        <f>SUM(Table2[[#This Row],[BND B]:[BND FE]])</f>
        <v>0</v>
      </c>
      <c r="DT169" s="11" t="str">
        <f>IF((Table2[[#This Row],[BND T]]/Table2[[#This Row],[Admission]]) = 0, "--", (Table2[[#This Row],[BND T]]/Table2[[#This Row],[Admission]]))</f>
        <v>--</v>
      </c>
      <c r="DU169" s="11" t="str">
        <f>IF(Table2[[#This Row],[BND T]]=0,"--", IF(Table2[[#This Row],[BND HS]]/Table2[[#This Row],[BND T]]=0, "--", Table2[[#This Row],[BND HS]]/Table2[[#This Row],[BND T]]))</f>
        <v>--</v>
      </c>
      <c r="DV169" s="18" t="str">
        <f>IF(Table2[[#This Row],[BND T]]=0,"--", IF(Table2[[#This Row],[BND FE]]/Table2[[#This Row],[BND T]]=0, "--", Table2[[#This Row],[BND FE]]/Table2[[#This Row],[BND T]]))</f>
        <v>--</v>
      </c>
      <c r="DW169" s="2">
        <v>0</v>
      </c>
      <c r="DX169" s="2">
        <v>0</v>
      </c>
      <c r="DY169" s="2">
        <v>0</v>
      </c>
      <c r="DZ169" s="2">
        <v>0</v>
      </c>
      <c r="EA169" s="6">
        <f>SUM(Table2[[#This Row],[SPE B]:[SPE FE]])</f>
        <v>0</v>
      </c>
      <c r="EB169" s="11" t="str">
        <f>IF((Table2[[#This Row],[SPE T]]/Table2[[#This Row],[Admission]]) = 0, "--", (Table2[[#This Row],[SPE T]]/Table2[[#This Row],[Admission]]))</f>
        <v>--</v>
      </c>
      <c r="EC169" s="11" t="str">
        <f>IF(Table2[[#This Row],[SPE T]]=0,"--", IF(Table2[[#This Row],[SPE HS]]/Table2[[#This Row],[SPE T]]=0, "--", Table2[[#This Row],[SPE HS]]/Table2[[#This Row],[SPE T]]))</f>
        <v>--</v>
      </c>
      <c r="ED169" s="18" t="str">
        <f>IF(Table2[[#This Row],[SPE T]]=0,"--", IF(Table2[[#This Row],[SPE FE]]/Table2[[#This Row],[SPE T]]=0, "--", Table2[[#This Row],[SPE FE]]/Table2[[#This Row],[SPE T]]))</f>
        <v>--</v>
      </c>
      <c r="EE169" s="2">
        <v>0</v>
      </c>
      <c r="EF169" s="2">
        <v>0</v>
      </c>
      <c r="EG169" s="2">
        <v>0</v>
      </c>
      <c r="EH169" s="2">
        <v>0</v>
      </c>
      <c r="EI169" s="6">
        <f>SUM(Table2[[#This Row],[ORC B]:[ORC FE]])</f>
        <v>0</v>
      </c>
      <c r="EJ169" s="11" t="str">
        <f>IF((Table2[[#This Row],[ORC T]]/Table2[[#This Row],[Admission]]) = 0, "--", (Table2[[#This Row],[ORC T]]/Table2[[#This Row],[Admission]]))</f>
        <v>--</v>
      </c>
      <c r="EK169" s="11" t="str">
        <f>IF(Table2[[#This Row],[ORC T]]=0,"--", IF(Table2[[#This Row],[ORC HS]]/Table2[[#This Row],[ORC T]]=0, "--", Table2[[#This Row],[ORC HS]]/Table2[[#This Row],[ORC T]]))</f>
        <v>--</v>
      </c>
      <c r="EL169" s="18" t="str">
        <f>IF(Table2[[#This Row],[ORC T]]=0,"--", IF(Table2[[#This Row],[ORC FE]]/Table2[[#This Row],[ORC T]]=0, "--", Table2[[#This Row],[ORC FE]]/Table2[[#This Row],[ORC T]]))</f>
        <v>--</v>
      </c>
      <c r="EM169" s="2">
        <v>0</v>
      </c>
      <c r="EN169" s="2">
        <v>0</v>
      </c>
      <c r="EO169" s="2">
        <v>0</v>
      </c>
      <c r="EP169" s="2">
        <v>0</v>
      </c>
      <c r="EQ169" s="6">
        <f>SUM(Table2[[#This Row],[SOL B]:[SOL FE]])</f>
        <v>0</v>
      </c>
      <c r="ER169" s="11" t="str">
        <f>IF((Table2[[#This Row],[SOL T]]/Table2[[#This Row],[Admission]]) = 0, "--", (Table2[[#This Row],[SOL T]]/Table2[[#This Row],[Admission]]))</f>
        <v>--</v>
      </c>
      <c r="ES169" s="11" t="str">
        <f>IF(Table2[[#This Row],[SOL T]]=0,"--", IF(Table2[[#This Row],[SOL HS]]/Table2[[#This Row],[SOL T]]=0, "--", Table2[[#This Row],[SOL HS]]/Table2[[#This Row],[SOL T]]))</f>
        <v>--</v>
      </c>
      <c r="ET169" s="18" t="str">
        <f>IF(Table2[[#This Row],[SOL T]]=0,"--", IF(Table2[[#This Row],[SOL FE]]/Table2[[#This Row],[SOL T]]=0, "--", Table2[[#This Row],[SOL FE]]/Table2[[#This Row],[SOL T]]))</f>
        <v>--</v>
      </c>
      <c r="EU169" s="2">
        <v>0</v>
      </c>
      <c r="EV169" s="2">
        <v>0</v>
      </c>
      <c r="EW169" s="2">
        <v>0</v>
      </c>
      <c r="EX169" s="2">
        <v>0</v>
      </c>
      <c r="EY169" s="6">
        <f>SUM(Table2[[#This Row],[CHO B]:[CHO FE]])</f>
        <v>0</v>
      </c>
      <c r="EZ169" s="11" t="str">
        <f>IF((Table2[[#This Row],[CHO T]]/Table2[[#This Row],[Admission]]) = 0, "--", (Table2[[#This Row],[CHO T]]/Table2[[#This Row],[Admission]]))</f>
        <v>--</v>
      </c>
      <c r="FA169" s="11" t="str">
        <f>IF(Table2[[#This Row],[CHO T]]=0,"--", IF(Table2[[#This Row],[CHO HS]]/Table2[[#This Row],[CHO T]]=0, "--", Table2[[#This Row],[CHO HS]]/Table2[[#This Row],[CHO T]]))</f>
        <v>--</v>
      </c>
      <c r="FB169" s="18" t="str">
        <f>IF(Table2[[#This Row],[CHO T]]=0,"--", IF(Table2[[#This Row],[CHO FE]]/Table2[[#This Row],[CHO T]]=0, "--", Table2[[#This Row],[CHO FE]]/Table2[[#This Row],[CHO T]]))</f>
        <v>--</v>
      </c>
      <c r="FC16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12</v>
      </c>
      <c r="FD169">
        <v>0</v>
      </c>
      <c r="FE169">
        <v>0</v>
      </c>
      <c r="FF169">
        <v>0</v>
      </c>
      <c r="FG169">
        <v>0</v>
      </c>
      <c r="FH169">
        <v>0</v>
      </c>
      <c r="FI169">
        <v>0</v>
      </c>
      <c r="FJ169" s="1" t="s">
        <v>390</v>
      </c>
      <c r="FK169" s="1" t="s">
        <v>390</v>
      </c>
      <c r="FL169">
        <v>2</v>
      </c>
      <c r="FM169">
        <v>10</v>
      </c>
      <c r="FN169" s="1" t="s">
        <v>390</v>
      </c>
      <c r="FO169" s="1" t="s">
        <v>390</v>
      </c>
    </row>
    <row r="170" spans="1:171">
      <c r="A170">
        <v>1043</v>
      </c>
      <c r="B170">
        <v>57</v>
      </c>
      <c r="C170" t="s">
        <v>102</v>
      </c>
      <c r="D170" t="s">
        <v>267</v>
      </c>
      <c r="E170" s="20">
        <v>566</v>
      </c>
      <c r="F170" s="2">
        <v>43</v>
      </c>
      <c r="G170" s="2">
        <v>0</v>
      </c>
      <c r="H170" s="2">
        <v>0</v>
      </c>
      <c r="I170" s="2">
        <v>0</v>
      </c>
      <c r="J170" s="6">
        <f>SUM(Table2[[#This Row],[FB B]:[FB FE]])</f>
        <v>43</v>
      </c>
      <c r="K170" s="11">
        <f>IF((Table2[[#This Row],[FB T]]/Table2[[#This Row],[Admission]]) = 0, "--", (Table2[[#This Row],[FB T]]/Table2[[#This Row],[Admission]]))</f>
        <v>7.5971731448763249E-2</v>
      </c>
      <c r="L170" s="11" t="str">
        <f>IF(Table2[[#This Row],[FB T]]=0,"--", IF(Table2[[#This Row],[FB HS]]/Table2[[#This Row],[FB T]]=0, "--", Table2[[#This Row],[FB HS]]/Table2[[#This Row],[FB T]]))</f>
        <v>--</v>
      </c>
      <c r="M170" s="18" t="str">
        <f>IF(Table2[[#This Row],[FB T]]=0,"--", IF(Table2[[#This Row],[FB FE]]/Table2[[#This Row],[FB T]]=0, "--", Table2[[#This Row],[FB FE]]/Table2[[#This Row],[FB T]]))</f>
        <v>--</v>
      </c>
      <c r="N170" s="2">
        <v>11</v>
      </c>
      <c r="O170" s="2">
        <v>5</v>
      </c>
      <c r="P170" s="2">
        <v>0</v>
      </c>
      <c r="Q170" s="2">
        <v>0</v>
      </c>
      <c r="R170" s="6">
        <f>SUM(Table2[[#This Row],[XC B]:[XC FE]])</f>
        <v>16</v>
      </c>
      <c r="S170" s="11">
        <f>IF((Table2[[#This Row],[XC T]]/Table2[[#This Row],[Admission]]) = 0, "--", (Table2[[#This Row],[XC T]]/Table2[[#This Row],[Admission]]))</f>
        <v>2.8268551236749116E-2</v>
      </c>
      <c r="T170" s="11" t="str">
        <f>IF(Table2[[#This Row],[XC T]]=0,"--", IF(Table2[[#This Row],[XC HS]]/Table2[[#This Row],[XC T]]=0, "--", Table2[[#This Row],[XC HS]]/Table2[[#This Row],[XC T]]))</f>
        <v>--</v>
      </c>
      <c r="U170" s="18" t="str">
        <f>IF(Table2[[#This Row],[XC T]]=0,"--", IF(Table2[[#This Row],[XC FE]]/Table2[[#This Row],[XC T]]=0, "--", Table2[[#This Row],[XC FE]]/Table2[[#This Row],[XC T]]))</f>
        <v>--</v>
      </c>
      <c r="V170" s="2">
        <v>25</v>
      </c>
      <c r="W170" s="2">
        <v>0</v>
      </c>
      <c r="X170" s="2">
        <v>0</v>
      </c>
      <c r="Y170" s="6">
        <f>SUM(Table2[[#This Row],[VB G]:[VB FE]])</f>
        <v>25</v>
      </c>
      <c r="Z170" s="11">
        <f>IF((Table2[[#This Row],[VB T]]/Table2[[#This Row],[Admission]]) = 0, "--", (Table2[[#This Row],[VB T]]/Table2[[#This Row],[Admission]]))</f>
        <v>4.4169611307420496E-2</v>
      </c>
      <c r="AA170" s="11" t="str">
        <f>IF(Table2[[#This Row],[VB T]]=0,"--", IF(Table2[[#This Row],[VB HS]]/Table2[[#This Row],[VB T]]=0, "--", Table2[[#This Row],[VB HS]]/Table2[[#This Row],[VB T]]))</f>
        <v>--</v>
      </c>
      <c r="AB170" s="18" t="str">
        <f>IF(Table2[[#This Row],[VB T]]=0,"--", IF(Table2[[#This Row],[VB FE]]/Table2[[#This Row],[VB T]]=0, "--", Table2[[#This Row],[VB FE]]/Table2[[#This Row],[VB T]]))</f>
        <v>--</v>
      </c>
      <c r="AC170" s="2">
        <v>40</v>
      </c>
      <c r="AD170" s="2">
        <v>34</v>
      </c>
      <c r="AE170" s="2">
        <v>0</v>
      </c>
      <c r="AF170" s="2">
        <v>0</v>
      </c>
      <c r="AG170" s="6">
        <f>SUM(Table2[[#This Row],[SC B]:[SC FE]])</f>
        <v>74</v>
      </c>
      <c r="AH170" s="11">
        <f>IF((Table2[[#This Row],[SC T]]/Table2[[#This Row],[Admission]]) = 0, "--", (Table2[[#This Row],[SC T]]/Table2[[#This Row],[Admission]]))</f>
        <v>0.13074204946996468</v>
      </c>
      <c r="AI170" s="11" t="str">
        <f>IF(Table2[[#This Row],[SC T]]=0,"--", IF(Table2[[#This Row],[SC HS]]/Table2[[#This Row],[SC T]]=0, "--", Table2[[#This Row],[SC HS]]/Table2[[#This Row],[SC T]]))</f>
        <v>--</v>
      </c>
      <c r="AJ170" s="18" t="str">
        <f>IF(Table2[[#This Row],[SC T]]=0,"--", IF(Table2[[#This Row],[SC FE]]/Table2[[#This Row],[SC T]]=0, "--", Table2[[#This Row],[SC FE]]/Table2[[#This Row],[SC T]]))</f>
        <v>--</v>
      </c>
      <c r="AK170" s="15">
        <f>SUM(Table2[[#This Row],[FB T]],Table2[[#This Row],[XC T]],Table2[[#This Row],[VB T]],Table2[[#This Row],[SC T]])</f>
        <v>158</v>
      </c>
      <c r="AL170" s="2">
        <v>37</v>
      </c>
      <c r="AM170" s="2">
        <v>30</v>
      </c>
      <c r="AN170" s="2">
        <v>0</v>
      </c>
      <c r="AO170" s="2">
        <v>0</v>
      </c>
      <c r="AP170" s="6">
        <f>SUM(Table2[[#This Row],[BX B]:[BX FE]])</f>
        <v>67</v>
      </c>
      <c r="AQ170" s="11">
        <f>IF((Table2[[#This Row],[BX T]]/Table2[[#This Row],[Admission]]) = 0, "--", (Table2[[#This Row],[BX T]]/Table2[[#This Row],[Admission]]))</f>
        <v>0.11837455830388692</v>
      </c>
      <c r="AR170" s="11" t="str">
        <f>IF(Table2[[#This Row],[BX T]]=0,"--", IF(Table2[[#This Row],[BX HS]]/Table2[[#This Row],[BX T]]=0, "--", Table2[[#This Row],[BX HS]]/Table2[[#This Row],[BX T]]))</f>
        <v>--</v>
      </c>
      <c r="AS170" s="18" t="str">
        <f>IF(Table2[[#This Row],[BX T]]=0,"--", IF(Table2[[#This Row],[BX FE]]/Table2[[#This Row],[BX T]]=0, "--", Table2[[#This Row],[BX FE]]/Table2[[#This Row],[BX T]]))</f>
        <v>--</v>
      </c>
      <c r="AT170" s="2">
        <v>14</v>
      </c>
      <c r="AU170" s="2">
        <v>12</v>
      </c>
      <c r="AV170" s="2">
        <v>0</v>
      </c>
      <c r="AW170" s="2">
        <v>2</v>
      </c>
      <c r="AX170" s="6">
        <f>SUM(Table2[[#This Row],[SW B]:[SW FE]])</f>
        <v>28</v>
      </c>
      <c r="AY170" s="11">
        <f>IF((Table2[[#This Row],[SW T]]/Table2[[#This Row],[Admission]]) = 0, "--", (Table2[[#This Row],[SW T]]/Table2[[#This Row],[Admission]]))</f>
        <v>4.9469964664310952E-2</v>
      </c>
      <c r="AZ170" s="11" t="str">
        <f>IF(Table2[[#This Row],[SW T]]=0,"--", IF(Table2[[#This Row],[SW HS]]/Table2[[#This Row],[SW T]]=0, "--", Table2[[#This Row],[SW HS]]/Table2[[#This Row],[SW T]]))</f>
        <v>--</v>
      </c>
      <c r="BA170" s="18">
        <f>IF(Table2[[#This Row],[SW T]]=0,"--", IF(Table2[[#This Row],[SW FE]]/Table2[[#This Row],[SW T]]=0, "--", Table2[[#This Row],[SW FE]]/Table2[[#This Row],[SW T]]))</f>
        <v>7.1428571428571425E-2</v>
      </c>
      <c r="BB170" s="2">
        <v>0</v>
      </c>
      <c r="BC170" s="2">
        <v>12</v>
      </c>
      <c r="BD170" s="2">
        <v>0</v>
      </c>
      <c r="BE170" s="2">
        <v>0</v>
      </c>
      <c r="BF170" s="6">
        <f>SUM(Table2[[#This Row],[CHE B]:[CHE FE]])</f>
        <v>12</v>
      </c>
      <c r="BG170" s="11">
        <f>IF((Table2[[#This Row],[CHE T]]/Table2[[#This Row],[Admission]]) = 0, "--", (Table2[[#This Row],[CHE T]]/Table2[[#This Row],[Admission]]))</f>
        <v>2.1201413427561839E-2</v>
      </c>
      <c r="BH170" s="11" t="str">
        <f>IF(Table2[[#This Row],[CHE T]]=0,"--", IF(Table2[[#This Row],[CHE HS]]/Table2[[#This Row],[CHE T]]=0, "--", Table2[[#This Row],[CHE HS]]/Table2[[#This Row],[CHE T]]))</f>
        <v>--</v>
      </c>
      <c r="BI170" s="22" t="str">
        <f>IF(Table2[[#This Row],[CHE T]]=0,"--", IF(Table2[[#This Row],[CHE FE]]/Table2[[#This Row],[CHE T]]=0, "--", Table2[[#This Row],[CHE FE]]/Table2[[#This Row],[CHE T]]))</f>
        <v>--</v>
      </c>
      <c r="BJ170" s="2">
        <v>34</v>
      </c>
      <c r="BK170" s="2">
        <v>0</v>
      </c>
      <c r="BL170" s="2">
        <v>0</v>
      </c>
      <c r="BM170" s="2">
        <v>0</v>
      </c>
      <c r="BN170" s="6">
        <f>SUM(Table2[[#This Row],[WR B]:[WR FE]])</f>
        <v>34</v>
      </c>
      <c r="BO170" s="11">
        <f>IF((Table2[[#This Row],[WR T]]/Table2[[#This Row],[Admission]]) = 0, "--", (Table2[[#This Row],[WR T]]/Table2[[#This Row],[Admission]]))</f>
        <v>6.0070671378091869E-2</v>
      </c>
      <c r="BP170" s="11" t="str">
        <f>IF(Table2[[#This Row],[WR T]]=0,"--", IF(Table2[[#This Row],[WR HS]]/Table2[[#This Row],[WR T]]=0, "--", Table2[[#This Row],[WR HS]]/Table2[[#This Row],[WR T]]))</f>
        <v>--</v>
      </c>
      <c r="BQ170" s="18" t="str">
        <f>IF(Table2[[#This Row],[WR T]]=0,"--", IF(Table2[[#This Row],[WR FE]]/Table2[[#This Row],[WR T]]=0, "--", Table2[[#This Row],[WR FE]]/Table2[[#This Row],[WR T]]))</f>
        <v>--</v>
      </c>
      <c r="BR170" s="2">
        <v>0</v>
      </c>
      <c r="BS170" s="2">
        <v>0</v>
      </c>
      <c r="BT170" s="2">
        <v>0</v>
      </c>
      <c r="BU170" s="2">
        <v>0</v>
      </c>
      <c r="BV170" s="6">
        <f>SUM(Table2[[#This Row],[DNC B]:[DNC FE]])</f>
        <v>0</v>
      </c>
      <c r="BW170" s="11" t="str">
        <f>IF((Table2[[#This Row],[DNC T]]/Table2[[#This Row],[Admission]]) = 0, "--", (Table2[[#This Row],[DNC T]]/Table2[[#This Row],[Admission]]))</f>
        <v>--</v>
      </c>
      <c r="BX170" s="11" t="str">
        <f>IF(Table2[[#This Row],[DNC T]]=0,"--", IF(Table2[[#This Row],[DNC HS]]/Table2[[#This Row],[DNC T]]=0, "--", Table2[[#This Row],[DNC HS]]/Table2[[#This Row],[DNC T]]))</f>
        <v>--</v>
      </c>
      <c r="BY170" s="18" t="str">
        <f>IF(Table2[[#This Row],[DNC T]]=0,"--", IF(Table2[[#This Row],[DNC FE]]/Table2[[#This Row],[DNC T]]=0, "--", Table2[[#This Row],[DNC FE]]/Table2[[#This Row],[DNC T]]))</f>
        <v>--</v>
      </c>
      <c r="BZ170" s="24">
        <f>SUM(Table2[[#This Row],[BX T]],Table2[[#This Row],[SW T]],Table2[[#This Row],[CHE T]],Table2[[#This Row],[WR T]],Table2[[#This Row],[DNC T]])</f>
        <v>141</v>
      </c>
      <c r="CA170" s="2">
        <v>28</v>
      </c>
      <c r="CB170" s="2">
        <v>9</v>
      </c>
      <c r="CC170" s="2">
        <v>0</v>
      </c>
      <c r="CD170" s="2">
        <v>0</v>
      </c>
      <c r="CE170" s="6">
        <f>SUM(Table2[[#This Row],[TF B]:[TF FE]])</f>
        <v>37</v>
      </c>
      <c r="CF170" s="11">
        <f>IF((Table2[[#This Row],[TF T]]/Table2[[#This Row],[Admission]]) = 0, "--", (Table2[[#This Row],[TF T]]/Table2[[#This Row],[Admission]]))</f>
        <v>6.5371024734982339E-2</v>
      </c>
      <c r="CG170" s="11" t="str">
        <f>IF(Table2[[#This Row],[TF T]]=0,"--", IF(Table2[[#This Row],[TF HS]]/Table2[[#This Row],[TF T]]=0, "--", Table2[[#This Row],[TF HS]]/Table2[[#This Row],[TF T]]))</f>
        <v>--</v>
      </c>
      <c r="CH170" s="18" t="str">
        <f>IF(Table2[[#This Row],[TF T]]=0,"--", IF(Table2[[#This Row],[TF FE]]/Table2[[#This Row],[TF T]]=0, "--", Table2[[#This Row],[TF FE]]/Table2[[#This Row],[TF T]]))</f>
        <v>--</v>
      </c>
      <c r="CI170" s="2">
        <v>24</v>
      </c>
      <c r="CJ170" s="2">
        <v>0</v>
      </c>
      <c r="CK170" s="2">
        <v>1</v>
      </c>
      <c r="CL170" s="2">
        <v>0</v>
      </c>
      <c r="CM170" s="6">
        <f>SUM(Table2[[#This Row],[BB B]:[BB FE]])</f>
        <v>25</v>
      </c>
      <c r="CN170" s="11">
        <f>IF((Table2[[#This Row],[BB T]]/Table2[[#This Row],[Admission]]) = 0, "--", (Table2[[#This Row],[BB T]]/Table2[[#This Row],[Admission]]))</f>
        <v>4.4169611307420496E-2</v>
      </c>
      <c r="CO170" s="11">
        <f>IF(Table2[[#This Row],[BB T]]=0,"--", IF(Table2[[#This Row],[BB HS]]/Table2[[#This Row],[BB T]]=0, "--", Table2[[#This Row],[BB HS]]/Table2[[#This Row],[BB T]]))</f>
        <v>0.04</v>
      </c>
      <c r="CP170" s="18" t="str">
        <f>IF(Table2[[#This Row],[BB T]]=0,"--", IF(Table2[[#This Row],[BB FE]]/Table2[[#This Row],[BB T]]=0, "--", Table2[[#This Row],[BB FE]]/Table2[[#This Row],[BB T]]))</f>
        <v>--</v>
      </c>
      <c r="CQ170" s="2">
        <v>0</v>
      </c>
      <c r="CR170" s="2">
        <v>19</v>
      </c>
      <c r="CS170" s="2">
        <v>0</v>
      </c>
      <c r="CT170" s="2">
        <v>0</v>
      </c>
      <c r="CU170" s="6">
        <f>SUM(Table2[[#This Row],[SB B]:[SB FE]])</f>
        <v>19</v>
      </c>
      <c r="CV170" s="11">
        <f>IF((Table2[[#This Row],[SB T]]/Table2[[#This Row],[Admission]]) = 0, "--", (Table2[[#This Row],[SB T]]/Table2[[#This Row],[Admission]]))</f>
        <v>3.3568904593639579E-2</v>
      </c>
      <c r="CW170" s="11" t="str">
        <f>IF(Table2[[#This Row],[SB T]]=0,"--", IF(Table2[[#This Row],[SB HS]]/Table2[[#This Row],[SB T]]=0, "--", Table2[[#This Row],[SB HS]]/Table2[[#This Row],[SB T]]))</f>
        <v>--</v>
      </c>
      <c r="CX170" s="18" t="str">
        <f>IF(Table2[[#This Row],[SB T]]=0,"--", IF(Table2[[#This Row],[SB FE]]/Table2[[#This Row],[SB T]]=0, "--", Table2[[#This Row],[SB FE]]/Table2[[#This Row],[SB T]]))</f>
        <v>--</v>
      </c>
      <c r="CY170" s="2">
        <v>7</v>
      </c>
      <c r="CZ170" s="2">
        <v>1</v>
      </c>
      <c r="DA170" s="2">
        <v>0</v>
      </c>
      <c r="DB170" s="2">
        <v>0</v>
      </c>
      <c r="DC170" s="6">
        <f>SUM(Table2[[#This Row],[GF B]:[GF FE]])</f>
        <v>8</v>
      </c>
      <c r="DD170" s="11">
        <f>IF((Table2[[#This Row],[GF T]]/Table2[[#This Row],[Admission]]) = 0, "--", (Table2[[#This Row],[GF T]]/Table2[[#This Row],[Admission]]))</f>
        <v>1.4134275618374558E-2</v>
      </c>
      <c r="DE170" s="11" t="str">
        <f>IF(Table2[[#This Row],[GF T]]=0,"--", IF(Table2[[#This Row],[GF HS]]/Table2[[#This Row],[GF T]]=0, "--", Table2[[#This Row],[GF HS]]/Table2[[#This Row],[GF T]]))</f>
        <v>--</v>
      </c>
      <c r="DF170" s="18" t="str">
        <f>IF(Table2[[#This Row],[GF T]]=0,"--", IF(Table2[[#This Row],[GF FE]]/Table2[[#This Row],[GF T]]=0, "--", Table2[[#This Row],[GF FE]]/Table2[[#This Row],[GF T]]))</f>
        <v>--</v>
      </c>
      <c r="DG170" s="2">
        <v>16</v>
      </c>
      <c r="DH170" s="2">
        <v>30</v>
      </c>
      <c r="DI170" s="2">
        <v>0</v>
      </c>
      <c r="DJ170" s="2">
        <v>0</v>
      </c>
      <c r="DK170" s="6">
        <f>SUM(Table2[[#This Row],[TN B]:[TN FE]])</f>
        <v>46</v>
      </c>
      <c r="DL170" s="11">
        <f>IF((Table2[[#This Row],[TN T]]/Table2[[#This Row],[Admission]]) = 0, "--", (Table2[[#This Row],[TN T]]/Table2[[#This Row],[Admission]]))</f>
        <v>8.1272084805653705E-2</v>
      </c>
      <c r="DM170" s="11" t="str">
        <f>IF(Table2[[#This Row],[TN T]]=0,"--", IF(Table2[[#This Row],[TN HS]]/Table2[[#This Row],[TN T]]=0, "--", Table2[[#This Row],[TN HS]]/Table2[[#This Row],[TN T]]))</f>
        <v>--</v>
      </c>
      <c r="DN170" s="18" t="str">
        <f>IF(Table2[[#This Row],[TN T]]=0,"--", IF(Table2[[#This Row],[TN FE]]/Table2[[#This Row],[TN T]]=0, "--", Table2[[#This Row],[TN FE]]/Table2[[#This Row],[TN T]]))</f>
        <v>--</v>
      </c>
      <c r="DO170" s="2">
        <v>21</v>
      </c>
      <c r="DP170" s="2">
        <v>12</v>
      </c>
      <c r="DQ170" s="2">
        <v>0</v>
      </c>
      <c r="DR170" s="2">
        <v>0</v>
      </c>
      <c r="DS170" s="6">
        <f>SUM(Table2[[#This Row],[BND B]:[BND FE]])</f>
        <v>33</v>
      </c>
      <c r="DT170" s="11">
        <f>IF((Table2[[#This Row],[BND T]]/Table2[[#This Row],[Admission]]) = 0, "--", (Table2[[#This Row],[BND T]]/Table2[[#This Row],[Admission]]))</f>
        <v>5.8303886925795051E-2</v>
      </c>
      <c r="DU170" s="11" t="str">
        <f>IF(Table2[[#This Row],[BND T]]=0,"--", IF(Table2[[#This Row],[BND HS]]/Table2[[#This Row],[BND T]]=0, "--", Table2[[#This Row],[BND HS]]/Table2[[#This Row],[BND T]]))</f>
        <v>--</v>
      </c>
      <c r="DV170" s="18" t="str">
        <f>IF(Table2[[#This Row],[BND T]]=0,"--", IF(Table2[[#This Row],[BND FE]]/Table2[[#This Row],[BND T]]=0, "--", Table2[[#This Row],[BND FE]]/Table2[[#This Row],[BND T]]))</f>
        <v>--</v>
      </c>
      <c r="DW170" s="2">
        <v>0</v>
      </c>
      <c r="DX170" s="2">
        <v>0</v>
      </c>
      <c r="DY170" s="2">
        <v>0</v>
      </c>
      <c r="DZ170" s="2">
        <v>0</v>
      </c>
      <c r="EA170" s="6">
        <f>SUM(Table2[[#This Row],[SPE B]:[SPE FE]])</f>
        <v>0</v>
      </c>
      <c r="EB170" s="11" t="str">
        <f>IF((Table2[[#This Row],[SPE T]]/Table2[[#This Row],[Admission]]) = 0, "--", (Table2[[#This Row],[SPE T]]/Table2[[#This Row],[Admission]]))</f>
        <v>--</v>
      </c>
      <c r="EC170" s="11" t="str">
        <f>IF(Table2[[#This Row],[SPE T]]=0,"--", IF(Table2[[#This Row],[SPE HS]]/Table2[[#This Row],[SPE T]]=0, "--", Table2[[#This Row],[SPE HS]]/Table2[[#This Row],[SPE T]]))</f>
        <v>--</v>
      </c>
      <c r="ED170" s="18" t="str">
        <f>IF(Table2[[#This Row],[SPE T]]=0,"--", IF(Table2[[#This Row],[SPE FE]]/Table2[[#This Row],[SPE T]]=0, "--", Table2[[#This Row],[SPE FE]]/Table2[[#This Row],[SPE T]]))</f>
        <v>--</v>
      </c>
      <c r="EE170" s="2">
        <v>0</v>
      </c>
      <c r="EF170" s="2">
        <v>0</v>
      </c>
      <c r="EG170" s="2">
        <v>0</v>
      </c>
      <c r="EH170" s="2">
        <v>0</v>
      </c>
      <c r="EI170" s="6">
        <f>SUM(Table2[[#This Row],[ORC B]:[ORC FE]])</f>
        <v>0</v>
      </c>
      <c r="EJ170" s="11" t="str">
        <f>IF((Table2[[#This Row],[ORC T]]/Table2[[#This Row],[Admission]]) = 0, "--", (Table2[[#This Row],[ORC T]]/Table2[[#This Row],[Admission]]))</f>
        <v>--</v>
      </c>
      <c r="EK170" s="11" t="str">
        <f>IF(Table2[[#This Row],[ORC T]]=0,"--", IF(Table2[[#This Row],[ORC HS]]/Table2[[#This Row],[ORC T]]=0, "--", Table2[[#This Row],[ORC HS]]/Table2[[#This Row],[ORC T]]))</f>
        <v>--</v>
      </c>
      <c r="EL170" s="18" t="str">
        <f>IF(Table2[[#This Row],[ORC T]]=0,"--", IF(Table2[[#This Row],[ORC FE]]/Table2[[#This Row],[ORC T]]=0, "--", Table2[[#This Row],[ORC FE]]/Table2[[#This Row],[ORC T]]))</f>
        <v>--</v>
      </c>
      <c r="EM170" s="2">
        <v>0</v>
      </c>
      <c r="EN170" s="2">
        <v>0</v>
      </c>
      <c r="EO170" s="2">
        <v>0</v>
      </c>
      <c r="EP170" s="2">
        <v>0</v>
      </c>
      <c r="EQ170" s="6">
        <f>SUM(Table2[[#This Row],[SOL B]:[SOL FE]])</f>
        <v>0</v>
      </c>
      <c r="ER170" s="11" t="str">
        <f>IF((Table2[[#This Row],[SOL T]]/Table2[[#This Row],[Admission]]) = 0, "--", (Table2[[#This Row],[SOL T]]/Table2[[#This Row],[Admission]]))</f>
        <v>--</v>
      </c>
      <c r="ES170" s="11" t="str">
        <f>IF(Table2[[#This Row],[SOL T]]=0,"--", IF(Table2[[#This Row],[SOL HS]]/Table2[[#This Row],[SOL T]]=0, "--", Table2[[#This Row],[SOL HS]]/Table2[[#This Row],[SOL T]]))</f>
        <v>--</v>
      </c>
      <c r="ET170" s="18" t="str">
        <f>IF(Table2[[#This Row],[SOL T]]=0,"--", IF(Table2[[#This Row],[SOL FE]]/Table2[[#This Row],[SOL T]]=0, "--", Table2[[#This Row],[SOL FE]]/Table2[[#This Row],[SOL T]]))</f>
        <v>--</v>
      </c>
      <c r="EU170" s="2">
        <v>16</v>
      </c>
      <c r="EV170" s="2">
        <v>30</v>
      </c>
      <c r="EW170" s="2">
        <v>0</v>
      </c>
      <c r="EX170" s="2">
        <v>0</v>
      </c>
      <c r="EY170" s="6">
        <f>SUM(Table2[[#This Row],[CHO B]:[CHO FE]])</f>
        <v>46</v>
      </c>
      <c r="EZ170" s="11">
        <f>IF((Table2[[#This Row],[CHO T]]/Table2[[#This Row],[Admission]]) = 0, "--", (Table2[[#This Row],[CHO T]]/Table2[[#This Row],[Admission]]))</f>
        <v>8.1272084805653705E-2</v>
      </c>
      <c r="FA170" s="11" t="str">
        <f>IF(Table2[[#This Row],[CHO T]]=0,"--", IF(Table2[[#This Row],[CHO HS]]/Table2[[#This Row],[CHO T]]=0, "--", Table2[[#This Row],[CHO HS]]/Table2[[#This Row],[CHO T]]))</f>
        <v>--</v>
      </c>
      <c r="FB170" s="18" t="str">
        <f>IF(Table2[[#This Row],[CHO T]]=0,"--", IF(Table2[[#This Row],[CHO FE]]/Table2[[#This Row],[CHO T]]=0, "--", Table2[[#This Row],[CHO FE]]/Table2[[#This Row],[CHO T]]))</f>
        <v>--</v>
      </c>
      <c r="FC17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214</v>
      </c>
      <c r="FD170">
        <v>0</v>
      </c>
      <c r="FE170">
        <v>0</v>
      </c>
      <c r="FF170" s="1" t="s">
        <v>390</v>
      </c>
      <c r="FG170" s="1" t="s">
        <v>390</v>
      </c>
      <c r="FH170">
        <v>0</v>
      </c>
      <c r="FI170">
        <v>0</v>
      </c>
      <c r="FJ170" s="1" t="s">
        <v>390</v>
      </c>
      <c r="FK170" s="1" t="s">
        <v>390</v>
      </c>
      <c r="FL170">
        <v>0</v>
      </c>
      <c r="FM170">
        <v>1</v>
      </c>
      <c r="FN170" s="1" t="s">
        <v>390</v>
      </c>
      <c r="FO170" s="1" t="s">
        <v>390</v>
      </c>
    </row>
    <row r="171" spans="1:171">
      <c r="A171">
        <v>1034</v>
      </c>
      <c r="B171">
        <v>51</v>
      </c>
      <c r="C171" t="s">
        <v>94</v>
      </c>
      <c r="D171" t="s">
        <v>268</v>
      </c>
      <c r="E171" s="20">
        <v>1696</v>
      </c>
      <c r="F171" s="2">
        <v>2</v>
      </c>
      <c r="G171" s="2">
        <v>0</v>
      </c>
      <c r="H171" s="2">
        <v>1</v>
      </c>
      <c r="I171" s="2">
        <v>1</v>
      </c>
      <c r="J171" s="6">
        <f>SUM(Table2[[#This Row],[FB B]:[FB FE]])</f>
        <v>4</v>
      </c>
      <c r="K171" s="11">
        <f>IF((Table2[[#This Row],[FB T]]/Table2[[#This Row],[Admission]]) = 0, "--", (Table2[[#This Row],[FB T]]/Table2[[#This Row],[Admission]]))</f>
        <v>2.3584905660377358E-3</v>
      </c>
      <c r="L171" s="11">
        <f>IF(Table2[[#This Row],[FB T]]=0,"--", IF(Table2[[#This Row],[FB HS]]/Table2[[#This Row],[FB T]]=0, "--", Table2[[#This Row],[FB HS]]/Table2[[#This Row],[FB T]]))</f>
        <v>0.25</v>
      </c>
      <c r="M171" s="18">
        <f>IF(Table2[[#This Row],[FB T]]=0,"--", IF(Table2[[#This Row],[FB FE]]/Table2[[#This Row],[FB T]]=0, "--", Table2[[#This Row],[FB FE]]/Table2[[#This Row],[FB T]]))</f>
        <v>0.25</v>
      </c>
      <c r="N171" s="2">
        <v>0</v>
      </c>
      <c r="O171" s="2">
        <v>1</v>
      </c>
      <c r="P171" s="2">
        <v>1</v>
      </c>
      <c r="Q171" s="2">
        <v>0</v>
      </c>
      <c r="R171" s="6">
        <f>SUM(Table2[[#This Row],[XC B]:[XC FE]])</f>
        <v>2</v>
      </c>
      <c r="S171" s="11">
        <f>IF((Table2[[#This Row],[XC T]]/Table2[[#This Row],[Admission]]) = 0, "--", (Table2[[#This Row],[XC T]]/Table2[[#This Row],[Admission]]))</f>
        <v>1.1792452830188679E-3</v>
      </c>
      <c r="T171" s="11">
        <f>IF(Table2[[#This Row],[XC T]]=0,"--", IF(Table2[[#This Row],[XC HS]]/Table2[[#This Row],[XC T]]=0, "--", Table2[[#This Row],[XC HS]]/Table2[[#This Row],[XC T]]))</f>
        <v>0.5</v>
      </c>
      <c r="U171" s="18" t="str">
        <f>IF(Table2[[#This Row],[XC T]]=0,"--", IF(Table2[[#This Row],[XC FE]]/Table2[[#This Row],[XC T]]=0, "--", Table2[[#This Row],[XC FE]]/Table2[[#This Row],[XC T]]))</f>
        <v>--</v>
      </c>
      <c r="V171" s="2">
        <v>0</v>
      </c>
      <c r="W171" s="2">
        <v>0</v>
      </c>
      <c r="X171" s="2">
        <v>0</v>
      </c>
      <c r="Y171" s="6">
        <f>SUM(Table2[[#This Row],[VB G]:[VB FE]])</f>
        <v>0</v>
      </c>
      <c r="Z171" s="11" t="str">
        <f>IF((Table2[[#This Row],[VB T]]/Table2[[#This Row],[Admission]]) = 0, "--", (Table2[[#This Row],[VB T]]/Table2[[#This Row],[Admission]]))</f>
        <v>--</v>
      </c>
      <c r="AA171" s="11" t="str">
        <f>IF(Table2[[#This Row],[VB T]]=0,"--", IF(Table2[[#This Row],[VB HS]]/Table2[[#This Row],[VB T]]=0, "--", Table2[[#This Row],[VB HS]]/Table2[[#This Row],[VB T]]))</f>
        <v>--</v>
      </c>
      <c r="AB171" s="18" t="str">
        <f>IF(Table2[[#This Row],[VB T]]=0,"--", IF(Table2[[#This Row],[VB FE]]/Table2[[#This Row],[VB T]]=0, "--", Table2[[#This Row],[VB FE]]/Table2[[#This Row],[VB T]]))</f>
        <v>--</v>
      </c>
      <c r="AC171" s="2">
        <v>2</v>
      </c>
      <c r="AD171" s="2">
        <v>1</v>
      </c>
      <c r="AE171" s="2">
        <v>2</v>
      </c>
      <c r="AF171" s="2">
        <v>1</v>
      </c>
      <c r="AG171" s="6">
        <f>SUM(Table2[[#This Row],[SC B]:[SC FE]])</f>
        <v>6</v>
      </c>
      <c r="AH171" s="11">
        <f>IF((Table2[[#This Row],[SC T]]/Table2[[#This Row],[Admission]]) = 0, "--", (Table2[[#This Row],[SC T]]/Table2[[#This Row],[Admission]]))</f>
        <v>3.5377358490566039E-3</v>
      </c>
      <c r="AI171" s="11">
        <f>IF(Table2[[#This Row],[SC T]]=0,"--", IF(Table2[[#This Row],[SC HS]]/Table2[[#This Row],[SC T]]=0, "--", Table2[[#This Row],[SC HS]]/Table2[[#This Row],[SC T]]))</f>
        <v>0.33333333333333331</v>
      </c>
      <c r="AJ171" s="18">
        <f>IF(Table2[[#This Row],[SC T]]=0,"--", IF(Table2[[#This Row],[SC FE]]/Table2[[#This Row],[SC T]]=0, "--", Table2[[#This Row],[SC FE]]/Table2[[#This Row],[SC T]]))</f>
        <v>0.16666666666666666</v>
      </c>
      <c r="AK171" s="15">
        <f>SUM(Table2[[#This Row],[FB T]],Table2[[#This Row],[XC T]],Table2[[#This Row],[VB T]],Table2[[#This Row],[SC T]])</f>
        <v>12</v>
      </c>
      <c r="AL171" s="2">
        <v>36</v>
      </c>
      <c r="AM171" s="2">
        <v>27</v>
      </c>
      <c r="AN171" s="2">
        <v>0</v>
      </c>
      <c r="AO171" s="2">
        <v>1</v>
      </c>
      <c r="AP171" s="6">
        <f>SUM(Table2[[#This Row],[BX B]:[BX FE]])</f>
        <v>64</v>
      </c>
      <c r="AQ171" s="11">
        <f>IF((Table2[[#This Row],[BX T]]/Table2[[#This Row],[Admission]]) = 0, "--", (Table2[[#This Row],[BX T]]/Table2[[#This Row],[Admission]]))</f>
        <v>3.7735849056603772E-2</v>
      </c>
      <c r="AR171" s="11" t="str">
        <f>IF(Table2[[#This Row],[BX T]]=0,"--", IF(Table2[[#This Row],[BX HS]]/Table2[[#This Row],[BX T]]=0, "--", Table2[[#This Row],[BX HS]]/Table2[[#This Row],[BX T]]))</f>
        <v>--</v>
      </c>
      <c r="AS171" s="18">
        <f>IF(Table2[[#This Row],[BX T]]=0,"--", IF(Table2[[#This Row],[BX FE]]/Table2[[#This Row],[BX T]]=0, "--", Table2[[#This Row],[BX FE]]/Table2[[#This Row],[BX T]]))</f>
        <v>1.5625E-2</v>
      </c>
      <c r="AT171" s="2">
        <v>15</v>
      </c>
      <c r="AU171" s="2">
        <v>25</v>
      </c>
      <c r="AV171" s="2">
        <v>0</v>
      </c>
      <c r="AW171" s="2">
        <v>0</v>
      </c>
      <c r="AX171" s="6">
        <f>SUM(Table2[[#This Row],[SW B]:[SW FE]])</f>
        <v>40</v>
      </c>
      <c r="AY171" s="11">
        <f>IF((Table2[[#This Row],[SW T]]/Table2[[#This Row],[Admission]]) = 0, "--", (Table2[[#This Row],[SW T]]/Table2[[#This Row],[Admission]]))</f>
        <v>2.358490566037736E-2</v>
      </c>
      <c r="AZ171" s="11" t="str">
        <f>IF(Table2[[#This Row],[SW T]]=0,"--", IF(Table2[[#This Row],[SW HS]]/Table2[[#This Row],[SW T]]=0, "--", Table2[[#This Row],[SW HS]]/Table2[[#This Row],[SW T]]))</f>
        <v>--</v>
      </c>
      <c r="BA171" s="18" t="str">
        <f>IF(Table2[[#This Row],[SW T]]=0,"--", IF(Table2[[#This Row],[SW FE]]/Table2[[#This Row],[SW T]]=0, "--", Table2[[#This Row],[SW FE]]/Table2[[#This Row],[SW T]]))</f>
        <v>--</v>
      </c>
      <c r="BB171" s="2">
        <v>2</v>
      </c>
      <c r="BC171" s="2">
        <v>30</v>
      </c>
      <c r="BD171" s="2">
        <v>0</v>
      </c>
      <c r="BE171" s="2">
        <v>0</v>
      </c>
      <c r="BF171" s="6">
        <f>SUM(Table2[[#This Row],[CHE B]:[CHE FE]])</f>
        <v>32</v>
      </c>
      <c r="BG171" s="11">
        <f>IF((Table2[[#This Row],[CHE T]]/Table2[[#This Row],[Admission]]) = 0, "--", (Table2[[#This Row],[CHE T]]/Table2[[#This Row],[Admission]]))</f>
        <v>1.8867924528301886E-2</v>
      </c>
      <c r="BH171" s="11" t="str">
        <f>IF(Table2[[#This Row],[CHE T]]=0,"--", IF(Table2[[#This Row],[CHE HS]]/Table2[[#This Row],[CHE T]]=0, "--", Table2[[#This Row],[CHE HS]]/Table2[[#This Row],[CHE T]]))</f>
        <v>--</v>
      </c>
      <c r="BI171" s="22" t="str">
        <f>IF(Table2[[#This Row],[CHE T]]=0,"--", IF(Table2[[#This Row],[CHE FE]]/Table2[[#This Row],[CHE T]]=0, "--", Table2[[#This Row],[CHE FE]]/Table2[[#This Row],[CHE T]]))</f>
        <v>--</v>
      </c>
      <c r="BJ171" s="2">
        <v>46</v>
      </c>
      <c r="BK171" s="2">
        <v>0</v>
      </c>
      <c r="BL171" s="2">
        <v>0</v>
      </c>
      <c r="BM171" s="2">
        <v>1</v>
      </c>
      <c r="BN171" s="6">
        <f>SUM(Table2[[#This Row],[WR B]:[WR FE]])</f>
        <v>47</v>
      </c>
      <c r="BO171" s="11">
        <f>IF((Table2[[#This Row],[WR T]]/Table2[[#This Row],[Admission]]) = 0, "--", (Table2[[#This Row],[WR T]]/Table2[[#This Row],[Admission]]))</f>
        <v>2.7712264150943397E-2</v>
      </c>
      <c r="BP171" s="11" t="str">
        <f>IF(Table2[[#This Row],[WR T]]=0,"--", IF(Table2[[#This Row],[WR HS]]/Table2[[#This Row],[WR T]]=0, "--", Table2[[#This Row],[WR HS]]/Table2[[#This Row],[WR T]]))</f>
        <v>--</v>
      </c>
      <c r="BQ171" s="18">
        <f>IF(Table2[[#This Row],[WR T]]=0,"--", IF(Table2[[#This Row],[WR FE]]/Table2[[#This Row],[WR T]]=0, "--", Table2[[#This Row],[WR FE]]/Table2[[#This Row],[WR T]]))</f>
        <v>2.1276595744680851E-2</v>
      </c>
      <c r="BR171" s="2">
        <v>0</v>
      </c>
      <c r="BS171" s="2">
        <v>0</v>
      </c>
      <c r="BT171" s="2">
        <v>0</v>
      </c>
      <c r="BU171" s="2">
        <v>0</v>
      </c>
      <c r="BV171" s="6">
        <f>SUM(Table2[[#This Row],[DNC B]:[DNC FE]])</f>
        <v>0</v>
      </c>
      <c r="BW171" s="11" t="str">
        <f>IF((Table2[[#This Row],[DNC T]]/Table2[[#This Row],[Admission]]) = 0, "--", (Table2[[#This Row],[DNC T]]/Table2[[#This Row],[Admission]]))</f>
        <v>--</v>
      </c>
      <c r="BX171" s="11" t="str">
        <f>IF(Table2[[#This Row],[DNC T]]=0,"--", IF(Table2[[#This Row],[DNC HS]]/Table2[[#This Row],[DNC T]]=0, "--", Table2[[#This Row],[DNC HS]]/Table2[[#This Row],[DNC T]]))</f>
        <v>--</v>
      </c>
      <c r="BY171" s="18" t="str">
        <f>IF(Table2[[#This Row],[DNC T]]=0,"--", IF(Table2[[#This Row],[DNC FE]]/Table2[[#This Row],[DNC T]]=0, "--", Table2[[#This Row],[DNC FE]]/Table2[[#This Row],[DNC T]]))</f>
        <v>--</v>
      </c>
      <c r="BZ171" s="24">
        <f>SUM(Table2[[#This Row],[BX T]],Table2[[#This Row],[SW T]],Table2[[#This Row],[CHE T]],Table2[[#This Row],[WR T]],Table2[[#This Row],[DNC T]])</f>
        <v>183</v>
      </c>
      <c r="CA171" s="2">
        <v>60</v>
      </c>
      <c r="CB171" s="2">
        <v>37</v>
      </c>
      <c r="CC171" s="2">
        <v>1</v>
      </c>
      <c r="CD171" s="2">
        <v>1</v>
      </c>
      <c r="CE171" s="6">
        <f>SUM(Table2[[#This Row],[TF B]:[TF FE]])</f>
        <v>99</v>
      </c>
      <c r="CF171" s="11">
        <f>IF((Table2[[#This Row],[TF T]]/Table2[[#This Row],[Admission]]) = 0, "--", (Table2[[#This Row],[TF T]]/Table2[[#This Row],[Admission]]))</f>
        <v>5.8372641509433963E-2</v>
      </c>
      <c r="CG171" s="11">
        <f>IF(Table2[[#This Row],[TF T]]=0,"--", IF(Table2[[#This Row],[TF HS]]/Table2[[#This Row],[TF T]]=0, "--", Table2[[#This Row],[TF HS]]/Table2[[#This Row],[TF T]]))</f>
        <v>1.0101010101010102E-2</v>
      </c>
      <c r="CH171" s="18">
        <f>IF(Table2[[#This Row],[TF T]]=0,"--", IF(Table2[[#This Row],[TF FE]]/Table2[[#This Row],[TF T]]=0, "--", Table2[[#This Row],[TF FE]]/Table2[[#This Row],[TF T]]))</f>
        <v>1.0101010101010102E-2</v>
      </c>
      <c r="CI171" s="2">
        <v>38</v>
      </c>
      <c r="CJ171" s="2">
        <v>0</v>
      </c>
      <c r="CK171" s="2">
        <v>1</v>
      </c>
      <c r="CL171" s="2">
        <v>0</v>
      </c>
      <c r="CM171" s="6">
        <f>SUM(Table2[[#This Row],[BB B]:[BB FE]])</f>
        <v>39</v>
      </c>
      <c r="CN171" s="11">
        <f>IF((Table2[[#This Row],[BB T]]/Table2[[#This Row],[Admission]]) = 0, "--", (Table2[[#This Row],[BB T]]/Table2[[#This Row],[Admission]]))</f>
        <v>2.2995283018867923E-2</v>
      </c>
      <c r="CO171" s="11">
        <f>IF(Table2[[#This Row],[BB T]]=0,"--", IF(Table2[[#This Row],[BB HS]]/Table2[[#This Row],[BB T]]=0, "--", Table2[[#This Row],[BB HS]]/Table2[[#This Row],[BB T]]))</f>
        <v>2.564102564102564E-2</v>
      </c>
      <c r="CP171" s="18" t="str">
        <f>IF(Table2[[#This Row],[BB T]]=0,"--", IF(Table2[[#This Row],[BB FE]]/Table2[[#This Row],[BB T]]=0, "--", Table2[[#This Row],[BB FE]]/Table2[[#This Row],[BB T]]))</f>
        <v>--</v>
      </c>
      <c r="CQ171" s="2">
        <v>0</v>
      </c>
      <c r="CR171" s="2">
        <v>26</v>
      </c>
      <c r="CS171" s="2">
        <v>0</v>
      </c>
      <c r="CT171" s="2">
        <v>0</v>
      </c>
      <c r="CU171" s="6">
        <f>SUM(Table2[[#This Row],[SB B]:[SB FE]])</f>
        <v>26</v>
      </c>
      <c r="CV171" s="11">
        <f>IF((Table2[[#This Row],[SB T]]/Table2[[#This Row],[Admission]]) = 0, "--", (Table2[[#This Row],[SB T]]/Table2[[#This Row],[Admission]]))</f>
        <v>1.5330188679245283E-2</v>
      </c>
      <c r="CW171" s="11" t="str">
        <f>IF(Table2[[#This Row],[SB T]]=0,"--", IF(Table2[[#This Row],[SB HS]]/Table2[[#This Row],[SB T]]=0, "--", Table2[[#This Row],[SB HS]]/Table2[[#This Row],[SB T]]))</f>
        <v>--</v>
      </c>
      <c r="CX171" s="18" t="str">
        <f>IF(Table2[[#This Row],[SB T]]=0,"--", IF(Table2[[#This Row],[SB FE]]/Table2[[#This Row],[SB T]]=0, "--", Table2[[#This Row],[SB FE]]/Table2[[#This Row],[SB T]]))</f>
        <v>--</v>
      </c>
      <c r="CY171" s="2">
        <v>10</v>
      </c>
      <c r="CZ171" s="2">
        <v>12</v>
      </c>
      <c r="DA171" s="2">
        <v>0</v>
      </c>
      <c r="DB171" s="2">
        <v>0</v>
      </c>
      <c r="DC171" s="6">
        <f>SUM(Table2[[#This Row],[GF B]:[GF FE]])</f>
        <v>22</v>
      </c>
      <c r="DD171" s="11">
        <f>IF((Table2[[#This Row],[GF T]]/Table2[[#This Row],[Admission]]) = 0, "--", (Table2[[#This Row],[GF T]]/Table2[[#This Row],[Admission]]))</f>
        <v>1.2971698113207548E-2</v>
      </c>
      <c r="DE171" s="11" t="str">
        <f>IF(Table2[[#This Row],[GF T]]=0,"--", IF(Table2[[#This Row],[GF HS]]/Table2[[#This Row],[GF T]]=0, "--", Table2[[#This Row],[GF HS]]/Table2[[#This Row],[GF T]]))</f>
        <v>--</v>
      </c>
      <c r="DF171" s="18" t="str">
        <f>IF(Table2[[#This Row],[GF T]]=0,"--", IF(Table2[[#This Row],[GF FE]]/Table2[[#This Row],[GF T]]=0, "--", Table2[[#This Row],[GF FE]]/Table2[[#This Row],[GF T]]))</f>
        <v>--</v>
      </c>
      <c r="DG171" s="2">
        <v>21</v>
      </c>
      <c r="DH171" s="2">
        <v>23</v>
      </c>
      <c r="DI171" s="2">
        <v>0</v>
      </c>
      <c r="DJ171" s="2">
        <v>0</v>
      </c>
      <c r="DK171" s="6">
        <f>SUM(Table2[[#This Row],[TN B]:[TN FE]])</f>
        <v>44</v>
      </c>
      <c r="DL171" s="11">
        <f>IF((Table2[[#This Row],[TN T]]/Table2[[#This Row],[Admission]]) = 0, "--", (Table2[[#This Row],[TN T]]/Table2[[#This Row],[Admission]]))</f>
        <v>2.5943396226415096E-2</v>
      </c>
      <c r="DM171" s="11" t="str">
        <f>IF(Table2[[#This Row],[TN T]]=0,"--", IF(Table2[[#This Row],[TN HS]]/Table2[[#This Row],[TN T]]=0, "--", Table2[[#This Row],[TN HS]]/Table2[[#This Row],[TN T]]))</f>
        <v>--</v>
      </c>
      <c r="DN171" s="18" t="str">
        <f>IF(Table2[[#This Row],[TN T]]=0,"--", IF(Table2[[#This Row],[TN FE]]/Table2[[#This Row],[TN T]]=0, "--", Table2[[#This Row],[TN FE]]/Table2[[#This Row],[TN T]]))</f>
        <v>--</v>
      </c>
      <c r="DO171" s="2">
        <v>78</v>
      </c>
      <c r="DP171" s="2">
        <v>43</v>
      </c>
      <c r="DQ171" s="2">
        <v>0</v>
      </c>
      <c r="DR171" s="2">
        <v>0</v>
      </c>
      <c r="DS171" s="6">
        <f>SUM(Table2[[#This Row],[BND B]:[BND FE]])</f>
        <v>121</v>
      </c>
      <c r="DT171" s="11">
        <f>IF((Table2[[#This Row],[BND T]]/Table2[[#This Row],[Admission]]) = 0, "--", (Table2[[#This Row],[BND T]]/Table2[[#This Row],[Admission]]))</f>
        <v>7.1344339622641514E-2</v>
      </c>
      <c r="DU171" s="11" t="str">
        <f>IF(Table2[[#This Row],[BND T]]=0,"--", IF(Table2[[#This Row],[BND HS]]/Table2[[#This Row],[BND T]]=0, "--", Table2[[#This Row],[BND HS]]/Table2[[#This Row],[BND T]]))</f>
        <v>--</v>
      </c>
      <c r="DV171" s="18" t="str">
        <f>IF(Table2[[#This Row],[BND T]]=0,"--", IF(Table2[[#This Row],[BND FE]]/Table2[[#This Row],[BND T]]=0, "--", Table2[[#This Row],[BND FE]]/Table2[[#This Row],[BND T]]))</f>
        <v>--</v>
      </c>
      <c r="DW171" s="2">
        <v>18</v>
      </c>
      <c r="DX171" s="2">
        <v>16</v>
      </c>
      <c r="DY171" s="2">
        <v>0</v>
      </c>
      <c r="DZ171" s="2">
        <v>1</v>
      </c>
      <c r="EA171" s="6">
        <f>SUM(Table2[[#This Row],[SPE B]:[SPE FE]])</f>
        <v>35</v>
      </c>
      <c r="EB171" s="11">
        <f>IF((Table2[[#This Row],[SPE T]]/Table2[[#This Row],[Admission]]) = 0, "--", (Table2[[#This Row],[SPE T]]/Table2[[#This Row],[Admission]]))</f>
        <v>2.0636792452830188E-2</v>
      </c>
      <c r="EC171" s="11" t="str">
        <f>IF(Table2[[#This Row],[SPE T]]=0,"--", IF(Table2[[#This Row],[SPE HS]]/Table2[[#This Row],[SPE T]]=0, "--", Table2[[#This Row],[SPE HS]]/Table2[[#This Row],[SPE T]]))</f>
        <v>--</v>
      </c>
      <c r="ED171" s="18">
        <f>IF(Table2[[#This Row],[SPE T]]=0,"--", IF(Table2[[#This Row],[SPE FE]]/Table2[[#This Row],[SPE T]]=0, "--", Table2[[#This Row],[SPE FE]]/Table2[[#This Row],[SPE T]]))</f>
        <v>2.8571428571428571E-2</v>
      </c>
      <c r="EE171" s="2">
        <v>21</v>
      </c>
      <c r="EF171" s="2">
        <v>33</v>
      </c>
      <c r="EG171" s="2">
        <v>0</v>
      </c>
      <c r="EH171" s="2">
        <v>0</v>
      </c>
      <c r="EI171" s="6">
        <f>SUM(Table2[[#This Row],[ORC B]:[ORC FE]])</f>
        <v>54</v>
      </c>
      <c r="EJ171" s="11">
        <f>IF((Table2[[#This Row],[ORC T]]/Table2[[#This Row],[Admission]]) = 0, "--", (Table2[[#This Row],[ORC T]]/Table2[[#This Row],[Admission]]))</f>
        <v>3.1839622641509434E-2</v>
      </c>
      <c r="EK171" s="11" t="str">
        <f>IF(Table2[[#This Row],[ORC T]]=0,"--", IF(Table2[[#This Row],[ORC HS]]/Table2[[#This Row],[ORC T]]=0, "--", Table2[[#This Row],[ORC HS]]/Table2[[#This Row],[ORC T]]))</f>
        <v>--</v>
      </c>
      <c r="EL171" s="18" t="str">
        <f>IF(Table2[[#This Row],[ORC T]]=0,"--", IF(Table2[[#This Row],[ORC FE]]/Table2[[#This Row],[ORC T]]=0, "--", Table2[[#This Row],[ORC FE]]/Table2[[#This Row],[ORC T]]))</f>
        <v>--</v>
      </c>
      <c r="EM171" s="2">
        <v>2</v>
      </c>
      <c r="EN171" s="2">
        <v>2</v>
      </c>
      <c r="EO171" s="2">
        <v>0</v>
      </c>
      <c r="EP171" s="2">
        <v>0</v>
      </c>
      <c r="EQ171" s="6">
        <f>SUM(Table2[[#This Row],[SOL B]:[SOL FE]])</f>
        <v>4</v>
      </c>
      <c r="ER171" s="11">
        <f>IF((Table2[[#This Row],[SOL T]]/Table2[[#This Row],[Admission]]) = 0, "--", (Table2[[#This Row],[SOL T]]/Table2[[#This Row],[Admission]]))</f>
        <v>2.3584905660377358E-3</v>
      </c>
      <c r="ES171" s="11" t="str">
        <f>IF(Table2[[#This Row],[SOL T]]=0,"--", IF(Table2[[#This Row],[SOL HS]]/Table2[[#This Row],[SOL T]]=0, "--", Table2[[#This Row],[SOL HS]]/Table2[[#This Row],[SOL T]]))</f>
        <v>--</v>
      </c>
      <c r="ET171" s="18" t="str">
        <f>IF(Table2[[#This Row],[SOL T]]=0,"--", IF(Table2[[#This Row],[SOL FE]]/Table2[[#This Row],[SOL T]]=0, "--", Table2[[#This Row],[SOL FE]]/Table2[[#This Row],[SOL T]]))</f>
        <v>--</v>
      </c>
      <c r="EU171" s="2">
        <v>23</v>
      </c>
      <c r="EV171" s="2">
        <v>55</v>
      </c>
      <c r="EW171" s="2">
        <v>0</v>
      </c>
      <c r="EX171" s="2">
        <v>0</v>
      </c>
      <c r="EY171" s="6">
        <f>SUM(Table2[[#This Row],[CHO B]:[CHO FE]])</f>
        <v>78</v>
      </c>
      <c r="EZ171" s="11">
        <f>IF((Table2[[#This Row],[CHO T]]/Table2[[#This Row],[Admission]]) = 0, "--", (Table2[[#This Row],[CHO T]]/Table2[[#This Row],[Admission]]))</f>
        <v>4.5990566037735846E-2</v>
      </c>
      <c r="FA171" s="11" t="str">
        <f>IF(Table2[[#This Row],[CHO T]]=0,"--", IF(Table2[[#This Row],[CHO HS]]/Table2[[#This Row],[CHO T]]=0, "--", Table2[[#This Row],[CHO HS]]/Table2[[#This Row],[CHO T]]))</f>
        <v>--</v>
      </c>
      <c r="FB171" s="18" t="str">
        <f>IF(Table2[[#This Row],[CHO T]]=0,"--", IF(Table2[[#This Row],[CHO FE]]/Table2[[#This Row],[CHO T]]=0, "--", Table2[[#This Row],[CHO FE]]/Table2[[#This Row],[CHO T]]))</f>
        <v>--</v>
      </c>
      <c r="FC17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522</v>
      </c>
      <c r="FD171">
        <v>2</v>
      </c>
      <c r="FE171">
        <v>0</v>
      </c>
      <c r="FF171" s="1" t="s">
        <v>390</v>
      </c>
      <c r="FG171" s="1" t="s">
        <v>390</v>
      </c>
      <c r="FH171">
        <v>1</v>
      </c>
      <c r="FI171">
        <v>0</v>
      </c>
      <c r="FJ171" s="1" t="s">
        <v>390</v>
      </c>
      <c r="FK171" s="1" t="s">
        <v>390</v>
      </c>
      <c r="FL171">
        <v>2</v>
      </c>
      <c r="FM171">
        <v>0</v>
      </c>
      <c r="FN171" s="1" t="s">
        <v>390</v>
      </c>
      <c r="FO171" s="1" t="s">
        <v>390</v>
      </c>
    </row>
    <row r="172" spans="1:171">
      <c r="A172">
        <v>1159</v>
      </c>
      <c r="B172">
        <v>130</v>
      </c>
      <c r="C172" t="s">
        <v>94</v>
      </c>
      <c r="D172" t="s">
        <v>269</v>
      </c>
      <c r="E172" s="20">
        <v>1863</v>
      </c>
      <c r="F172" s="2">
        <v>135</v>
      </c>
      <c r="G172" s="2">
        <v>1</v>
      </c>
      <c r="H172" s="2">
        <v>0</v>
      </c>
      <c r="I172" s="2">
        <v>0</v>
      </c>
      <c r="J172" s="6">
        <f>SUM(Table2[[#This Row],[FB B]:[FB FE]])</f>
        <v>136</v>
      </c>
      <c r="K172" s="11">
        <f>IF((Table2[[#This Row],[FB T]]/Table2[[#This Row],[Admission]]) = 0, "--", (Table2[[#This Row],[FB T]]/Table2[[#This Row],[Admission]]))</f>
        <v>7.3000536768652716E-2</v>
      </c>
      <c r="L172" s="11" t="str">
        <f>IF(Table2[[#This Row],[FB T]]=0,"--", IF(Table2[[#This Row],[FB HS]]/Table2[[#This Row],[FB T]]=0, "--", Table2[[#This Row],[FB HS]]/Table2[[#This Row],[FB T]]))</f>
        <v>--</v>
      </c>
      <c r="M172" s="18" t="str">
        <f>IF(Table2[[#This Row],[FB T]]=0,"--", IF(Table2[[#This Row],[FB FE]]/Table2[[#This Row],[FB T]]=0, "--", Table2[[#This Row],[FB FE]]/Table2[[#This Row],[FB T]]))</f>
        <v>--</v>
      </c>
      <c r="N172" s="2">
        <v>23</v>
      </c>
      <c r="O172" s="2">
        <v>45</v>
      </c>
      <c r="P172" s="2">
        <v>0</v>
      </c>
      <c r="Q172" s="2">
        <v>0</v>
      </c>
      <c r="R172" s="6">
        <f>SUM(Table2[[#This Row],[XC B]:[XC FE]])</f>
        <v>68</v>
      </c>
      <c r="S172" s="11">
        <f>IF((Table2[[#This Row],[XC T]]/Table2[[#This Row],[Admission]]) = 0, "--", (Table2[[#This Row],[XC T]]/Table2[[#This Row],[Admission]]))</f>
        <v>3.6500268384326358E-2</v>
      </c>
      <c r="T172" s="11" t="str">
        <f>IF(Table2[[#This Row],[XC T]]=0,"--", IF(Table2[[#This Row],[XC HS]]/Table2[[#This Row],[XC T]]=0, "--", Table2[[#This Row],[XC HS]]/Table2[[#This Row],[XC T]]))</f>
        <v>--</v>
      </c>
      <c r="U172" s="18" t="str">
        <f>IF(Table2[[#This Row],[XC T]]=0,"--", IF(Table2[[#This Row],[XC FE]]/Table2[[#This Row],[XC T]]=0, "--", Table2[[#This Row],[XC FE]]/Table2[[#This Row],[XC T]]))</f>
        <v>--</v>
      </c>
      <c r="V172" s="2">
        <v>36</v>
      </c>
      <c r="W172" s="2">
        <v>0</v>
      </c>
      <c r="X172" s="2">
        <v>0</v>
      </c>
      <c r="Y172" s="6">
        <f>SUM(Table2[[#This Row],[VB G]:[VB FE]])</f>
        <v>36</v>
      </c>
      <c r="Z172" s="11">
        <f>IF((Table2[[#This Row],[VB T]]/Table2[[#This Row],[Admission]]) = 0, "--", (Table2[[#This Row],[VB T]]/Table2[[#This Row],[Admission]]))</f>
        <v>1.932367149758454E-2</v>
      </c>
      <c r="AA172" s="11" t="str">
        <f>IF(Table2[[#This Row],[VB T]]=0,"--", IF(Table2[[#This Row],[VB HS]]/Table2[[#This Row],[VB T]]=0, "--", Table2[[#This Row],[VB HS]]/Table2[[#This Row],[VB T]]))</f>
        <v>--</v>
      </c>
      <c r="AB172" s="18" t="str">
        <f>IF(Table2[[#This Row],[VB T]]=0,"--", IF(Table2[[#This Row],[VB FE]]/Table2[[#This Row],[VB T]]=0, "--", Table2[[#This Row],[VB FE]]/Table2[[#This Row],[VB T]]))</f>
        <v>--</v>
      </c>
      <c r="AC172" s="2">
        <v>52</v>
      </c>
      <c r="AD172" s="2">
        <v>30</v>
      </c>
      <c r="AE172" s="2">
        <v>0</v>
      </c>
      <c r="AF172" s="2">
        <v>1</v>
      </c>
      <c r="AG172" s="6">
        <f>SUM(Table2[[#This Row],[SC B]:[SC FE]])</f>
        <v>83</v>
      </c>
      <c r="AH172" s="11">
        <f>IF((Table2[[#This Row],[SC T]]/Table2[[#This Row],[Admission]]) = 0, "--", (Table2[[#This Row],[SC T]]/Table2[[#This Row],[Admission]]))</f>
        <v>4.4551798174986577E-2</v>
      </c>
      <c r="AI172" s="11" t="str">
        <f>IF(Table2[[#This Row],[SC T]]=0,"--", IF(Table2[[#This Row],[SC HS]]/Table2[[#This Row],[SC T]]=0, "--", Table2[[#This Row],[SC HS]]/Table2[[#This Row],[SC T]]))</f>
        <v>--</v>
      </c>
      <c r="AJ172" s="18">
        <f>IF(Table2[[#This Row],[SC T]]=0,"--", IF(Table2[[#This Row],[SC FE]]/Table2[[#This Row],[SC T]]=0, "--", Table2[[#This Row],[SC FE]]/Table2[[#This Row],[SC T]]))</f>
        <v>1.2048192771084338E-2</v>
      </c>
      <c r="AK172" s="15">
        <f>SUM(Table2[[#This Row],[FB T]],Table2[[#This Row],[XC T]],Table2[[#This Row],[VB T]],Table2[[#This Row],[SC T]])</f>
        <v>323</v>
      </c>
      <c r="AL172" s="2">
        <v>38</v>
      </c>
      <c r="AM172" s="2">
        <v>34</v>
      </c>
      <c r="AN172" s="2">
        <v>0</v>
      </c>
      <c r="AO172" s="2">
        <v>1</v>
      </c>
      <c r="AP172" s="6">
        <f>SUM(Table2[[#This Row],[BX B]:[BX FE]])</f>
        <v>73</v>
      </c>
      <c r="AQ172" s="11">
        <f>IF((Table2[[#This Row],[BX T]]/Table2[[#This Row],[Admission]]) = 0, "--", (Table2[[#This Row],[BX T]]/Table2[[#This Row],[Admission]]))</f>
        <v>3.9184111647879764E-2</v>
      </c>
      <c r="AR172" s="11" t="str">
        <f>IF(Table2[[#This Row],[BX T]]=0,"--", IF(Table2[[#This Row],[BX HS]]/Table2[[#This Row],[BX T]]=0, "--", Table2[[#This Row],[BX HS]]/Table2[[#This Row],[BX T]]))</f>
        <v>--</v>
      </c>
      <c r="AS172" s="18">
        <f>IF(Table2[[#This Row],[BX T]]=0,"--", IF(Table2[[#This Row],[BX FE]]/Table2[[#This Row],[BX T]]=0, "--", Table2[[#This Row],[BX FE]]/Table2[[#This Row],[BX T]]))</f>
        <v>1.3698630136986301E-2</v>
      </c>
      <c r="AT172" s="2">
        <v>12</v>
      </c>
      <c r="AU172" s="2">
        <v>21</v>
      </c>
      <c r="AV172" s="2">
        <v>0</v>
      </c>
      <c r="AW172" s="2">
        <v>1</v>
      </c>
      <c r="AX172" s="6">
        <f>SUM(Table2[[#This Row],[SW B]:[SW FE]])</f>
        <v>34</v>
      </c>
      <c r="AY172" s="11">
        <f>IF((Table2[[#This Row],[SW T]]/Table2[[#This Row],[Admission]]) = 0, "--", (Table2[[#This Row],[SW T]]/Table2[[#This Row],[Admission]]))</f>
        <v>1.8250134192163179E-2</v>
      </c>
      <c r="AZ172" s="11" t="str">
        <f>IF(Table2[[#This Row],[SW T]]=0,"--", IF(Table2[[#This Row],[SW HS]]/Table2[[#This Row],[SW T]]=0, "--", Table2[[#This Row],[SW HS]]/Table2[[#This Row],[SW T]]))</f>
        <v>--</v>
      </c>
      <c r="BA172" s="18">
        <f>IF(Table2[[#This Row],[SW T]]=0,"--", IF(Table2[[#This Row],[SW FE]]/Table2[[#This Row],[SW T]]=0, "--", Table2[[#This Row],[SW FE]]/Table2[[#This Row],[SW T]]))</f>
        <v>2.9411764705882353E-2</v>
      </c>
      <c r="BB172" s="2">
        <v>7</v>
      </c>
      <c r="BC172" s="2">
        <v>28</v>
      </c>
      <c r="BD172" s="2">
        <v>0</v>
      </c>
      <c r="BE172" s="2">
        <v>0</v>
      </c>
      <c r="BF172" s="6">
        <f>SUM(Table2[[#This Row],[CHE B]:[CHE FE]])</f>
        <v>35</v>
      </c>
      <c r="BG172" s="11">
        <f>IF((Table2[[#This Row],[CHE T]]/Table2[[#This Row],[Admission]]) = 0, "--", (Table2[[#This Row],[CHE T]]/Table2[[#This Row],[Admission]]))</f>
        <v>1.878690284487386E-2</v>
      </c>
      <c r="BH172" s="11" t="str">
        <f>IF(Table2[[#This Row],[CHE T]]=0,"--", IF(Table2[[#This Row],[CHE HS]]/Table2[[#This Row],[CHE T]]=0, "--", Table2[[#This Row],[CHE HS]]/Table2[[#This Row],[CHE T]]))</f>
        <v>--</v>
      </c>
      <c r="BI172" s="22" t="str">
        <f>IF(Table2[[#This Row],[CHE T]]=0,"--", IF(Table2[[#This Row],[CHE FE]]/Table2[[#This Row],[CHE T]]=0, "--", Table2[[#This Row],[CHE FE]]/Table2[[#This Row],[CHE T]]))</f>
        <v>--</v>
      </c>
      <c r="BJ172" s="2">
        <v>55</v>
      </c>
      <c r="BK172" s="2">
        <v>3</v>
      </c>
      <c r="BL172" s="2">
        <v>0</v>
      </c>
      <c r="BM172" s="2">
        <v>0</v>
      </c>
      <c r="BN172" s="6">
        <f>SUM(Table2[[#This Row],[WR B]:[WR FE]])</f>
        <v>58</v>
      </c>
      <c r="BO172" s="11">
        <f>IF((Table2[[#This Row],[WR T]]/Table2[[#This Row],[Admission]]) = 0, "--", (Table2[[#This Row],[WR T]]/Table2[[#This Row],[Admission]]))</f>
        <v>3.1132581857219538E-2</v>
      </c>
      <c r="BP172" s="11" t="str">
        <f>IF(Table2[[#This Row],[WR T]]=0,"--", IF(Table2[[#This Row],[WR HS]]/Table2[[#This Row],[WR T]]=0, "--", Table2[[#This Row],[WR HS]]/Table2[[#This Row],[WR T]]))</f>
        <v>--</v>
      </c>
      <c r="BQ172" s="18" t="str">
        <f>IF(Table2[[#This Row],[WR T]]=0,"--", IF(Table2[[#This Row],[WR FE]]/Table2[[#This Row],[WR T]]=0, "--", Table2[[#This Row],[WR FE]]/Table2[[#This Row],[WR T]]))</f>
        <v>--</v>
      </c>
      <c r="BR172" s="2">
        <v>0</v>
      </c>
      <c r="BS172" s="2">
        <v>0</v>
      </c>
      <c r="BT172" s="2">
        <v>0</v>
      </c>
      <c r="BU172" s="2">
        <v>0</v>
      </c>
      <c r="BV172" s="6">
        <f>SUM(Table2[[#This Row],[DNC B]:[DNC FE]])</f>
        <v>0</v>
      </c>
      <c r="BW172" s="11" t="str">
        <f>IF((Table2[[#This Row],[DNC T]]/Table2[[#This Row],[Admission]]) = 0, "--", (Table2[[#This Row],[DNC T]]/Table2[[#This Row],[Admission]]))</f>
        <v>--</v>
      </c>
      <c r="BX172" s="11" t="str">
        <f>IF(Table2[[#This Row],[DNC T]]=0,"--", IF(Table2[[#This Row],[DNC HS]]/Table2[[#This Row],[DNC T]]=0, "--", Table2[[#This Row],[DNC HS]]/Table2[[#This Row],[DNC T]]))</f>
        <v>--</v>
      </c>
      <c r="BY172" s="18" t="str">
        <f>IF(Table2[[#This Row],[DNC T]]=0,"--", IF(Table2[[#This Row],[DNC FE]]/Table2[[#This Row],[DNC T]]=0, "--", Table2[[#This Row],[DNC FE]]/Table2[[#This Row],[DNC T]]))</f>
        <v>--</v>
      </c>
      <c r="BZ172" s="24">
        <f>SUM(Table2[[#This Row],[BX T]],Table2[[#This Row],[SW T]],Table2[[#This Row],[CHE T]],Table2[[#This Row],[WR T]],Table2[[#This Row],[DNC T]])</f>
        <v>200</v>
      </c>
      <c r="CA172" s="2">
        <v>86</v>
      </c>
      <c r="CB172" s="2">
        <v>63</v>
      </c>
      <c r="CC172" s="2">
        <v>1</v>
      </c>
      <c r="CD172" s="2">
        <v>1</v>
      </c>
      <c r="CE172" s="6">
        <f>SUM(Table2[[#This Row],[TF B]:[TF FE]])</f>
        <v>151</v>
      </c>
      <c r="CF172" s="11">
        <f>IF((Table2[[#This Row],[TF T]]/Table2[[#This Row],[Admission]]) = 0, "--", (Table2[[#This Row],[TF T]]/Table2[[#This Row],[Admission]]))</f>
        <v>8.1052066559312935E-2</v>
      </c>
      <c r="CG172" s="11">
        <f>IF(Table2[[#This Row],[TF T]]=0,"--", IF(Table2[[#This Row],[TF HS]]/Table2[[#This Row],[TF T]]=0, "--", Table2[[#This Row],[TF HS]]/Table2[[#This Row],[TF T]]))</f>
        <v>6.6225165562913907E-3</v>
      </c>
      <c r="CH172" s="18">
        <f>IF(Table2[[#This Row],[TF T]]=0,"--", IF(Table2[[#This Row],[TF FE]]/Table2[[#This Row],[TF T]]=0, "--", Table2[[#This Row],[TF FE]]/Table2[[#This Row],[TF T]]))</f>
        <v>6.6225165562913907E-3</v>
      </c>
      <c r="CI172" s="2">
        <v>26</v>
      </c>
      <c r="CJ172" s="2">
        <v>0</v>
      </c>
      <c r="CK172" s="2">
        <v>0</v>
      </c>
      <c r="CL172" s="2">
        <v>0</v>
      </c>
      <c r="CM172" s="6">
        <f>SUM(Table2[[#This Row],[BB B]:[BB FE]])</f>
        <v>26</v>
      </c>
      <c r="CN172" s="11">
        <f>IF((Table2[[#This Row],[BB T]]/Table2[[#This Row],[Admission]]) = 0, "--", (Table2[[#This Row],[BB T]]/Table2[[#This Row],[Admission]]))</f>
        <v>1.3955984970477724E-2</v>
      </c>
      <c r="CO172" s="11" t="str">
        <f>IF(Table2[[#This Row],[BB T]]=0,"--", IF(Table2[[#This Row],[BB HS]]/Table2[[#This Row],[BB T]]=0, "--", Table2[[#This Row],[BB HS]]/Table2[[#This Row],[BB T]]))</f>
        <v>--</v>
      </c>
      <c r="CP172" s="18" t="str">
        <f>IF(Table2[[#This Row],[BB T]]=0,"--", IF(Table2[[#This Row],[BB FE]]/Table2[[#This Row],[BB T]]=0, "--", Table2[[#This Row],[BB FE]]/Table2[[#This Row],[BB T]]))</f>
        <v>--</v>
      </c>
      <c r="CQ172" s="2">
        <v>0</v>
      </c>
      <c r="CR172" s="2">
        <v>28</v>
      </c>
      <c r="CS172" s="2">
        <v>0</v>
      </c>
      <c r="CT172" s="2">
        <v>0</v>
      </c>
      <c r="CU172" s="6">
        <f>SUM(Table2[[#This Row],[SB B]:[SB FE]])</f>
        <v>28</v>
      </c>
      <c r="CV172" s="11">
        <f>IF((Table2[[#This Row],[SB T]]/Table2[[#This Row],[Admission]]) = 0, "--", (Table2[[#This Row],[SB T]]/Table2[[#This Row],[Admission]]))</f>
        <v>1.5029522275899088E-2</v>
      </c>
      <c r="CW172" s="11" t="str">
        <f>IF(Table2[[#This Row],[SB T]]=0,"--", IF(Table2[[#This Row],[SB HS]]/Table2[[#This Row],[SB T]]=0, "--", Table2[[#This Row],[SB HS]]/Table2[[#This Row],[SB T]]))</f>
        <v>--</v>
      </c>
      <c r="CX172" s="18" t="str">
        <f>IF(Table2[[#This Row],[SB T]]=0,"--", IF(Table2[[#This Row],[SB FE]]/Table2[[#This Row],[SB T]]=0, "--", Table2[[#This Row],[SB FE]]/Table2[[#This Row],[SB T]]))</f>
        <v>--</v>
      </c>
      <c r="CY172" s="2">
        <v>5</v>
      </c>
      <c r="CZ172" s="2">
        <v>4</v>
      </c>
      <c r="DA172" s="2">
        <v>0</v>
      </c>
      <c r="DB172" s="2">
        <v>0</v>
      </c>
      <c r="DC172" s="6">
        <f>SUM(Table2[[#This Row],[GF B]:[GF FE]])</f>
        <v>9</v>
      </c>
      <c r="DD172" s="11">
        <f>IF((Table2[[#This Row],[GF T]]/Table2[[#This Row],[Admission]]) = 0, "--", (Table2[[#This Row],[GF T]]/Table2[[#This Row],[Admission]]))</f>
        <v>4.830917874396135E-3</v>
      </c>
      <c r="DE172" s="11" t="str">
        <f>IF(Table2[[#This Row],[GF T]]=0,"--", IF(Table2[[#This Row],[GF HS]]/Table2[[#This Row],[GF T]]=0, "--", Table2[[#This Row],[GF HS]]/Table2[[#This Row],[GF T]]))</f>
        <v>--</v>
      </c>
      <c r="DF172" s="18" t="str">
        <f>IF(Table2[[#This Row],[GF T]]=0,"--", IF(Table2[[#This Row],[GF FE]]/Table2[[#This Row],[GF T]]=0, "--", Table2[[#This Row],[GF FE]]/Table2[[#This Row],[GF T]]))</f>
        <v>--</v>
      </c>
      <c r="DG172" s="2">
        <v>15</v>
      </c>
      <c r="DH172" s="2">
        <v>37</v>
      </c>
      <c r="DI172" s="2">
        <v>0</v>
      </c>
      <c r="DJ172" s="2">
        <v>1</v>
      </c>
      <c r="DK172" s="6">
        <f>SUM(Table2[[#This Row],[TN B]:[TN FE]])</f>
        <v>53</v>
      </c>
      <c r="DL172" s="11">
        <f>IF((Table2[[#This Row],[TN T]]/Table2[[#This Row],[Admission]]) = 0, "--", (Table2[[#This Row],[TN T]]/Table2[[#This Row],[Admission]]))</f>
        <v>2.8448738593666131E-2</v>
      </c>
      <c r="DM172" s="11" t="str">
        <f>IF(Table2[[#This Row],[TN T]]=0,"--", IF(Table2[[#This Row],[TN HS]]/Table2[[#This Row],[TN T]]=0, "--", Table2[[#This Row],[TN HS]]/Table2[[#This Row],[TN T]]))</f>
        <v>--</v>
      </c>
      <c r="DN172" s="18">
        <f>IF(Table2[[#This Row],[TN T]]=0,"--", IF(Table2[[#This Row],[TN FE]]/Table2[[#This Row],[TN T]]=0, "--", Table2[[#This Row],[TN FE]]/Table2[[#This Row],[TN T]]))</f>
        <v>1.8867924528301886E-2</v>
      </c>
      <c r="DO172" s="2">
        <v>26</v>
      </c>
      <c r="DP172" s="2">
        <v>20</v>
      </c>
      <c r="DQ172" s="2">
        <v>0</v>
      </c>
      <c r="DR172" s="2">
        <v>0</v>
      </c>
      <c r="DS172" s="6">
        <f>SUM(Table2[[#This Row],[BND B]:[BND FE]])</f>
        <v>46</v>
      </c>
      <c r="DT172" s="11">
        <f>IF((Table2[[#This Row],[BND T]]/Table2[[#This Row],[Admission]]) = 0, "--", (Table2[[#This Row],[BND T]]/Table2[[#This Row],[Admission]]))</f>
        <v>2.4691358024691357E-2</v>
      </c>
      <c r="DU172" s="11" t="str">
        <f>IF(Table2[[#This Row],[BND T]]=0,"--", IF(Table2[[#This Row],[BND HS]]/Table2[[#This Row],[BND T]]=0, "--", Table2[[#This Row],[BND HS]]/Table2[[#This Row],[BND T]]))</f>
        <v>--</v>
      </c>
      <c r="DV172" s="18" t="str">
        <f>IF(Table2[[#This Row],[BND T]]=0,"--", IF(Table2[[#This Row],[BND FE]]/Table2[[#This Row],[BND T]]=0, "--", Table2[[#This Row],[BND FE]]/Table2[[#This Row],[BND T]]))</f>
        <v>--</v>
      </c>
      <c r="DW172" s="2">
        <v>2</v>
      </c>
      <c r="DX172" s="2">
        <v>0</v>
      </c>
      <c r="DY172" s="2">
        <v>0</v>
      </c>
      <c r="DZ172" s="2">
        <v>0</v>
      </c>
      <c r="EA172" s="6">
        <f>SUM(Table2[[#This Row],[SPE B]:[SPE FE]])</f>
        <v>2</v>
      </c>
      <c r="EB172" s="11">
        <f>IF((Table2[[#This Row],[SPE T]]/Table2[[#This Row],[Admission]]) = 0, "--", (Table2[[#This Row],[SPE T]]/Table2[[#This Row],[Admission]]))</f>
        <v>1.0735373054213634E-3</v>
      </c>
      <c r="EC172" s="11" t="str">
        <f>IF(Table2[[#This Row],[SPE T]]=0,"--", IF(Table2[[#This Row],[SPE HS]]/Table2[[#This Row],[SPE T]]=0, "--", Table2[[#This Row],[SPE HS]]/Table2[[#This Row],[SPE T]]))</f>
        <v>--</v>
      </c>
      <c r="ED172" s="18" t="str">
        <f>IF(Table2[[#This Row],[SPE T]]=0,"--", IF(Table2[[#This Row],[SPE FE]]/Table2[[#This Row],[SPE T]]=0, "--", Table2[[#This Row],[SPE FE]]/Table2[[#This Row],[SPE T]]))</f>
        <v>--</v>
      </c>
      <c r="EE172" s="2">
        <v>24</v>
      </c>
      <c r="EF172" s="2">
        <v>35</v>
      </c>
      <c r="EG172" s="2">
        <v>0</v>
      </c>
      <c r="EH172" s="2">
        <v>1</v>
      </c>
      <c r="EI172" s="6">
        <f>SUM(Table2[[#This Row],[ORC B]:[ORC FE]])</f>
        <v>60</v>
      </c>
      <c r="EJ172" s="11">
        <f>IF((Table2[[#This Row],[ORC T]]/Table2[[#This Row],[Admission]]) = 0, "--", (Table2[[#This Row],[ORC T]]/Table2[[#This Row],[Admission]]))</f>
        <v>3.2206119162640899E-2</v>
      </c>
      <c r="EK172" s="11" t="str">
        <f>IF(Table2[[#This Row],[ORC T]]=0,"--", IF(Table2[[#This Row],[ORC HS]]/Table2[[#This Row],[ORC T]]=0, "--", Table2[[#This Row],[ORC HS]]/Table2[[#This Row],[ORC T]]))</f>
        <v>--</v>
      </c>
      <c r="EL172" s="18">
        <f>IF(Table2[[#This Row],[ORC T]]=0,"--", IF(Table2[[#This Row],[ORC FE]]/Table2[[#This Row],[ORC T]]=0, "--", Table2[[#This Row],[ORC FE]]/Table2[[#This Row],[ORC T]]))</f>
        <v>1.6666666666666666E-2</v>
      </c>
      <c r="EM172" s="2">
        <v>0</v>
      </c>
      <c r="EN172" s="2">
        <v>0</v>
      </c>
      <c r="EO172" s="2">
        <v>0</v>
      </c>
      <c r="EP172" s="2">
        <v>0</v>
      </c>
      <c r="EQ172" s="6">
        <f>SUM(Table2[[#This Row],[SOL B]:[SOL FE]])</f>
        <v>0</v>
      </c>
      <c r="ER172" s="11" t="str">
        <f>IF((Table2[[#This Row],[SOL T]]/Table2[[#This Row],[Admission]]) = 0, "--", (Table2[[#This Row],[SOL T]]/Table2[[#This Row],[Admission]]))</f>
        <v>--</v>
      </c>
      <c r="ES172" s="11" t="str">
        <f>IF(Table2[[#This Row],[SOL T]]=0,"--", IF(Table2[[#This Row],[SOL HS]]/Table2[[#This Row],[SOL T]]=0, "--", Table2[[#This Row],[SOL HS]]/Table2[[#This Row],[SOL T]]))</f>
        <v>--</v>
      </c>
      <c r="ET172" s="18" t="str">
        <f>IF(Table2[[#This Row],[SOL T]]=0,"--", IF(Table2[[#This Row],[SOL FE]]/Table2[[#This Row],[SOL T]]=0, "--", Table2[[#This Row],[SOL FE]]/Table2[[#This Row],[SOL T]]))</f>
        <v>--</v>
      </c>
      <c r="EU172" s="2">
        <v>16</v>
      </c>
      <c r="EV172" s="2">
        <v>27</v>
      </c>
      <c r="EW172" s="2">
        <v>0</v>
      </c>
      <c r="EX172" s="2">
        <v>0</v>
      </c>
      <c r="EY172" s="6">
        <f>SUM(Table2[[#This Row],[CHO B]:[CHO FE]])</f>
        <v>43</v>
      </c>
      <c r="EZ172" s="11">
        <f>IF((Table2[[#This Row],[CHO T]]/Table2[[#This Row],[Admission]]) = 0, "--", (Table2[[#This Row],[CHO T]]/Table2[[#This Row],[Admission]]))</f>
        <v>2.3081052066559311E-2</v>
      </c>
      <c r="FA172" s="11" t="str">
        <f>IF(Table2[[#This Row],[CHO T]]=0,"--", IF(Table2[[#This Row],[CHO HS]]/Table2[[#This Row],[CHO T]]=0, "--", Table2[[#This Row],[CHO HS]]/Table2[[#This Row],[CHO T]]))</f>
        <v>--</v>
      </c>
      <c r="FB172" s="18" t="str">
        <f>IF(Table2[[#This Row],[CHO T]]=0,"--", IF(Table2[[#This Row],[CHO FE]]/Table2[[#This Row],[CHO T]]=0, "--", Table2[[#This Row],[CHO FE]]/Table2[[#This Row],[CHO T]]))</f>
        <v>--</v>
      </c>
      <c r="FC17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418</v>
      </c>
      <c r="FD172">
        <v>0</v>
      </c>
      <c r="FE172">
        <v>2</v>
      </c>
      <c r="FF172" s="1" t="s">
        <v>390</v>
      </c>
      <c r="FG172" s="1" t="s">
        <v>390</v>
      </c>
      <c r="FH172">
        <v>0</v>
      </c>
      <c r="FI172">
        <v>1</v>
      </c>
      <c r="FJ172" s="1" t="s">
        <v>390</v>
      </c>
      <c r="FK172" s="1" t="s">
        <v>390</v>
      </c>
      <c r="FL172">
        <v>1</v>
      </c>
      <c r="FM172">
        <v>0</v>
      </c>
      <c r="FN172" s="1" t="s">
        <v>390</v>
      </c>
      <c r="FO172" s="1" t="s">
        <v>390</v>
      </c>
    </row>
    <row r="173" spans="1:171">
      <c r="A173">
        <v>948</v>
      </c>
      <c r="B173">
        <v>33</v>
      </c>
      <c r="C173" t="s">
        <v>102</v>
      </c>
      <c r="D173" t="s">
        <v>270</v>
      </c>
      <c r="E173" s="20">
        <v>610</v>
      </c>
      <c r="F173" s="2">
        <v>58</v>
      </c>
      <c r="G173" s="2">
        <v>0</v>
      </c>
      <c r="H173" s="2">
        <v>3</v>
      </c>
      <c r="I173" s="2">
        <v>0</v>
      </c>
      <c r="J173" s="6">
        <f>SUM(Table2[[#This Row],[FB B]:[FB FE]])</f>
        <v>61</v>
      </c>
      <c r="K173" s="11">
        <f>IF((Table2[[#This Row],[FB T]]/Table2[[#This Row],[Admission]]) = 0, "--", (Table2[[#This Row],[FB T]]/Table2[[#This Row],[Admission]]))</f>
        <v>0.1</v>
      </c>
      <c r="L173" s="11">
        <f>IF(Table2[[#This Row],[FB T]]=0,"--", IF(Table2[[#This Row],[FB HS]]/Table2[[#This Row],[FB T]]=0, "--", Table2[[#This Row],[FB HS]]/Table2[[#This Row],[FB T]]))</f>
        <v>4.9180327868852458E-2</v>
      </c>
      <c r="M173" s="18" t="str">
        <f>IF(Table2[[#This Row],[FB T]]=0,"--", IF(Table2[[#This Row],[FB FE]]/Table2[[#This Row],[FB T]]=0, "--", Table2[[#This Row],[FB FE]]/Table2[[#This Row],[FB T]]))</f>
        <v>--</v>
      </c>
      <c r="N173" s="2">
        <v>7</v>
      </c>
      <c r="O173" s="2">
        <v>4</v>
      </c>
      <c r="P173" s="2">
        <v>0</v>
      </c>
      <c r="Q173" s="2">
        <v>0</v>
      </c>
      <c r="R173" s="6">
        <f>SUM(Table2[[#This Row],[XC B]:[XC FE]])</f>
        <v>11</v>
      </c>
      <c r="S173" s="11">
        <f>IF((Table2[[#This Row],[XC T]]/Table2[[#This Row],[Admission]]) = 0, "--", (Table2[[#This Row],[XC T]]/Table2[[#This Row],[Admission]]))</f>
        <v>1.8032786885245903E-2</v>
      </c>
      <c r="T173" s="11" t="str">
        <f>IF(Table2[[#This Row],[XC T]]=0,"--", IF(Table2[[#This Row],[XC HS]]/Table2[[#This Row],[XC T]]=0, "--", Table2[[#This Row],[XC HS]]/Table2[[#This Row],[XC T]]))</f>
        <v>--</v>
      </c>
      <c r="U173" s="18" t="str">
        <f>IF(Table2[[#This Row],[XC T]]=0,"--", IF(Table2[[#This Row],[XC FE]]/Table2[[#This Row],[XC T]]=0, "--", Table2[[#This Row],[XC FE]]/Table2[[#This Row],[XC T]]))</f>
        <v>--</v>
      </c>
      <c r="V173" s="2">
        <v>30</v>
      </c>
      <c r="W173" s="2">
        <v>0</v>
      </c>
      <c r="X173" s="2">
        <v>0</v>
      </c>
      <c r="Y173" s="6">
        <f>SUM(Table2[[#This Row],[VB G]:[VB FE]])</f>
        <v>30</v>
      </c>
      <c r="Z173" s="11">
        <f>IF((Table2[[#This Row],[VB T]]/Table2[[#This Row],[Admission]]) = 0, "--", (Table2[[#This Row],[VB T]]/Table2[[#This Row],[Admission]]))</f>
        <v>4.9180327868852458E-2</v>
      </c>
      <c r="AA173" s="11" t="str">
        <f>IF(Table2[[#This Row],[VB T]]=0,"--", IF(Table2[[#This Row],[VB HS]]/Table2[[#This Row],[VB T]]=0, "--", Table2[[#This Row],[VB HS]]/Table2[[#This Row],[VB T]]))</f>
        <v>--</v>
      </c>
      <c r="AB173" s="18" t="str">
        <f>IF(Table2[[#This Row],[VB T]]=0,"--", IF(Table2[[#This Row],[VB FE]]/Table2[[#This Row],[VB T]]=0, "--", Table2[[#This Row],[VB FE]]/Table2[[#This Row],[VB T]]))</f>
        <v>--</v>
      </c>
      <c r="AC173" s="2">
        <v>20</v>
      </c>
      <c r="AD173" s="2">
        <v>32</v>
      </c>
      <c r="AE173" s="2">
        <v>0</v>
      </c>
      <c r="AF173" s="2">
        <v>1</v>
      </c>
      <c r="AG173" s="6">
        <f>SUM(Table2[[#This Row],[SC B]:[SC FE]])</f>
        <v>53</v>
      </c>
      <c r="AH173" s="11">
        <f>IF((Table2[[#This Row],[SC T]]/Table2[[#This Row],[Admission]]) = 0, "--", (Table2[[#This Row],[SC T]]/Table2[[#This Row],[Admission]]))</f>
        <v>8.6885245901639346E-2</v>
      </c>
      <c r="AI173" s="11" t="str">
        <f>IF(Table2[[#This Row],[SC T]]=0,"--", IF(Table2[[#This Row],[SC HS]]/Table2[[#This Row],[SC T]]=0, "--", Table2[[#This Row],[SC HS]]/Table2[[#This Row],[SC T]]))</f>
        <v>--</v>
      </c>
      <c r="AJ173" s="18">
        <f>IF(Table2[[#This Row],[SC T]]=0,"--", IF(Table2[[#This Row],[SC FE]]/Table2[[#This Row],[SC T]]=0, "--", Table2[[#This Row],[SC FE]]/Table2[[#This Row],[SC T]]))</f>
        <v>1.8867924528301886E-2</v>
      </c>
      <c r="AK173" s="15">
        <f>SUM(Table2[[#This Row],[FB T]],Table2[[#This Row],[XC T]],Table2[[#This Row],[VB T]],Table2[[#This Row],[SC T]])</f>
        <v>155</v>
      </c>
      <c r="AL173" s="2">
        <v>35</v>
      </c>
      <c r="AM173" s="2">
        <v>22</v>
      </c>
      <c r="AN173" s="2">
        <v>0</v>
      </c>
      <c r="AO173" s="2">
        <v>0</v>
      </c>
      <c r="AP173" s="6">
        <f>SUM(Table2[[#This Row],[BX B]:[BX FE]])</f>
        <v>57</v>
      </c>
      <c r="AQ173" s="11">
        <f>IF((Table2[[#This Row],[BX T]]/Table2[[#This Row],[Admission]]) = 0, "--", (Table2[[#This Row],[BX T]]/Table2[[#This Row],[Admission]]))</f>
        <v>9.3442622950819676E-2</v>
      </c>
      <c r="AR173" s="11" t="str">
        <f>IF(Table2[[#This Row],[BX T]]=0,"--", IF(Table2[[#This Row],[BX HS]]/Table2[[#This Row],[BX T]]=0, "--", Table2[[#This Row],[BX HS]]/Table2[[#This Row],[BX T]]))</f>
        <v>--</v>
      </c>
      <c r="AS173" s="18" t="str">
        <f>IF(Table2[[#This Row],[BX T]]=0,"--", IF(Table2[[#This Row],[BX FE]]/Table2[[#This Row],[BX T]]=0, "--", Table2[[#This Row],[BX FE]]/Table2[[#This Row],[BX T]]))</f>
        <v>--</v>
      </c>
      <c r="AT173" s="2">
        <v>2</v>
      </c>
      <c r="AU173" s="2">
        <v>13</v>
      </c>
      <c r="AV173" s="2">
        <v>0</v>
      </c>
      <c r="AW173" s="2">
        <v>0</v>
      </c>
      <c r="AX173" s="6">
        <f>SUM(Table2[[#This Row],[SW B]:[SW FE]])</f>
        <v>15</v>
      </c>
      <c r="AY173" s="11">
        <f>IF((Table2[[#This Row],[SW T]]/Table2[[#This Row],[Admission]]) = 0, "--", (Table2[[#This Row],[SW T]]/Table2[[#This Row],[Admission]]))</f>
        <v>2.4590163934426229E-2</v>
      </c>
      <c r="AZ173" s="11" t="str">
        <f>IF(Table2[[#This Row],[SW T]]=0,"--", IF(Table2[[#This Row],[SW HS]]/Table2[[#This Row],[SW T]]=0, "--", Table2[[#This Row],[SW HS]]/Table2[[#This Row],[SW T]]))</f>
        <v>--</v>
      </c>
      <c r="BA173" s="18" t="str">
        <f>IF(Table2[[#This Row],[SW T]]=0,"--", IF(Table2[[#This Row],[SW FE]]/Table2[[#This Row],[SW T]]=0, "--", Table2[[#This Row],[SW FE]]/Table2[[#This Row],[SW T]]))</f>
        <v>--</v>
      </c>
      <c r="BB173" s="2">
        <v>0</v>
      </c>
      <c r="BC173" s="2">
        <v>20</v>
      </c>
      <c r="BD173" s="2">
        <v>0</v>
      </c>
      <c r="BE173" s="2">
        <v>0</v>
      </c>
      <c r="BF173" s="6">
        <f>SUM(Table2[[#This Row],[CHE B]:[CHE FE]])</f>
        <v>20</v>
      </c>
      <c r="BG173" s="11">
        <f>IF((Table2[[#This Row],[CHE T]]/Table2[[#This Row],[Admission]]) = 0, "--", (Table2[[#This Row],[CHE T]]/Table2[[#This Row],[Admission]]))</f>
        <v>3.2786885245901641E-2</v>
      </c>
      <c r="BH173" s="11" t="str">
        <f>IF(Table2[[#This Row],[CHE T]]=0,"--", IF(Table2[[#This Row],[CHE HS]]/Table2[[#This Row],[CHE T]]=0, "--", Table2[[#This Row],[CHE HS]]/Table2[[#This Row],[CHE T]]))</f>
        <v>--</v>
      </c>
      <c r="BI173" s="22" t="str">
        <f>IF(Table2[[#This Row],[CHE T]]=0,"--", IF(Table2[[#This Row],[CHE FE]]/Table2[[#This Row],[CHE T]]=0, "--", Table2[[#This Row],[CHE FE]]/Table2[[#This Row],[CHE T]]))</f>
        <v>--</v>
      </c>
      <c r="BJ173" s="2">
        <v>15</v>
      </c>
      <c r="BK173" s="2">
        <v>1</v>
      </c>
      <c r="BL173" s="2">
        <v>0</v>
      </c>
      <c r="BM173" s="2">
        <v>0</v>
      </c>
      <c r="BN173" s="6">
        <f>SUM(Table2[[#This Row],[WR B]:[WR FE]])</f>
        <v>16</v>
      </c>
      <c r="BO173" s="11">
        <f>IF((Table2[[#This Row],[WR T]]/Table2[[#This Row],[Admission]]) = 0, "--", (Table2[[#This Row],[WR T]]/Table2[[#This Row],[Admission]]))</f>
        <v>2.6229508196721311E-2</v>
      </c>
      <c r="BP173" s="11" t="str">
        <f>IF(Table2[[#This Row],[WR T]]=0,"--", IF(Table2[[#This Row],[WR HS]]/Table2[[#This Row],[WR T]]=0, "--", Table2[[#This Row],[WR HS]]/Table2[[#This Row],[WR T]]))</f>
        <v>--</v>
      </c>
      <c r="BQ173" s="18" t="str">
        <f>IF(Table2[[#This Row],[WR T]]=0,"--", IF(Table2[[#This Row],[WR FE]]/Table2[[#This Row],[WR T]]=0, "--", Table2[[#This Row],[WR FE]]/Table2[[#This Row],[WR T]]))</f>
        <v>--</v>
      </c>
      <c r="BR173" s="2">
        <v>0</v>
      </c>
      <c r="BS173" s="2">
        <v>0</v>
      </c>
      <c r="BT173" s="2">
        <v>0</v>
      </c>
      <c r="BU173" s="2">
        <v>0</v>
      </c>
      <c r="BV173" s="6">
        <f>SUM(Table2[[#This Row],[DNC B]:[DNC FE]])</f>
        <v>0</v>
      </c>
      <c r="BW173" s="11" t="str">
        <f>IF((Table2[[#This Row],[DNC T]]/Table2[[#This Row],[Admission]]) = 0, "--", (Table2[[#This Row],[DNC T]]/Table2[[#This Row],[Admission]]))</f>
        <v>--</v>
      </c>
      <c r="BX173" s="11" t="str">
        <f>IF(Table2[[#This Row],[DNC T]]=0,"--", IF(Table2[[#This Row],[DNC HS]]/Table2[[#This Row],[DNC T]]=0, "--", Table2[[#This Row],[DNC HS]]/Table2[[#This Row],[DNC T]]))</f>
        <v>--</v>
      </c>
      <c r="BY173" s="18" t="str">
        <f>IF(Table2[[#This Row],[DNC T]]=0,"--", IF(Table2[[#This Row],[DNC FE]]/Table2[[#This Row],[DNC T]]=0, "--", Table2[[#This Row],[DNC FE]]/Table2[[#This Row],[DNC T]]))</f>
        <v>--</v>
      </c>
      <c r="BZ173" s="24">
        <f>SUM(Table2[[#This Row],[BX T]],Table2[[#This Row],[SW T]],Table2[[#This Row],[CHE T]],Table2[[#This Row],[WR T]],Table2[[#This Row],[DNC T]])</f>
        <v>108</v>
      </c>
      <c r="CA173" s="2">
        <v>39</v>
      </c>
      <c r="CB173" s="2">
        <v>26</v>
      </c>
      <c r="CC173" s="2">
        <v>0</v>
      </c>
      <c r="CD173" s="2">
        <v>1</v>
      </c>
      <c r="CE173" s="6">
        <f>SUM(Table2[[#This Row],[TF B]:[TF FE]])</f>
        <v>66</v>
      </c>
      <c r="CF173" s="11">
        <f>IF((Table2[[#This Row],[TF T]]/Table2[[#This Row],[Admission]]) = 0, "--", (Table2[[#This Row],[TF T]]/Table2[[#This Row],[Admission]]))</f>
        <v>0.10819672131147541</v>
      </c>
      <c r="CG173" s="11" t="str">
        <f>IF(Table2[[#This Row],[TF T]]=0,"--", IF(Table2[[#This Row],[TF HS]]/Table2[[#This Row],[TF T]]=0, "--", Table2[[#This Row],[TF HS]]/Table2[[#This Row],[TF T]]))</f>
        <v>--</v>
      </c>
      <c r="CH173" s="18">
        <f>IF(Table2[[#This Row],[TF T]]=0,"--", IF(Table2[[#This Row],[TF FE]]/Table2[[#This Row],[TF T]]=0, "--", Table2[[#This Row],[TF FE]]/Table2[[#This Row],[TF T]]))</f>
        <v>1.5151515151515152E-2</v>
      </c>
      <c r="CI173" s="2">
        <v>25</v>
      </c>
      <c r="CJ173" s="2">
        <v>0</v>
      </c>
      <c r="CK173" s="2">
        <v>0</v>
      </c>
      <c r="CL173" s="2">
        <v>0</v>
      </c>
      <c r="CM173" s="6">
        <f>SUM(Table2[[#This Row],[BB B]:[BB FE]])</f>
        <v>25</v>
      </c>
      <c r="CN173" s="11">
        <f>IF((Table2[[#This Row],[BB T]]/Table2[[#This Row],[Admission]]) = 0, "--", (Table2[[#This Row],[BB T]]/Table2[[#This Row],[Admission]]))</f>
        <v>4.0983606557377046E-2</v>
      </c>
      <c r="CO173" s="11" t="str">
        <f>IF(Table2[[#This Row],[BB T]]=0,"--", IF(Table2[[#This Row],[BB HS]]/Table2[[#This Row],[BB T]]=0, "--", Table2[[#This Row],[BB HS]]/Table2[[#This Row],[BB T]]))</f>
        <v>--</v>
      </c>
      <c r="CP173" s="18" t="str">
        <f>IF(Table2[[#This Row],[BB T]]=0,"--", IF(Table2[[#This Row],[BB FE]]/Table2[[#This Row],[BB T]]=0, "--", Table2[[#This Row],[BB FE]]/Table2[[#This Row],[BB T]]))</f>
        <v>--</v>
      </c>
      <c r="CQ173" s="2">
        <v>0</v>
      </c>
      <c r="CR173" s="2">
        <v>22</v>
      </c>
      <c r="CS173" s="2">
        <v>0</v>
      </c>
      <c r="CT173" s="2">
        <v>0</v>
      </c>
      <c r="CU173" s="6">
        <f>SUM(Table2[[#This Row],[SB B]:[SB FE]])</f>
        <v>22</v>
      </c>
      <c r="CV173" s="11">
        <f>IF((Table2[[#This Row],[SB T]]/Table2[[#This Row],[Admission]]) = 0, "--", (Table2[[#This Row],[SB T]]/Table2[[#This Row],[Admission]]))</f>
        <v>3.6065573770491806E-2</v>
      </c>
      <c r="CW173" s="11" t="str">
        <f>IF(Table2[[#This Row],[SB T]]=0,"--", IF(Table2[[#This Row],[SB HS]]/Table2[[#This Row],[SB T]]=0, "--", Table2[[#This Row],[SB HS]]/Table2[[#This Row],[SB T]]))</f>
        <v>--</v>
      </c>
      <c r="CX173" s="18" t="str">
        <f>IF(Table2[[#This Row],[SB T]]=0,"--", IF(Table2[[#This Row],[SB FE]]/Table2[[#This Row],[SB T]]=0, "--", Table2[[#This Row],[SB FE]]/Table2[[#This Row],[SB T]]))</f>
        <v>--</v>
      </c>
      <c r="CY173" s="2">
        <v>12</v>
      </c>
      <c r="CZ173" s="2">
        <v>6</v>
      </c>
      <c r="DA173" s="2">
        <v>0</v>
      </c>
      <c r="DB173" s="2">
        <v>0</v>
      </c>
      <c r="DC173" s="6">
        <f>SUM(Table2[[#This Row],[GF B]:[GF FE]])</f>
        <v>18</v>
      </c>
      <c r="DD173" s="11">
        <f>IF((Table2[[#This Row],[GF T]]/Table2[[#This Row],[Admission]]) = 0, "--", (Table2[[#This Row],[GF T]]/Table2[[#This Row],[Admission]]))</f>
        <v>2.9508196721311476E-2</v>
      </c>
      <c r="DE173" s="11" t="str">
        <f>IF(Table2[[#This Row],[GF T]]=0,"--", IF(Table2[[#This Row],[GF HS]]/Table2[[#This Row],[GF T]]=0, "--", Table2[[#This Row],[GF HS]]/Table2[[#This Row],[GF T]]))</f>
        <v>--</v>
      </c>
      <c r="DF173" s="18" t="str">
        <f>IF(Table2[[#This Row],[GF T]]=0,"--", IF(Table2[[#This Row],[GF FE]]/Table2[[#This Row],[GF T]]=0, "--", Table2[[#This Row],[GF FE]]/Table2[[#This Row],[GF T]]))</f>
        <v>--</v>
      </c>
      <c r="DG173" s="2">
        <v>0</v>
      </c>
      <c r="DH173" s="2">
        <v>0</v>
      </c>
      <c r="DI173" s="2">
        <v>0</v>
      </c>
      <c r="DJ173" s="2">
        <v>0</v>
      </c>
      <c r="DK173" s="6">
        <f>SUM(Table2[[#This Row],[TN B]:[TN FE]])</f>
        <v>0</v>
      </c>
      <c r="DL173" s="11" t="str">
        <f>IF((Table2[[#This Row],[TN T]]/Table2[[#This Row],[Admission]]) = 0, "--", (Table2[[#This Row],[TN T]]/Table2[[#This Row],[Admission]]))</f>
        <v>--</v>
      </c>
      <c r="DM173" s="11" t="str">
        <f>IF(Table2[[#This Row],[TN T]]=0,"--", IF(Table2[[#This Row],[TN HS]]/Table2[[#This Row],[TN T]]=0, "--", Table2[[#This Row],[TN HS]]/Table2[[#This Row],[TN T]]))</f>
        <v>--</v>
      </c>
      <c r="DN173" s="18" t="str">
        <f>IF(Table2[[#This Row],[TN T]]=0,"--", IF(Table2[[#This Row],[TN FE]]/Table2[[#This Row],[TN T]]=0, "--", Table2[[#This Row],[TN FE]]/Table2[[#This Row],[TN T]]))</f>
        <v>--</v>
      </c>
      <c r="DO173" s="2">
        <v>12</v>
      </c>
      <c r="DP173" s="2">
        <v>11</v>
      </c>
      <c r="DQ173" s="2">
        <v>0</v>
      </c>
      <c r="DR173" s="2">
        <v>0</v>
      </c>
      <c r="DS173" s="6">
        <f>SUM(Table2[[#This Row],[BND B]:[BND FE]])</f>
        <v>23</v>
      </c>
      <c r="DT173" s="11">
        <f>IF((Table2[[#This Row],[BND T]]/Table2[[#This Row],[Admission]]) = 0, "--", (Table2[[#This Row],[BND T]]/Table2[[#This Row],[Admission]]))</f>
        <v>3.7704918032786888E-2</v>
      </c>
      <c r="DU173" s="11" t="str">
        <f>IF(Table2[[#This Row],[BND T]]=0,"--", IF(Table2[[#This Row],[BND HS]]/Table2[[#This Row],[BND T]]=0, "--", Table2[[#This Row],[BND HS]]/Table2[[#This Row],[BND T]]))</f>
        <v>--</v>
      </c>
      <c r="DV173" s="18" t="str">
        <f>IF(Table2[[#This Row],[BND T]]=0,"--", IF(Table2[[#This Row],[BND FE]]/Table2[[#This Row],[BND T]]=0, "--", Table2[[#This Row],[BND FE]]/Table2[[#This Row],[BND T]]))</f>
        <v>--</v>
      </c>
      <c r="DW173" s="2">
        <v>6</v>
      </c>
      <c r="DX173" s="2">
        <v>8</v>
      </c>
      <c r="DY173" s="2">
        <v>0</v>
      </c>
      <c r="DZ173" s="2">
        <v>0</v>
      </c>
      <c r="EA173" s="6">
        <f>SUM(Table2[[#This Row],[SPE B]:[SPE FE]])</f>
        <v>14</v>
      </c>
      <c r="EB173" s="11">
        <f>IF((Table2[[#This Row],[SPE T]]/Table2[[#This Row],[Admission]]) = 0, "--", (Table2[[#This Row],[SPE T]]/Table2[[#This Row],[Admission]]))</f>
        <v>2.2950819672131147E-2</v>
      </c>
      <c r="EC173" s="11" t="str">
        <f>IF(Table2[[#This Row],[SPE T]]=0,"--", IF(Table2[[#This Row],[SPE HS]]/Table2[[#This Row],[SPE T]]=0, "--", Table2[[#This Row],[SPE HS]]/Table2[[#This Row],[SPE T]]))</f>
        <v>--</v>
      </c>
      <c r="ED173" s="18" t="str">
        <f>IF(Table2[[#This Row],[SPE T]]=0,"--", IF(Table2[[#This Row],[SPE FE]]/Table2[[#This Row],[SPE T]]=0, "--", Table2[[#This Row],[SPE FE]]/Table2[[#This Row],[SPE T]]))</f>
        <v>--</v>
      </c>
      <c r="EE173" s="2">
        <v>0</v>
      </c>
      <c r="EF173" s="2">
        <v>0</v>
      </c>
      <c r="EG173" s="2">
        <v>0</v>
      </c>
      <c r="EH173" s="2">
        <v>0</v>
      </c>
      <c r="EI173" s="6">
        <f>SUM(Table2[[#This Row],[ORC B]:[ORC FE]])</f>
        <v>0</v>
      </c>
      <c r="EJ173" s="11" t="str">
        <f>IF((Table2[[#This Row],[ORC T]]/Table2[[#This Row],[Admission]]) = 0, "--", (Table2[[#This Row],[ORC T]]/Table2[[#This Row],[Admission]]))</f>
        <v>--</v>
      </c>
      <c r="EK173" s="11" t="str">
        <f>IF(Table2[[#This Row],[ORC T]]=0,"--", IF(Table2[[#This Row],[ORC HS]]/Table2[[#This Row],[ORC T]]=0, "--", Table2[[#This Row],[ORC HS]]/Table2[[#This Row],[ORC T]]))</f>
        <v>--</v>
      </c>
      <c r="EL173" s="18" t="str">
        <f>IF(Table2[[#This Row],[ORC T]]=0,"--", IF(Table2[[#This Row],[ORC FE]]/Table2[[#This Row],[ORC T]]=0, "--", Table2[[#This Row],[ORC FE]]/Table2[[#This Row],[ORC T]]))</f>
        <v>--</v>
      </c>
      <c r="EM173" s="2">
        <v>0</v>
      </c>
      <c r="EN173" s="2">
        <v>0</v>
      </c>
      <c r="EO173" s="2">
        <v>0</v>
      </c>
      <c r="EP173" s="2">
        <v>0</v>
      </c>
      <c r="EQ173" s="6">
        <f>SUM(Table2[[#This Row],[SOL B]:[SOL FE]])</f>
        <v>0</v>
      </c>
      <c r="ER173" s="11" t="str">
        <f>IF((Table2[[#This Row],[SOL T]]/Table2[[#This Row],[Admission]]) = 0, "--", (Table2[[#This Row],[SOL T]]/Table2[[#This Row],[Admission]]))</f>
        <v>--</v>
      </c>
      <c r="ES173" s="11" t="str">
        <f>IF(Table2[[#This Row],[SOL T]]=0,"--", IF(Table2[[#This Row],[SOL HS]]/Table2[[#This Row],[SOL T]]=0, "--", Table2[[#This Row],[SOL HS]]/Table2[[#This Row],[SOL T]]))</f>
        <v>--</v>
      </c>
      <c r="ET173" s="18" t="str">
        <f>IF(Table2[[#This Row],[SOL T]]=0,"--", IF(Table2[[#This Row],[SOL FE]]/Table2[[#This Row],[SOL T]]=0, "--", Table2[[#This Row],[SOL FE]]/Table2[[#This Row],[SOL T]]))</f>
        <v>--</v>
      </c>
      <c r="EU173" s="2">
        <v>4</v>
      </c>
      <c r="EV173" s="2">
        <v>14</v>
      </c>
      <c r="EW173" s="2">
        <v>0</v>
      </c>
      <c r="EX173" s="2">
        <v>0</v>
      </c>
      <c r="EY173" s="6">
        <f>SUM(Table2[[#This Row],[CHO B]:[CHO FE]])</f>
        <v>18</v>
      </c>
      <c r="EZ173" s="11">
        <f>IF((Table2[[#This Row],[CHO T]]/Table2[[#This Row],[Admission]]) = 0, "--", (Table2[[#This Row],[CHO T]]/Table2[[#This Row],[Admission]]))</f>
        <v>2.9508196721311476E-2</v>
      </c>
      <c r="FA173" s="11" t="str">
        <f>IF(Table2[[#This Row],[CHO T]]=0,"--", IF(Table2[[#This Row],[CHO HS]]/Table2[[#This Row],[CHO T]]=0, "--", Table2[[#This Row],[CHO HS]]/Table2[[#This Row],[CHO T]]))</f>
        <v>--</v>
      </c>
      <c r="FB173" s="18" t="str">
        <f>IF(Table2[[#This Row],[CHO T]]=0,"--", IF(Table2[[#This Row],[CHO FE]]/Table2[[#This Row],[CHO T]]=0, "--", Table2[[#This Row],[CHO FE]]/Table2[[#This Row],[CHO T]]))</f>
        <v>--</v>
      </c>
      <c r="FC17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186</v>
      </c>
      <c r="FD173">
        <v>0</v>
      </c>
      <c r="FE173">
        <v>0</v>
      </c>
      <c r="FF173" s="1" t="s">
        <v>390</v>
      </c>
      <c r="FG173" s="1" t="s">
        <v>390</v>
      </c>
      <c r="FH173">
        <v>0</v>
      </c>
      <c r="FI173">
        <v>0</v>
      </c>
      <c r="FJ173" s="1" t="s">
        <v>390</v>
      </c>
      <c r="FK173" s="1" t="s">
        <v>390</v>
      </c>
      <c r="FL173">
        <v>0</v>
      </c>
      <c r="FM173">
        <v>0</v>
      </c>
      <c r="FN173" s="1" t="s">
        <v>390</v>
      </c>
      <c r="FO173" s="1" t="s">
        <v>390</v>
      </c>
    </row>
    <row r="174" spans="1:171">
      <c r="A174">
        <v>1100</v>
      </c>
      <c r="B174">
        <v>136</v>
      </c>
      <c r="C174" t="s">
        <v>97</v>
      </c>
      <c r="D174" t="s">
        <v>271</v>
      </c>
      <c r="E174" s="20">
        <v>292</v>
      </c>
      <c r="F174" s="2">
        <v>49</v>
      </c>
      <c r="G174" s="2">
        <v>0</v>
      </c>
      <c r="H174" s="2">
        <v>1</v>
      </c>
      <c r="I174" s="2">
        <v>0</v>
      </c>
      <c r="J174" s="6">
        <f>SUM(Table2[[#This Row],[FB B]:[FB FE]])</f>
        <v>50</v>
      </c>
      <c r="K174" s="11">
        <f>IF((Table2[[#This Row],[FB T]]/Table2[[#This Row],[Admission]]) = 0, "--", (Table2[[#This Row],[FB T]]/Table2[[#This Row],[Admission]]))</f>
        <v>0.17123287671232876</v>
      </c>
      <c r="L174" s="11">
        <f>IF(Table2[[#This Row],[FB T]]=0,"--", IF(Table2[[#This Row],[FB HS]]/Table2[[#This Row],[FB T]]=0, "--", Table2[[#This Row],[FB HS]]/Table2[[#This Row],[FB T]]))</f>
        <v>0.02</v>
      </c>
      <c r="M174" s="18" t="str">
        <f>IF(Table2[[#This Row],[FB T]]=0,"--", IF(Table2[[#This Row],[FB FE]]/Table2[[#This Row],[FB T]]=0, "--", Table2[[#This Row],[FB FE]]/Table2[[#This Row],[FB T]]))</f>
        <v>--</v>
      </c>
      <c r="N174" s="2">
        <v>10</v>
      </c>
      <c r="O174" s="2">
        <v>11</v>
      </c>
      <c r="P174" s="2">
        <v>0</v>
      </c>
      <c r="Q174" s="2">
        <v>0</v>
      </c>
      <c r="R174" s="6">
        <f>SUM(Table2[[#This Row],[XC B]:[XC FE]])</f>
        <v>21</v>
      </c>
      <c r="S174" s="11">
        <f>IF((Table2[[#This Row],[XC T]]/Table2[[#This Row],[Admission]]) = 0, "--", (Table2[[#This Row],[XC T]]/Table2[[#This Row],[Admission]]))</f>
        <v>7.1917808219178078E-2</v>
      </c>
      <c r="T174" s="11" t="str">
        <f>IF(Table2[[#This Row],[XC T]]=0,"--", IF(Table2[[#This Row],[XC HS]]/Table2[[#This Row],[XC T]]=0, "--", Table2[[#This Row],[XC HS]]/Table2[[#This Row],[XC T]]))</f>
        <v>--</v>
      </c>
      <c r="U174" s="18" t="str">
        <f>IF(Table2[[#This Row],[XC T]]=0,"--", IF(Table2[[#This Row],[XC FE]]/Table2[[#This Row],[XC T]]=0, "--", Table2[[#This Row],[XC FE]]/Table2[[#This Row],[XC T]]))</f>
        <v>--</v>
      </c>
      <c r="V174" s="2">
        <v>36</v>
      </c>
      <c r="W174" s="2">
        <v>0</v>
      </c>
      <c r="X174" s="2">
        <v>0</v>
      </c>
      <c r="Y174" s="6">
        <f>SUM(Table2[[#This Row],[VB G]:[VB FE]])</f>
        <v>36</v>
      </c>
      <c r="Z174" s="11">
        <f>IF((Table2[[#This Row],[VB T]]/Table2[[#This Row],[Admission]]) = 0, "--", (Table2[[#This Row],[VB T]]/Table2[[#This Row],[Admission]]))</f>
        <v>0.12328767123287671</v>
      </c>
      <c r="AA174" s="11" t="str">
        <f>IF(Table2[[#This Row],[VB T]]=0,"--", IF(Table2[[#This Row],[VB HS]]/Table2[[#This Row],[VB T]]=0, "--", Table2[[#This Row],[VB HS]]/Table2[[#This Row],[VB T]]))</f>
        <v>--</v>
      </c>
      <c r="AB174" s="18" t="str">
        <f>IF(Table2[[#This Row],[VB T]]=0,"--", IF(Table2[[#This Row],[VB FE]]/Table2[[#This Row],[VB T]]=0, "--", Table2[[#This Row],[VB FE]]/Table2[[#This Row],[VB T]]))</f>
        <v>--</v>
      </c>
      <c r="AC174" s="2">
        <v>0</v>
      </c>
      <c r="AD174" s="2">
        <v>0</v>
      </c>
      <c r="AE174" s="2">
        <v>0</v>
      </c>
      <c r="AF174" s="2">
        <v>0</v>
      </c>
      <c r="AG174" s="6">
        <f>SUM(Table2[[#This Row],[SC B]:[SC FE]])</f>
        <v>0</v>
      </c>
      <c r="AH174" s="11" t="str">
        <f>IF((Table2[[#This Row],[SC T]]/Table2[[#This Row],[Admission]]) = 0, "--", (Table2[[#This Row],[SC T]]/Table2[[#This Row],[Admission]]))</f>
        <v>--</v>
      </c>
      <c r="AI174" s="11" t="str">
        <f>IF(Table2[[#This Row],[SC T]]=0,"--", IF(Table2[[#This Row],[SC HS]]/Table2[[#This Row],[SC T]]=0, "--", Table2[[#This Row],[SC HS]]/Table2[[#This Row],[SC T]]))</f>
        <v>--</v>
      </c>
      <c r="AJ174" s="18" t="str">
        <f>IF(Table2[[#This Row],[SC T]]=0,"--", IF(Table2[[#This Row],[SC FE]]/Table2[[#This Row],[SC T]]=0, "--", Table2[[#This Row],[SC FE]]/Table2[[#This Row],[SC T]]))</f>
        <v>--</v>
      </c>
      <c r="AK174" s="15">
        <f>SUM(Table2[[#This Row],[FB T]],Table2[[#This Row],[XC T]],Table2[[#This Row],[VB T]],Table2[[#This Row],[SC T]])</f>
        <v>107</v>
      </c>
      <c r="AL174" s="2">
        <v>34</v>
      </c>
      <c r="AM174" s="2">
        <v>25</v>
      </c>
      <c r="AN174" s="2">
        <v>2</v>
      </c>
      <c r="AO174" s="2">
        <v>0</v>
      </c>
      <c r="AP174" s="6">
        <f>SUM(Table2[[#This Row],[BX B]:[BX FE]])</f>
        <v>61</v>
      </c>
      <c r="AQ174" s="11">
        <f>IF((Table2[[#This Row],[BX T]]/Table2[[#This Row],[Admission]]) = 0, "--", (Table2[[#This Row],[BX T]]/Table2[[#This Row],[Admission]]))</f>
        <v>0.2089041095890411</v>
      </c>
      <c r="AR174" s="11">
        <f>IF(Table2[[#This Row],[BX T]]=0,"--", IF(Table2[[#This Row],[BX HS]]/Table2[[#This Row],[BX T]]=0, "--", Table2[[#This Row],[BX HS]]/Table2[[#This Row],[BX T]]))</f>
        <v>3.2786885245901641E-2</v>
      </c>
      <c r="AS174" s="18" t="str">
        <f>IF(Table2[[#This Row],[BX T]]=0,"--", IF(Table2[[#This Row],[BX FE]]/Table2[[#This Row],[BX T]]=0, "--", Table2[[#This Row],[BX FE]]/Table2[[#This Row],[BX T]]))</f>
        <v>--</v>
      </c>
      <c r="AT174" s="2">
        <v>0</v>
      </c>
      <c r="AU174" s="2">
        <v>0</v>
      </c>
      <c r="AV174" s="2">
        <v>0</v>
      </c>
      <c r="AW174" s="2">
        <v>0</v>
      </c>
      <c r="AX174" s="6">
        <f>SUM(Table2[[#This Row],[SW B]:[SW FE]])</f>
        <v>0</v>
      </c>
      <c r="AY174" s="11" t="str">
        <f>IF((Table2[[#This Row],[SW T]]/Table2[[#This Row],[Admission]]) = 0, "--", (Table2[[#This Row],[SW T]]/Table2[[#This Row],[Admission]]))</f>
        <v>--</v>
      </c>
      <c r="AZ174" s="11" t="str">
        <f>IF(Table2[[#This Row],[SW T]]=0,"--", IF(Table2[[#This Row],[SW HS]]/Table2[[#This Row],[SW T]]=0, "--", Table2[[#This Row],[SW HS]]/Table2[[#This Row],[SW T]]))</f>
        <v>--</v>
      </c>
      <c r="BA174" s="18" t="str">
        <f>IF(Table2[[#This Row],[SW T]]=0,"--", IF(Table2[[#This Row],[SW FE]]/Table2[[#This Row],[SW T]]=0, "--", Table2[[#This Row],[SW FE]]/Table2[[#This Row],[SW T]]))</f>
        <v>--</v>
      </c>
      <c r="BB174" s="2">
        <v>0</v>
      </c>
      <c r="BC174" s="2">
        <v>0</v>
      </c>
      <c r="BD174" s="2">
        <v>0</v>
      </c>
      <c r="BE174" s="2">
        <v>0</v>
      </c>
      <c r="BF174" s="6">
        <f>SUM(Table2[[#This Row],[CHE B]:[CHE FE]])</f>
        <v>0</v>
      </c>
      <c r="BG174" s="11" t="str">
        <f>IF((Table2[[#This Row],[CHE T]]/Table2[[#This Row],[Admission]]) = 0, "--", (Table2[[#This Row],[CHE T]]/Table2[[#This Row],[Admission]]))</f>
        <v>--</v>
      </c>
      <c r="BH174" s="11" t="str">
        <f>IF(Table2[[#This Row],[CHE T]]=0,"--", IF(Table2[[#This Row],[CHE HS]]/Table2[[#This Row],[CHE T]]=0, "--", Table2[[#This Row],[CHE HS]]/Table2[[#This Row],[CHE T]]))</f>
        <v>--</v>
      </c>
      <c r="BI174" s="22" t="str">
        <f>IF(Table2[[#This Row],[CHE T]]=0,"--", IF(Table2[[#This Row],[CHE FE]]/Table2[[#This Row],[CHE T]]=0, "--", Table2[[#This Row],[CHE FE]]/Table2[[#This Row],[CHE T]]))</f>
        <v>--</v>
      </c>
      <c r="BJ174" s="2">
        <v>27</v>
      </c>
      <c r="BK174" s="2">
        <v>0</v>
      </c>
      <c r="BL174" s="2">
        <v>0</v>
      </c>
      <c r="BM174" s="2">
        <v>0</v>
      </c>
      <c r="BN174" s="6">
        <f>SUM(Table2[[#This Row],[WR B]:[WR FE]])</f>
        <v>27</v>
      </c>
      <c r="BO174" s="11">
        <f>IF((Table2[[#This Row],[WR T]]/Table2[[#This Row],[Admission]]) = 0, "--", (Table2[[#This Row],[WR T]]/Table2[[#This Row],[Admission]]))</f>
        <v>9.2465753424657529E-2</v>
      </c>
      <c r="BP174" s="11" t="str">
        <f>IF(Table2[[#This Row],[WR T]]=0,"--", IF(Table2[[#This Row],[WR HS]]/Table2[[#This Row],[WR T]]=0, "--", Table2[[#This Row],[WR HS]]/Table2[[#This Row],[WR T]]))</f>
        <v>--</v>
      </c>
      <c r="BQ174" s="18" t="str">
        <f>IF(Table2[[#This Row],[WR T]]=0,"--", IF(Table2[[#This Row],[WR FE]]/Table2[[#This Row],[WR T]]=0, "--", Table2[[#This Row],[WR FE]]/Table2[[#This Row],[WR T]]))</f>
        <v>--</v>
      </c>
      <c r="BR174" s="2">
        <v>0</v>
      </c>
      <c r="BS174" s="2">
        <v>0</v>
      </c>
      <c r="BT174" s="2">
        <v>0</v>
      </c>
      <c r="BU174" s="2">
        <v>0</v>
      </c>
      <c r="BV174" s="6">
        <f>SUM(Table2[[#This Row],[DNC B]:[DNC FE]])</f>
        <v>0</v>
      </c>
      <c r="BW174" s="11" t="str">
        <f>IF((Table2[[#This Row],[DNC T]]/Table2[[#This Row],[Admission]]) = 0, "--", (Table2[[#This Row],[DNC T]]/Table2[[#This Row],[Admission]]))</f>
        <v>--</v>
      </c>
      <c r="BX174" s="11" t="str">
        <f>IF(Table2[[#This Row],[DNC T]]=0,"--", IF(Table2[[#This Row],[DNC HS]]/Table2[[#This Row],[DNC T]]=0, "--", Table2[[#This Row],[DNC HS]]/Table2[[#This Row],[DNC T]]))</f>
        <v>--</v>
      </c>
      <c r="BY174" s="18" t="str">
        <f>IF(Table2[[#This Row],[DNC T]]=0,"--", IF(Table2[[#This Row],[DNC FE]]/Table2[[#This Row],[DNC T]]=0, "--", Table2[[#This Row],[DNC FE]]/Table2[[#This Row],[DNC T]]))</f>
        <v>--</v>
      </c>
      <c r="BZ174" s="24">
        <f>SUM(Table2[[#This Row],[BX T]],Table2[[#This Row],[SW T]],Table2[[#This Row],[CHE T]],Table2[[#This Row],[WR T]],Table2[[#This Row],[DNC T]])</f>
        <v>88</v>
      </c>
      <c r="CA174" s="2">
        <v>26</v>
      </c>
      <c r="CB174" s="2">
        <v>20</v>
      </c>
      <c r="CC174" s="2">
        <v>0</v>
      </c>
      <c r="CD174" s="2">
        <v>0</v>
      </c>
      <c r="CE174" s="6">
        <f>SUM(Table2[[#This Row],[TF B]:[TF FE]])</f>
        <v>46</v>
      </c>
      <c r="CF174" s="11">
        <f>IF((Table2[[#This Row],[TF T]]/Table2[[#This Row],[Admission]]) = 0, "--", (Table2[[#This Row],[TF T]]/Table2[[#This Row],[Admission]]))</f>
        <v>0.15753424657534246</v>
      </c>
      <c r="CG174" s="11" t="str">
        <f>IF(Table2[[#This Row],[TF T]]=0,"--", IF(Table2[[#This Row],[TF HS]]/Table2[[#This Row],[TF T]]=0, "--", Table2[[#This Row],[TF HS]]/Table2[[#This Row],[TF T]]))</f>
        <v>--</v>
      </c>
      <c r="CH174" s="18" t="str">
        <f>IF(Table2[[#This Row],[TF T]]=0,"--", IF(Table2[[#This Row],[TF FE]]/Table2[[#This Row],[TF T]]=0, "--", Table2[[#This Row],[TF FE]]/Table2[[#This Row],[TF T]]))</f>
        <v>--</v>
      </c>
      <c r="CI174" s="2">
        <v>19</v>
      </c>
      <c r="CJ174" s="2">
        <v>0</v>
      </c>
      <c r="CK174" s="2">
        <v>1</v>
      </c>
      <c r="CL174" s="2">
        <v>0</v>
      </c>
      <c r="CM174" s="6">
        <f>SUM(Table2[[#This Row],[BB B]:[BB FE]])</f>
        <v>20</v>
      </c>
      <c r="CN174" s="11">
        <f>IF((Table2[[#This Row],[BB T]]/Table2[[#This Row],[Admission]]) = 0, "--", (Table2[[#This Row],[BB T]]/Table2[[#This Row],[Admission]]))</f>
        <v>6.8493150684931503E-2</v>
      </c>
      <c r="CO174" s="11">
        <f>IF(Table2[[#This Row],[BB T]]=0,"--", IF(Table2[[#This Row],[BB HS]]/Table2[[#This Row],[BB T]]=0, "--", Table2[[#This Row],[BB HS]]/Table2[[#This Row],[BB T]]))</f>
        <v>0.05</v>
      </c>
      <c r="CP174" s="18" t="str">
        <f>IF(Table2[[#This Row],[BB T]]=0,"--", IF(Table2[[#This Row],[BB FE]]/Table2[[#This Row],[BB T]]=0, "--", Table2[[#This Row],[BB FE]]/Table2[[#This Row],[BB T]]))</f>
        <v>--</v>
      </c>
      <c r="CQ174" s="2">
        <v>0</v>
      </c>
      <c r="CR174" s="2">
        <v>34</v>
      </c>
      <c r="CS174" s="2">
        <v>0</v>
      </c>
      <c r="CT174" s="2">
        <v>0</v>
      </c>
      <c r="CU174" s="6">
        <f>SUM(Table2[[#This Row],[SB B]:[SB FE]])</f>
        <v>34</v>
      </c>
      <c r="CV174" s="11">
        <f>IF((Table2[[#This Row],[SB T]]/Table2[[#This Row],[Admission]]) = 0, "--", (Table2[[#This Row],[SB T]]/Table2[[#This Row],[Admission]]))</f>
        <v>0.11643835616438356</v>
      </c>
      <c r="CW174" s="11" t="str">
        <f>IF(Table2[[#This Row],[SB T]]=0,"--", IF(Table2[[#This Row],[SB HS]]/Table2[[#This Row],[SB T]]=0, "--", Table2[[#This Row],[SB HS]]/Table2[[#This Row],[SB T]]))</f>
        <v>--</v>
      </c>
      <c r="CX174" s="18" t="str">
        <f>IF(Table2[[#This Row],[SB T]]=0,"--", IF(Table2[[#This Row],[SB FE]]/Table2[[#This Row],[SB T]]=0, "--", Table2[[#This Row],[SB FE]]/Table2[[#This Row],[SB T]]))</f>
        <v>--</v>
      </c>
      <c r="CY174" s="2">
        <v>6</v>
      </c>
      <c r="CZ174" s="2">
        <v>4</v>
      </c>
      <c r="DA174" s="2">
        <v>0</v>
      </c>
      <c r="DB174" s="2">
        <v>0</v>
      </c>
      <c r="DC174" s="6">
        <f>SUM(Table2[[#This Row],[GF B]:[GF FE]])</f>
        <v>10</v>
      </c>
      <c r="DD174" s="11">
        <f>IF((Table2[[#This Row],[GF T]]/Table2[[#This Row],[Admission]]) = 0, "--", (Table2[[#This Row],[GF T]]/Table2[[#This Row],[Admission]]))</f>
        <v>3.4246575342465752E-2</v>
      </c>
      <c r="DE174" s="11" t="str">
        <f>IF(Table2[[#This Row],[GF T]]=0,"--", IF(Table2[[#This Row],[GF HS]]/Table2[[#This Row],[GF T]]=0, "--", Table2[[#This Row],[GF HS]]/Table2[[#This Row],[GF T]]))</f>
        <v>--</v>
      </c>
      <c r="DF174" s="18" t="str">
        <f>IF(Table2[[#This Row],[GF T]]=0,"--", IF(Table2[[#This Row],[GF FE]]/Table2[[#This Row],[GF T]]=0, "--", Table2[[#This Row],[GF FE]]/Table2[[#This Row],[GF T]]))</f>
        <v>--</v>
      </c>
      <c r="DG174" s="2">
        <v>8</v>
      </c>
      <c r="DH174" s="2">
        <v>13</v>
      </c>
      <c r="DI174" s="2">
        <v>0</v>
      </c>
      <c r="DJ174" s="2">
        <v>0</v>
      </c>
      <c r="DK174" s="6">
        <f>SUM(Table2[[#This Row],[TN B]:[TN FE]])</f>
        <v>21</v>
      </c>
      <c r="DL174" s="11">
        <f>IF((Table2[[#This Row],[TN T]]/Table2[[#This Row],[Admission]]) = 0, "--", (Table2[[#This Row],[TN T]]/Table2[[#This Row],[Admission]]))</f>
        <v>7.1917808219178078E-2</v>
      </c>
      <c r="DM174" s="11" t="str">
        <f>IF(Table2[[#This Row],[TN T]]=0,"--", IF(Table2[[#This Row],[TN HS]]/Table2[[#This Row],[TN T]]=0, "--", Table2[[#This Row],[TN HS]]/Table2[[#This Row],[TN T]]))</f>
        <v>--</v>
      </c>
      <c r="DN174" s="18" t="str">
        <f>IF(Table2[[#This Row],[TN T]]=0,"--", IF(Table2[[#This Row],[TN FE]]/Table2[[#This Row],[TN T]]=0, "--", Table2[[#This Row],[TN FE]]/Table2[[#This Row],[TN T]]))</f>
        <v>--</v>
      </c>
      <c r="DO174" s="2">
        <v>8</v>
      </c>
      <c r="DP174" s="2">
        <v>13</v>
      </c>
      <c r="DQ174" s="2">
        <v>0</v>
      </c>
      <c r="DR174" s="2">
        <v>0</v>
      </c>
      <c r="DS174" s="6">
        <f>SUM(Table2[[#This Row],[BND B]:[BND FE]])</f>
        <v>21</v>
      </c>
      <c r="DT174" s="11">
        <f>IF((Table2[[#This Row],[BND T]]/Table2[[#This Row],[Admission]]) = 0, "--", (Table2[[#This Row],[BND T]]/Table2[[#This Row],[Admission]]))</f>
        <v>7.1917808219178078E-2</v>
      </c>
      <c r="DU174" s="11" t="str">
        <f>IF(Table2[[#This Row],[BND T]]=0,"--", IF(Table2[[#This Row],[BND HS]]/Table2[[#This Row],[BND T]]=0, "--", Table2[[#This Row],[BND HS]]/Table2[[#This Row],[BND T]]))</f>
        <v>--</v>
      </c>
      <c r="DV174" s="18" t="str">
        <f>IF(Table2[[#This Row],[BND T]]=0,"--", IF(Table2[[#This Row],[BND FE]]/Table2[[#This Row],[BND T]]=0, "--", Table2[[#This Row],[BND FE]]/Table2[[#This Row],[BND T]]))</f>
        <v>--</v>
      </c>
      <c r="DW174" s="2">
        <v>0</v>
      </c>
      <c r="DX174" s="2">
        <v>0</v>
      </c>
      <c r="DY174" s="2">
        <v>0</v>
      </c>
      <c r="DZ174" s="2">
        <v>0</v>
      </c>
      <c r="EA174" s="6">
        <f>SUM(Table2[[#This Row],[SPE B]:[SPE FE]])</f>
        <v>0</v>
      </c>
      <c r="EB174" s="11" t="str">
        <f>IF((Table2[[#This Row],[SPE T]]/Table2[[#This Row],[Admission]]) = 0, "--", (Table2[[#This Row],[SPE T]]/Table2[[#This Row],[Admission]]))</f>
        <v>--</v>
      </c>
      <c r="EC174" s="11" t="str">
        <f>IF(Table2[[#This Row],[SPE T]]=0,"--", IF(Table2[[#This Row],[SPE HS]]/Table2[[#This Row],[SPE T]]=0, "--", Table2[[#This Row],[SPE HS]]/Table2[[#This Row],[SPE T]]))</f>
        <v>--</v>
      </c>
      <c r="ED174" s="18" t="str">
        <f>IF(Table2[[#This Row],[SPE T]]=0,"--", IF(Table2[[#This Row],[SPE FE]]/Table2[[#This Row],[SPE T]]=0, "--", Table2[[#This Row],[SPE FE]]/Table2[[#This Row],[SPE T]]))</f>
        <v>--</v>
      </c>
      <c r="EE174" s="2">
        <v>0</v>
      </c>
      <c r="EF174" s="2">
        <v>0</v>
      </c>
      <c r="EG174" s="2">
        <v>0</v>
      </c>
      <c r="EH174" s="2">
        <v>0</v>
      </c>
      <c r="EI174" s="6">
        <f>SUM(Table2[[#This Row],[ORC B]:[ORC FE]])</f>
        <v>0</v>
      </c>
      <c r="EJ174" s="11" t="str">
        <f>IF((Table2[[#This Row],[ORC T]]/Table2[[#This Row],[Admission]]) = 0, "--", (Table2[[#This Row],[ORC T]]/Table2[[#This Row],[Admission]]))</f>
        <v>--</v>
      </c>
      <c r="EK174" s="11" t="str">
        <f>IF(Table2[[#This Row],[ORC T]]=0,"--", IF(Table2[[#This Row],[ORC HS]]/Table2[[#This Row],[ORC T]]=0, "--", Table2[[#This Row],[ORC HS]]/Table2[[#This Row],[ORC T]]))</f>
        <v>--</v>
      </c>
      <c r="EL174" s="18" t="str">
        <f>IF(Table2[[#This Row],[ORC T]]=0,"--", IF(Table2[[#This Row],[ORC FE]]/Table2[[#This Row],[ORC T]]=0, "--", Table2[[#This Row],[ORC FE]]/Table2[[#This Row],[ORC T]]))</f>
        <v>--</v>
      </c>
      <c r="EM174" s="2">
        <v>0</v>
      </c>
      <c r="EN174" s="2">
        <v>4</v>
      </c>
      <c r="EO174" s="2">
        <v>0</v>
      </c>
      <c r="EP174" s="2">
        <v>0</v>
      </c>
      <c r="EQ174" s="6">
        <f>SUM(Table2[[#This Row],[SOL B]:[SOL FE]])</f>
        <v>4</v>
      </c>
      <c r="ER174" s="11">
        <f>IF((Table2[[#This Row],[SOL T]]/Table2[[#This Row],[Admission]]) = 0, "--", (Table2[[#This Row],[SOL T]]/Table2[[#This Row],[Admission]]))</f>
        <v>1.3698630136986301E-2</v>
      </c>
      <c r="ES174" s="11" t="str">
        <f>IF(Table2[[#This Row],[SOL T]]=0,"--", IF(Table2[[#This Row],[SOL HS]]/Table2[[#This Row],[SOL T]]=0, "--", Table2[[#This Row],[SOL HS]]/Table2[[#This Row],[SOL T]]))</f>
        <v>--</v>
      </c>
      <c r="ET174" s="18" t="str">
        <f>IF(Table2[[#This Row],[SOL T]]=0,"--", IF(Table2[[#This Row],[SOL FE]]/Table2[[#This Row],[SOL T]]=0, "--", Table2[[#This Row],[SOL FE]]/Table2[[#This Row],[SOL T]]))</f>
        <v>--</v>
      </c>
      <c r="EU174" s="2">
        <v>8</v>
      </c>
      <c r="EV174" s="2">
        <v>20</v>
      </c>
      <c r="EW174" s="2">
        <v>0</v>
      </c>
      <c r="EX174" s="2">
        <v>0</v>
      </c>
      <c r="EY174" s="6">
        <f>SUM(Table2[[#This Row],[CHO B]:[CHO FE]])</f>
        <v>28</v>
      </c>
      <c r="EZ174" s="11">
        <f>IF((Table2[[#This Row],[CHO T]]/Table2[[#This Row],[Admission]]) = 0, "--", (Table2[[#This Row],[CHO T]]/Table2[[#This Row],[Admission]]))</f>
        <v>9.5890410958904104E-2</v>
      </c>
      <c r="FA174" s="11" t="str">
        <f>IF(Table2[[#This Row],[CHO T]]=0,"--", IF(Table2[[#This Row],[CHO HS]]/Table2[[#This Row],[CHO T]]=0, "--", Table2[[#This Row],[CHO HS]]/Table2[[#This Row],[CHO T]]))</f>
        <v>--</v>
      </c>
      <c r="FB174" s="18" t="str">
        <f>IF(Table2[[#This Row],[CHO T]]=0,"--", IF(Table2[[#This Row],[CHO FE]]/Table2[[#This Row],[CHO T]]=0, "--", Table2[[#This Row],[CHO FE]]/Table2[[#This Row],[CHO T]]))</f>
        <v>--</v>
      </c>
      <c r="FC17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184</v>
      </c>
      <c r="FD174">
        <v>0</v>
      </c>
      <c r="FE174">
        <v>0</v>
      </c>
      <c r="FF174" s="1" t="s">
        <v>390</v>
      </c>
      <c r="FG174" s="1" t="s">
        <v>390</v>
      </c>
      <c r="FH174">
        <v>0</v>
      </c>
      <c r="FI174">
        <v>0</v>
      </c>
      <c r="FJ174" s="1" t="s">
        <v>390</v>
      </c>
      <c r="FK174" s="1" t="s">
        <v>390</v>
      </c>
      <c r="FL174">
        <v>0</v>
      </c>
      <c r="FM174">
        <v>0</v>
      </c>
      <c r="FN174" s="1" t="s">
        <v>390</v>
      </c>
      <c r="FO174" s="1" t="s">
        <v>390</v>
      </c>
    </row>
    <row r="175" spans="1:171">
      <c r="A175">
        <v>1176</v>
      </c>
      <c r="B175">
        <v>275</v>
      </c>
      <c r="C175" t="s">
        <v>92</v>
      </c>
      <c r="D175" t="s">
        <v>272</v>
      </c>
      <c r="E175" s="20">
        <v>33</v>
      </c>
      <c r="F175" s="2">
        <v>0</v>
      </c>
      <c r="G175" s="2">
        <v>0</v>
      </c>
      <c r="H175" s="2">
        <v>0</v>
      </c>
      <c r="I175" s="2">
        <v>0</v>
      </c>
      <c r="J175" s="6">
        <f>SUM(Table2[[#This Row],[FB B]:[FB FE]])</f>
        <v>0</v>
      </c>
      <c r="K175" s="11" t="str">
        <f>IF((Table2[[#This Row],[FB T]]/Table2[[#This Row],[Admission]]) = 0, "--", (Table2[[#This Row],[FB T]]/Table2[[#This Row],[Admission]]))</f>
        <v>--</v>
      </c>
      <c r="L175" s="11" t="str">
        <f>IF(Table2[[#This Row],[FB T]]=0,"--", IF(Table2[[#This Row],[FB HS]]/Table2[[#This Row],[FB T]]=0, "--", Table2[[#This Row],[FB HS]]/Table2[[#This Row],[FB T]]))</f>
        <v>--</v>
      </c>
      <c r="M175" s="18" t="str">
        <f>IF(Table2[[#This Row],[FB T]]=0,"--", IF(Table2[[#This Row],[FB FE]]/Table2[[#This Row],[FB T]]=0, "--", Table2[[#This Row],[FB FE]]/Table2[[#This Row],[FB T]]))</f>
        <v>--</v>
      </c>
      <c r="N175" s="2">
        <v>2</v>
      </c>
      <c r="O175" s="2">
        <v>1</v>
      </c>
      <c r="P175" s="2">
        <v>0</v>
      </c>
      <c r="Q175" s="2">
        <v>0</v>
      </c>
      <c r="R175" s="6">
        <f>SUM(Table2[[#This Row],[XC B]:[XC FE]])</f>
        <v>3</v>
      </c>
      <c r="S175" s="11">
        <f>IF((Table2[[#This Row],[XC T]]/Table2[[#This Row],[Admission]]) = 0, "--", (Table2[[#This Row],[XC T]]/Table2[[#This Row],[Admission]]))</f>
        <v>9.0909090909090912E-2</v>
      </c>
      <c r="T175" s="11" t="str">
        <f>IF(Table2[[#This Row],[XC T]]=0,"--", IF(Table2[[#This Row],[XC HS]]/Table2[[#This Row],[XC T]]=0, "--", Table2[[#This Row],[XC HS]]/Table2[[#This Row],[XC T]]))</f>
        <v>--</v>
      </c>
      <c r="U175" s="18" t="str">
        <f>IF(Table2[[#This Row],[XC T]]=0,"--", IF(Table2[[#This Row],[XC FE]]/Table2[[#This Row],[XC T]]=0, "--", Table2[[#This Row],[XC FE]]/Table2[[#This Row],[XC T]]))</f>
        <v>--</v>
      </c>
      <c r="V175" s="2">
        <v>0</v>
      </c>
      <c r="W175" s="2">
        <v>0</v>
      </c>
      <c r="X175" s="2">
        <v>0</v>
      </c>
      <c r="Y175" s="6">
        <f>SUM(Table2[[#This Row],[VB G]:[VB FE]])</f>
        <v>0</v>
      </c>
      <c r="Z175" s="11" t="str">
        <f>IF((Table2[[#This Row],[VB T]]/Table2[[#This Row],[Admission]]) = 0, "--", (Table2[[#This Row],[VB T]]/Table2[[#This Row],[Admission]]))</f>
        <v>--</v>
      </c>
      <c r="AA175" s="11" t="str">
        <f>IF(Table2[[#This Row],[VB T]]=0,"--", IF(Table2[[#This Row],[VB HS]]/Table2[[#This Row],[VB T]]=0, "--", Table2[[#This Row],[VB HS]]/Table2[[#This Row],[VB T]]))</f>
        <v>--</v>
      </c>
      <c r="AB175" s="18" t="str">
        <f>IF(Table2[[#This Row],[VB T]]=0,"--", IF(Table2[[#This Row],[VB FE]]/Table2[[#This Row],[VB T]]=0, "--", Table2[[#This Row],[VB FE]]/Table2[[#This Row],[VB T]]))</f>
        <v>--</v>
      </c>
      <c r="AC175" s="2">
        <v>0</v>
      </c>
      <c r="AD175" s="2">
        <v>0</v>
      </c>
      <c r="AE175" s="2">
        <v>0</v>
      </c>
      <c r="AF175" s="2">
        <v>0</v>
      </c>
      <c r="AG175" s="6">
        <f>SUM(Table2[[#This Row],[SC B]:[SC FE]])</f>
        <v>0</v>
      </c>
      <c r="AH175" s="11" t="str">
        <f>IF((Table2[[#This Row],[SC T]]/Table2[[#This Row],[Admission]]) = 0, "--", (Table2[[#This Row],[SC T]]/Table2[[#This Row],[Admission]]))</f>
        <v>--</v>
      </c>
      <c r="AI175" s="11" t="str">
        <f>IF(Table2[[#This Row],[SC T]]=0,"--", IF(Table2[[#This Row],[SC HS]]/Table2[[#This Row],[SC T]]=0, "--", Table2[[#This Row],[SC HS]]/Table2[[#This Row],[SC T]]))</f>
        <v>--</v>
      </c>
      <c r="AJ175" s="18" t="str">
        <f>IF(Table2[[#This Row],[SC T]]=0,"--", IF(Table2[[#This Row],[SC FE]]/Table2[[#This Row],[SC T]]=0, "--", Table2[[#This Row],[SC FE]]/Table2[[#This Row],[SC T]]))</f>
        <v>--</v>
      </c>
      <c r="AK175" s="15">
        <f>SUM(Table2[[#This Row],[FB T]],Table2[[#This Row],[XC T]],Table2[[#This Row],[VB T]],Table2[[#This Row],[SC T]])</f>
        <v>3</v>
      </c>
      <c r="AL175" s="2">
        <v>0</v>
      </c>
      <c r="AM175" s="2">
        <v>0</v>
      </c>
      <c r="AN175" s="2">
        <v>0</v>
      </c>
      <c r="AO175" s="2">
        <v>0</v>
      </c>
      <c r="AP175" s="6">
        <f>SUM(Table2[[#This Row],[BX B]:[BX FE]])</f>
        <v>0</v>
      </c>
      <c r="AQ175" s="11" t="str">
        <f>IF((Table2[[#This Row],[BX T]]/Table2[[#This Row],[Admission]]) = 0, "--", (Table2[[#This Row],[BX T]]/Table2[[#This Row],[Admission]]))</f>
        <v>--</v>
      </c>
      <c r="AR175" s="11" t="str">
        <f>IF(Table2[[#This Row],[BX T]]=0,"--", IF(Table2[[#This Row],[BX HS]]/Table2[[#This Row],[BX T]]=0, "--", Table2[[#This Row],[BX HS]]/Table2[[#This Row],[BX T]]))</f>
        <v>--</v>
      </c>
      <c r="AS175" s="18" t="str">
        <f>IF(Table2[[#This Row],[BX T]]=0,"--", IF(Table2[[#This Row],[BX FE]]/Table2[[#This Row],[BX T]]=0, "--", Table2[[#This Row],[BX FE]]/Table2[[#This Row],[BX T]]))</f>
        <v>--</v>
      </c>
      <c r="AT175" s="2">
        <v>0</v>
      </c>
      <c r="AU175" s="2">
        <v>0</v>
      </c>
      <c r="AV175" s="2">
        <v>0</v>
      </c>
      <c r="AW175" s="2">
        <v>0</v>
      </c>
      <c r="AX175" s="6">
        <f>SUM(Table2[[#This Row],[SW B]:[SW FE]])</f>
        <v>0</v>
      </c>
      <c r="AY175" s="11" t="str">
        <f>IF((Table2[[#This Row],[SW T]]/Table2[[#This Row],[Admission]]) = 0, "--", (Table2[[#This Row],[SW T]]/Table2[[#This Row],[Admission]]))</f>
        <v>--</v>
      </c>
      <c r="AZ175" s="11" t="str">
        <f>IF(Table2[[#This Row],[SW T]]=0,"--", IF(Table2[[#This Row],[SW HS]]/Table2[[#This Row],[SW T]]=0, "--", Table2[[#This Row],[SW HS]]/Table2[[#This Row],[SW T]]))</f>
        <v>--</v>
      </c>
      <c r="BA175" s="18" t="str">
        <f>IF(Table2[[#This Row],[SW T]]=0,"--", IF(Table2[[#This Row],[SW FE]]/Table2[[#This Row],[SW T]]=0, "--", Table2[[#This Row],[SW FE]]/Table2[[#This Row],[SW T]]))</f>
        <v>--</v>
      </c>
      <c r="BB175" s="2">
        <v>0</v>
      </c>
      <c r="BC175" s="2">
        <v>0</v>
      </c>
      <c r="BD175" s="2">
        <v>0</v>
      </c>
      <c r="BE175" s="2">
        <v>0</v>
      </c>
      <c r="BF175" s="6">
        <f>SUM(Table2[[#This Row],[CHE B]:[CHE FE]])</f>
        <v>0</v>
      </c>
      <c r="BG175" s="11" t="str">
        <f>IF((Table2[[#This Row],[CHE T]]/Table2[[#This Row],[Admission]]) = 0, "--", (Table2[[#This Row],[CHE T]]/Table2[[#This Row],[Admission]]))</f>
        <v>--</v>
      </c>
      <c r="BH175" s="11" t="str">
        <f>IF(Table2[[#This Row],[CHE T]]=0,"--", IF(Table2[[#This Row],[CHE HS]]/Table2[[#This Row],[CHE T]]=0, "--", Table2[[#This Row],[CHE HS]]/Table2[[#This Row],[CHE T]]))</f>
        <v>--</v>
      </c>
      <c r="BI175" s="22" t="str">
        <f>IF(Table2[[#This Row],[CHE T]]=0,"--", IF(Table2[[#This Row],[CHE FE]]/Table2[[#This Row],[CHE T]]=0, "--", Table2[[#This Row],[CHE FE]]/Table2[[#This Row],[CHE T]]))</f>
        <v>--</v>
      </c>
      <c r="BJ175" s="2">
        <v>0</v>
      </c>
      <c r="BK175" s="2">
        <v>0</v>
      </c>
      <c r="BL175" s="2">
        <v>0</v>
      </c>
      <c r="BM175" s="2">
        <v>0</v>
      </c>
      <c r="BN175" s="6">
        <f>SUM(Table2[[#This Row],[WR B]:[WR FE]])</f>
        <v>0</v>
      </c>
      <c r="BO175" s="11" t="str">
        <f>IF((Table2[[#This Row],[WR T]]/Table2[[#This Row],[Admission]]) = 0, "--", (Table2[[#This Row],[WR T]]/Table2[[#This Row],[Admission]]))</f>
        <v>--</v>
      </c>
      <c r="BP175" s="11" t="str">
        <f>IF(Table2[[#This Row],[WR T]]=0,"--", IF(Table2[[#This Row],[WR HS]]/Table2[[#This Row],[WR T]]=0, "--", Table2[[#This Row],[WR HS]]/Table2[[#This Row],[WR T]]))</f>
        <v>--</v>
      </c>
      <c r="BQ175" s="18" t="str">
        <f>IF(Table2[[#This Row],[WR T]]=0,"--", IF(Table2[[#This Row],[WR FE]]/Table2[[#This Row],[WR T]]=0, "--", Table2[[#This Row],[WR FE]]/Table2[[#This Row],[WR T]]))</f>
        <v>--</v>
      </c>
      <c r="BR175" s="2">
        <v>0</v>
      </c>
      <c r="BS175" s="2">
        <v>0</v>
      </c>
      <c r="BT175" s="2">
        <v>0</v>
      </c>
      <c r="BU175" s="2">
        <v>0</v>
      </c>
      <c r="BV175" s="6">
        <f>SUM(Table2[[#This Row],[DNC B]:[DNC FE]])</f>
        <v>0</v>
      </c>
      <c r="BW175" s="11" t="str">
        <f>IF((Table2[[#This Row],[DNC T]]/Table2[[#This Row],[Admission]]) = 0, "--", (Table2[[#This Row],[DNC T]]/Table2[[#This Row],[Admission]]))</f>
        <v>--</v>
      </c>
      <c r="BX175" s="11" t="str">
        <f>IF(Table2[[#This Row],[DNC T]]=0,"--", IF(Table2[[#This Row],[DNC HS]]/Table2[[#This Row],[DNC T]]=0, "--", Table2[[#This Row],[DNC HS]]/Table2[[#This Row],[DNC T]]))</f>
        <v>--</v>
      </c>
      <c r="BY175" s="18" t="str">
        <f>IF(Table2[[#This Row],[DNC T]]=0,"--", IF(Table2[[#This Row],[DNC FE]]/Table2[[#This Row],[DNC T]]=0, "--", Table2[[#This Row],[DNC FE]]/Table2[[#This Row],[DNC T]]))</f>
        <v>--</v>
      </c>
      <c r="BZ175" s="24">
        <f>SUM(Table2[[#This Row],[BX T]],Table2[[#This Row],[SW T]],Table2[[#This Row],[CHE T]],Table2[[#This Row],[WR T]],Table2[[#This Row],[DNC T]])</f>
        <v>0</v>
      </c>
      <c r="CA175" s="2">
        <v>0</v>
      </c>
      <c r="CB175" s="2">
        <v>0</v>
      </c>
      <c r="CC175" s="2">
        <v>0</v>
      </c>
      <c r="CD175" s="2">
        <v>0</v>
      </c>
      <c r="CE175" s="6">
        <f>SUM(Table2[[#This Row],[TF B]:[TF FE]])</f>
        <v>0</v>
      </c>
      <c r="CF175" s="11" t="str">
        <f>IF((Table2[[#This Row],[TF T]]/Table2[[#This Row],[Admission]]) = 0, "--", (Table2[[#This Row],[TF T]]/Table2[[#This Row],[Admission]]))</f>
        <v>--</v>
      </c>
      <c r="CG175" s="11" t="str">
        <f>IF(Table2[[#This Row],[TF T]]=0,"--", IF(Table2[[#This Row],[TF HS]]/Table2[[#This Row],[TF T]]=0, "--", Table2[[#This Row],[TF HS]]/Table2[[#This Row],[TF T]]))</f>
        <v>--</v>
      </c>
      <c r="CH175" s="18" t="str">
        <f>IF(Table2[[#This Row],[TF T]]=0,"--", IF(Table2[[#This Row],[TF FE]]/Table2[[#This Row],[TF T]]=0, "--", Table2[[#This Row],[TF FE]]/Table2[[#This Row],[TF T]]))</f>
        <v>--</v>
      </c>
      <c r="CI175" s="2">
        <v>0</v>
      </c>
      <c r="CJ175" s="2">
        <v>0</v>
      </c>
      <c r="CK175" s="2">
        <v>0</v>
      </c>
      <c r="CL175" s="2">
        <v>0</v>
      </c>
      <c r="CM175" s="6">
        <f>SUM(Table2[[#This Row],[BB B]:[BB FE]])</f>
        <v>0</v>
      </c>
      <c r="CN175" s="11" t="str">
        <f>IF((Table2[[#This Row],[BB T]]/Table2[[#This Row],[Admission]]) = 0, "--", (Table2[[#This Row],[BB T]]/Table2[[#This Row],[Admission]]))</f>
        <v>--</v>
      </c>
      <c r="CO175" s="11" t="str">
        <f>IF(Table2[[#This Row],[BB T]]=0,"--", IF(Table2[[#This Row],[BB HS]]/Table2[[#This Row],[BB T]]=0, "--", Table2[[#This Row],[BB HS]]/Table2[[#This Row],[BB T]]))</f>
        <v>--</v>
      </c>
      <c r="CP175" s="18" t="str">
        <f>IF(Table2[[#This Row],[BB T]]=0,"--", IF(Table2[[#This Row],[BB FE]]/Table2[[#This Row],[BB T]]=0, "--", Table2[[#This Row],[BB FE]]/Table2[[#This Row],[BB T]]))</f>
        <v>--</v>
      </c>
      <c r="CQ175" s="2">
        <v>0</v>
      </c>
      <c r="CR175" s="2">
        <v>0</v>
      </c>
      <c r="CS175" s="2">
        <v>0</v>
      </c>
      <c r="CT175" s="2">
        <v>0</v>
      </c>
      <c r="CU175" s="6">
        <f>SUM(Table2[[#This Row],[SB B]:[SB FE]])</f>
        <v>0</v>
      </c>
      <c r="CV175" s="11" t="str">
        <f>IF((Table2[[#This Row],[SB T]]/Table2[[#This Row],[Admission]]) = 0, "--", (Table2[[#This Row],[SB T]]/Table2[[#This Row],[Admission]]))</f>
        <v>--</v>
      </c>
      <c r="CW175" s="11" t="str">
        <f>IF(Table2[[#This Row],[SB T]]=0,"--", IF(Table2[[#This Row],[SB HS]]/Table2[[#This Row],[SB T]]=0, "--", Table2[[#This Row],[SB HS]]/Table2[[#This Row],[SB T]]))</f>
        <v>--</v>
      </c>
      <c r="CX175" s="18" t="str">
        <f>IF(Table2[[#This Row],[SB T]]=0,"--", IF(Table2[[#This Row],[SB FE]]/Table2[[#This Row],[SB T]]=0, "--", Table2[[#This Row],[SB FE]]/Table2[[#This Row],[SB T]]))</f>
        <v>--</v>
      </c>
      <c r="CY175" s="2">
        <v>0</v>
      </c>
      <c r="CZ175" s="2">
        <v>0</v>
      </c>
      <c r="DA175" s="2">
        <v>0</v>
      </c>
      <c r="DB175" s="2">
        <v>0</v>
      </c>
      <c r="DC175" s="6">
        <f>SUM(Table2[[#This Row],[GF B]:[GF FE]])</f>
        <v>0</v>
      </c>
      <c r="DD175" s="11" t="str">
        <f>IF((Table2[[#This Row],[GF T]]/Table2[[#This Row],[Admission]]) = 0, "--", (Table2[[#This Row],[GF T]]/Table2[[#This Row],[Admission]]))</f>
        <v>--</v>
      </c>
      <c r="DE175" s="11" t="str">
        <f>IF(Table2[[#This Row],[GF T]]=0,"--", IF(Table2[[#This Row],[GF HS]]/Table2[[#This Row],[GF T]]=0, "--", Table2[[#This Row],[GF HS]]/Table2[[#This Row],[GF T]]))</f>
        <v>--</v>
      </c>
      <c r="DF175" s="18" t="str">
        <f>IF(Table2[[#This Row],[GF T]]=0,"--", IF(Table2[[#This Row],[GF FE]]/Table2[[#This Row],[GF T]]=0, "--", Table2[[#This Row],[GF FE]]/Table2[[#This Row],[GF T]]))</f>
        <v>--</v>
      </c>
      <c r="DG175" s="2">
        <v>0</v>
      </c>
      <c r="DH175" s="2">
        <v>0</v>
      </c>
      <c r="DI175" s="2">
        <v>0</v>
      </c>
      <c r="DJ175" s="2">
        <v>0</v>
      </c>
      <c r="DK175" s="6">
        <f>SUM(Table2[[#This Row],[TN B]:[TN FE]])</f>
        <v>0</v>
      </c>
      <c r="DL175" s="11" t="str">
        <f>IF((Table2[[#This Row],[TN T]]/Table2[[#This Row],[Admission]]) = 0, "--", (Table2[[#This Row],[TN T]]/Table2[[#This Row],[Admission]]))</f>
        <v>--</v>
      </c>
      <c r="DM175" s="11" t="str">
        <f>IF(Table2[[#This Row],[TN T]]=0,"--", IF(Table2[[#This Row],[TN HS]]/Table2[[#This Row],[TN T]]=0, "--", Table2[[#This Row],[TN HS]]/Table2[[#This Row],[TN T]]))</f>
        <v>--</v>
      </c>
      <c r="DN175" s="18" t="str">
        <f>IF(Table2[[#This Row],[TN T]]=0,"--", IF(Table2[[#This Row],[TN FE]]/Table2[[#This Row],[TN T]]=0, "--", Table2[[#This Row],[TN FE]]/Table2[[#This Row],[TN T]]))</f>
        <v>--</v>
      </c>
      <c r="DO175" s="2">
        <v>0</v>
      </c>
      <c r="DP175" s="2">
        <v>0</v>
      </c>
      <c r="DQ175" s="2">
        <v>0</v>
      </c>
      <c r="DR175" s="2">
        <v>0</v>
      </c>
      <c r="DS175" s="6">
        <f>SUM(Table2[[#This Row],[BND B]:[BND FE]])</f>
        <v>0</v>
      </c>
      <c r="DT175" s="11" t="str">
        <f>IF((Table2[[#This Row],[BND T]]/Table2[[#This Row],[Admission]]) = 0, "--", (Table2[[#This Row],[BND T]]/Table2[[#This Row],[Admission]]))</f>
        <v>--</v>
      </c>
      <c r="DU175" s="11" t="str">
        <f>IF(Table2[[#This Row],[BND T]]=0,"--", IF(Table2[[#This Row],[BND HS]]/Table2[[#This Row],[BND T]]=0, "--", Table2[[#This Row],[BND HS]]/Table2[[#This Row],[BND T]]))</f>
        <v>--</v>
      </c>
      <c r="DV175" s="18" t="str">
        <f>IF(Table2[[#This Row],[BND T]]=0,"--", IF(Table2[[#This Row],[BND FE]]/Table2[[#This Row],[BND T]]=0, "--", Table2[[#This Row],[BND FE]]/Table2[[#This Row],[BND T]]))</f>
        <v>--</v>
      </c>
      <c r="DW175" s="2">
        <v>0</v>
      </c>
      <c r="DX175" s="2">
        <v>0</v>
      </c>
      <c r="DY175" s="2">
        <v>0</v>
      </c>
      <c r="DZ175" s="2">
        <v>0</v>
      </c>
      <c r="EA175" s="6">
        <f>SUM(Table2[[#This Row],[SPE B]:[SPE FE]])</f>
        <v>0</v>
      </c>
      <c r="EB175" s="11" t="str">
        <f>IF((Table2[[#This Row],[SPE T]]/Table2[[#This Row],[Admission]]) = 0, "--", (Table2[[#This Row],[SPE T]]/Table2[[#This Row],[Admission]]))</f>
        <v>--</v>
      </c>
      <c r="EC175" s="11" t="str">
        <f>IF(Table2[[#This Row],[SPE T]]=0,"--", IF(Table2[[#This Row],[SPE HS]]/Table2[[#This Row],[SPE T]]=0, "--", Table2[[#This Row],[SPE HS]]/Table2[[#This Row],[SPE T]]))</f>
        <v>--</v>
      </c>
      <c r="ED175" s="18" t="str">
        <f>IF(Table2[[#This Row],[SPE T]]=0,"--", IF(Table2[[#This Row],[SPE FE]]/Table2[[#This Row],[SPE T]]=0, "--", Table2[[#This Row],[SPE FE]]/Table2[[#This Row],[SPE T]]))</f>
        <v>--</v>
      </c>
      <c r="EE175" s="2">
        <v>0</v>
      </c>
      <c r="EF175" s="2">
        <v>0</v>
      </c>
      <c r="EG175" s="2">
        <v>0</v>
      </c>
      <c r="EH175" s="2">
        <v>0</v>
      </c>
      <c r="EI175" s="6">
        <f>SUM(Table2[[#This Row],[ORC B]:[ORC FE]])</f>
        <v>0</v>
      </c>
      <c r="EJ175" s="11" t="str">
        <f>IF((Table2[[#This Row],[ORC T]]/Table2[[#This Row],[Admission]]) = 0, "--", (Table2[[#This Row],[ORC T]]/Table2[[#This Row],[Admission]]))</f>
        <v>--</v>
      </c>
      <c r="EK175" s="11" t="str">
        <f>IF(Table2[[#This Row],[ORC T]]=0,"--", IF(Table2[[#This Row],[ORC HS]]/Table2[[#This Row],[ORC T]]=0, "--", Table2[[#This Row],[ORC HS]]/Table2[[#This Row],[ORC T]]))</f>
        <v>--</v>
      </c>
      <c r="EL175" s="18" t="str">
        <f>IF(Table2[[#This Row],[ORC T]]=0,"--", IF(Table2[[#This Row],[ORC FE]]/Table2[[#This Row],[ORC T]]=0, "--", Table2[[#This Row],[ORC FE]]/Table2[[#This Row],[ORC T]]))</f>
        <v>--</v>
      </c>
      <c r="EM175" s="2">
        <v>0</v>
      </c>
      <c r="EN175" s="2">
        <v>0</v>
      </c>
      <c r="EO175" s="2">
        <v>0</v>
      </c>
      <c r="EP175" s="2">
        <v>0</v>
      </c>
      <c r="EQ175" s="6">
        <f>SUM(Table2[[#This Row],[SOL B]:[SOL FE]])</f>
        <v>0</v>
      </c>
      <c r="ER175" s="11" t="str">
        <f>IF((Table2[[#This Row],[SOL T]]/Table2[[#This Row],[Admission]]) = 0, "--", (Table2[[#This Row],[SOL T]]/Table2[[#This Row],[Admission]]))</f>
        <v>--</v>
      </c>
      <c r="ES175" s="11" t="str">
        <f>IF(Table2[[#This Row],[SOL T]]=0,"--", IF(Table2[[#This Row],[SOL HS]]/Table2[[#This Row],[SOL T]]=0, "--", Table2[[#This Row],[SOL HS]]/Table2[[#This Row],[SOL T]]))</f>
        <v>--</v>
      </c>
      <c r="ET175" s="18" t="str">
        <f>IF(Table2[[#This Row],[SOL T]]=0,"--", IF(Table2[[#This Row],[SOL FE]]/Table2[[#This Row],[SOL T]]=0, "--", Table2[[#This Row],[SOL FE]]/Table2[[#This Row],[SOL T]]))</f>
        <v>--</v>
      </c>
      <c r="EU175" s="2">
        <v>0</v>
      </c>
      <c r="EV175" s="2">
        <v>0</v>
      </c>
      <c r="EW175" s="2">
        <v>0</v>
      </c>
      <c r="EX175" s="2">
        <v>0</v>
      </c>
      <c r="EY175" s="6">
        <f>SUM(Table2[[#This Row],[CHO B]:[CHO FE]])</f>
        <v>0</v>
      </c>
      <c r="EZ175" s="11" t="str">
        <f>IF((Table2[[#This Row],[CHO T]]/Table2[[#This Row],[Admission]]) = 0, "--", (Table2[[#This Row],[CHO T]]/Table2[[#This Row],[Admission]]))</f>
        <v>--</v>
      </c>
      <c r="FA175" s="11" t="str">
        <f>IF(Table2[[#This Row],[CHO T]]=0,"--", IF(Table2[[#This Row],[CHO HS]]/Table2[[#This Row],[CHO T]]=0, "--", Table2[[#This Row],[CHO HS]]/Table2[[#This Row],[CHO T]]))</f>
        <v>--</v>
      </c>
      <c r="FB175" s="18" t="str">
        <f>IF(Table2[[#This Row],[CHO T]]=0,"--", IF(Table2[[#This Row],[CHO FE]]/Table2[[#This Row],[CHO T]]=0, "--", Table2[[#This Row],[CHO FE]]/Table2[[#This Row],[CHO T]]))</f>
        <v>--</v>
      </c>
      <c r="FC17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175">
        <v>0</v>
      </c>
      <c r="FE175">
        <v>0</v>
      </c>
      <c r="FF175" s="1" t="s">
        <v>390</v>
      </c>
      <c r="FG175" s="1" t="s">
        <v>390</v>
      </c>
      <c r="FH175">
        <v>0</v>
      </c>
      <c r="FI175">
        <v>0</v>
      </c>
      <c r="FJ175" s="1" t="s">
        <v>390</v>
      </c>
      <c r="FK175" s="1" t="s">
        <v>390</v>
      </c>
      <c r="FL175">
        <v>0</v>
      </c>
      <c r="FM175">
        <v>0</v>
      </c>
      <c r="FN175" s="1" t="s">
        <v>390</v>
      </c>
      <c r="FO175" s="1" t="s">
        <v>390</v>
      </c>
    </row>
    <row r="176" spans="1:171">
      <c r="A176">
        <v>1019</v>
      </c>
      <c r="B176">
        <v>258</v>
      </c>
      <c r="C176" t="s">
        <v>112</v>
      </c>
      <c r="D176" t="s">
        <v>273</v>
      </c>
      <c r="E176" s="20">
        <v>190</v>
      </c>
      <c r="F176" s="2">
        <v>31</v>
      </c>
      <c r="G176" s="2">
        <v>0</v>
      </c>
      <c r="H176" s="2">
        <v>0</v>
      </c>
      <c r="I176" s="2">
        <v>0</v>
      </c>
      <c r="J176" s="6">
        <f>SUM(Table2[[#This Row],[FB B]:[FB FE]])</f>
        <v>31</v>
      </c>
      <c r="K176" s="11">
        <f>IF((Table2[[#This Row],[FB T]]/Table2[[#This Row],[Admission]]) = 0, "--", (Table2[[#This Row],[FB T]]/Table2[[#This Row],[Admission]]))</f>
        <v>0.16315789473684211</v>
      </c>
      <c r="L176" s="11" t="str">
        <f>IF(Table2[[#This Row],[FB T]]=0,"--", IF(Table2[[#This Row],[FB HS]]/Table2[[#This Row],[FB T]]=0, "--", Table2[[#This Row],[FB HS]]/Table2[[#This Row],[FB T]]))</f>
        <v>--</v>
      </c>
      <c r="M176" s="18" t="str">
        <f>IF(Table2[[#This Row],[FB T]]=0,"--", IF(Table2[[#This Row],[FB FE]]/Table2[[#This Row],[FB T]]=0, "--", Table2[[#This Row],[FB FE]]/Table2[[#This Row],[FB T]]))</f>
        <v>--</v>
      </c>
      <c r="N176" s="2">
        <v>3</v>
      </c>
      <c r="O176" s="2">
        <v>4</v>
      </c>
      <c r="P176" s="2">
        <v>0</v>
      </c>
      <c r="Q176" s="2">
        <v>1</v>
      </c>
      <c r="R176" s="6">
        <f>SUM(Table2[[#This Row],[XC B]:[XC FE]])</f>
        <v>8</v>
      </c>
      <c r="S176" s="11">
        <f>IF((Table2[[#This Row],[XC T]]/Table2[[#This Row],[Admission]]) = 0, "--", (Table2[[#This Row],[XC T]]/Table2[[#This Row],[Admission]]))</f>
        <v>4.2105263157894736E-2</v>
      </c>
      <c r="T176" s="11" t="str">
        <f>IF(Table2[[#This Row],[XC T]]=0,"--", IF(Table2[[#This Row],[XC HS]]/Table2[[#This Row],[XC T]]=0, "--", Table2[[#This Row],[XC HS]]/Table2[[#This Row],[XC T]]))</f>
        <v>--</v>
      </c>
      <c r="U176" s="18">
        <f>IF(Table2[[#This Row],[XC T]]=0,"--", IF(Table2[[#This Row],[XC FE]]/Table2[[#This Row],[XC T]]=0, "--", Table2[[#This Row],[XC FE]]/Table2[[#This Row],[XC T]]))</f>
        <v>0.125</v>
      </c>
      <c r="V176" s="2">
        <v>28</v>
      </c>
      <c r="W176" s="2">
        <v>0</v>
      </c>
      <c r="X176" s="2">
        <v>0</v>
      </c>
      <c r="Y176" s="6">
        <f>SUM(Table2[[#This Row],[VB G]:[VB FE]])</f>
        <v>28</v>
      </c>
      <c r="Z176" s="11">
        <f>IF((Table2[[#This Row],[VB T]]/Table2[[#This Row],[Admission]]) = 0, "--", (Table2[[#This Row],[VB T]]/Table2[[#This Row],[Admission]]))</f>
        <v>0.14736842105263157</v>
      </c>
      <c r="AA176" s="11" t="str">
        <f>IF(Table2[[#This Row],[VB T]]=0,"--", IF(Table2[[#This Row],[VB HS]]/Table2[[#This Row],[VB T]]=0, "--", Table2[[#This Row],[VB HS]]/Table2[[#This Row],[VB T]]))</f>
        <v>--</v>
      </c>
      <c r="AB176" s="18" t="str">
        <f>IF(Table2[[#This Row],[VB T]]=0,"--", IF(Table2[[#This Row],[VB FE]]/Table2[[#This Row],[VB T]]=0, "--", Table2[[#This Row],[VB FE]]/Table2[[#This Row],[VB T]]))</f>
        <v>--</v>
      </c>
      <c r="AC176" s="2">
        <v>2</v>
      </c>
      <c r="AD176" s="2">
        <v>1</v>
      </c>
      <c r="AE176" s="2">
        <v>0</v>
      </c>
      <c r="AF176" s="2">
        <v>0</v>
      </c>
      <c r="AG176" s="6">
        <f>SUM(Table2[[#This Row],[SC B]:[SC FE]])</f>
        <v>3</v>
      </c>
      <c r="AH176" s="11">
        <f>IF((Table2[[#This Row],[SC T]]/Table2[[#This Row],[Admission]]) = 0, "--", (Table2[[#This Row],[SC T]]/Table2[[#This Row],[Admission]]))</f>
        <v>1.5789473684210527E-2</v>
      </c>
      <c r="AI176" s="11" t="str">
        <f>IF(Table2[[#This Row],[SC T]]=0,"--", IF(Table2[[#This Row],[SC HS]]/Table2[[#This Row],[SC T]]=0, "--", Table2[[#This Row],[SC HS]]/Table2[[#This Row],[SC T]]))</f>
        <v>--</v>
      </c>
      <c r="AJ176" s="18" t="str">
        <f>IF(Table2[[#This Row],[SC T]]=0,"--", IF(Table2[[#This Row],[SC FE]]/Table2[[#This Row],[SC T]]=0, "--", Table2[[#This Row],[SC FE]]/Table2[[#This Row],[SC T]]))</f>
        <v>--</v>
      </c>
      <c r="AK176" s="15">
        <f>SUM(Table2[[#This Row],[FB T]],Table2[[#This Row],[XC T]],Table2[[#This Row],[VB T]],Table2[[#This Row],[SC T]])</f>
        <v>70</v>
      </c>
      <c r="AL176" s="2">
        <v>26</v>
      </c>
      <c r="AM176" s="2">
        <v>22</v>
      </c>
      <c r="AN176" s="2">
        <v>0</v>
      </c>
      <c r="AO176" s="2">
        <v>1</v>
      </c>
      <c r="AP176" s="6">
        <f>SUM(Table2[[#This Row],[BX B]:[BX FE]])</f>
        <v>49</v>
      </c>
      <c r="AQ176" s="11">
        <f>IF((Table2[[#This Row],[BX T]]/Table2[[#This Row],[Admission]]) = 0, "--", (Table2[[#This Row],[BX T]]/Table2[[#This Row],[Admission]]))</f>
        <v>0.25789473684210529</v>
      </c>
      <c r="AR176" s="11" t="str">
        <f>IF(Table2[[#This Row],[BX T]]=0,"--", IF(Table2[[#This Row],[BX HS]]/Table2[[#This Row],[BX T]]=0, "--", Table2[[#This Row],[BX HS]]/Table2[[#This Row],[BX T]]))</f>
        <v>--</v>
      </c>
      <c r="AS176" s="18">
        <f>IF(Table2[[#This Row],[BX T]]=0,"--", IF(Table2[[#This Row],[BX FE]]/Table2[[#This Row],[BX T]]=0, "--", Table2[[#This Row],[BX FE]]/Table2[[#This Row],[BX T]]))</f>
        <v>2.0408163265306121E-2</v>
      </c>
      <c r="AT176" s="2">
        <v>0</v>
      </c>
      <c r="AU176" s="2">
        <v>0</v>
      </c>
      <c r="AV176" s="2">
        <v>0</v>
      </c>
      <c r="AW176" s="2">
        <v>0</v>
      </c>
      <c r="AX176" s="6">
        <f>SUM(Table2[[#This Row],[SW B]:[SW FE]])</f>
        <v>0</v>
      </c>
      <c r="AY176" s="11" t="str">
        <f>IF((Table2[[#This Row],[SW T]]/Table2[[#This Row],[Admission]]) = 0, "--", (Table2[[#This Row],[SW T]]/Table2[[#This Row],[Admission]]))</f>
        <v>--</v>
      </c>
      <c r="AZ176" s="11" t="str">
        <f>IF(Table2[[#This Row],[SW T]]=0,"--", IF(Table2[[#This Row],[SW HS]]/Table2[[#This Row],[SW T]]=0, "--", Table2[[#This Row],[SW HS]]/Table2[[#This Row],[SW T]]))</f>
        <v>--</v>
      </c>
      <c r="BA176" s="18" t="str">
        <f>IF(Table2[[#This Row],[SW T]]=0,"--", IF(Table2[[#This Row],[SW FE]]/Table2[[#This Row],[SW T]]=0, "--", Table2[[#This Row],[SW FE]]/Table2[[#This Row],[SW T]]))</f>
        <v>--</v>
      </c>
      <c r="BB176" s="2">
        <v>0</v>
      </c>
      <c r="BC176" s="2">
        <v>15</v>
      </c>
      <c r="BD176" s="2">
        <v>0</v>
      </c>
      <c r="BE176" s="2">
        <v>0</v>
      </c>
      <c r="BF176" s="6">
        <f>SUM(Table2[[#This Row],[CHE B]:[CHE FE]])</f>
        <v>15</v>
      </c>
      <c r="BG176" s="11">
        <f>IF((Table2[[#This Row],[CHE T]]/Table2[[#This Row],[Admission]]) = 0, "--", (Table2[[#This Row],[CHE T]]/Table2[[#This Row],[Admission]]))</f>
        <v>7.8947368421052627E-2</v>
      </c>
      <c r="BH176" s="11" t="str">
        <f>IF(Table2[[#This Row],[CHE T]]=0,"--", IF(Table2[[#This Row],[CHE HS]]/Table2[[#This Row],[CHE T]]=0, "--", Table2[[#This Row],[CHE HS]]/Table2[[#This Row],[CHE T]]))</f>
        <v>--</v>
      </c>
      <c r="BI176" s="22" t="str">
        <f>IF(Table2[[#This Row],[CHE T]]=0,"--", IF(Table2[[#This Row],[CHE FE]]/Table2[[#This Row],[CHE T]]=0, "--", Table2[[#This Row],[CHE FE]]/Table2[[#This Row],[CHE T]]))</f>
        <v>--</v>
      </c>
      <c r="BJ176" s="2">
        <v>18</v>
      </c>
      <c r="BK176" s="2">
        <v>0</v>
      </c>
      <c r="BL176" s="2">
        <v>0</v>
      </c>
      <c r="BM176" s="2">
        <v>0</v>
      </c>
      <c r="BN176" s="6">
        <f>SUM(Table2[[#This Row],[WR B]:[WR FE]])</f>
        <v>18</v>
      </c>
      <c r="BO176" s="11">
        <f>IF((Table2[[#This Row],[WR T]]/Table2[[#This Row],[Admission]]) = 0, "--", (Table2[[#This Row],[WR T]]/Table2[[#This Row],[Admission]]))</f>
        <v>9.4736842105263161E-2</v>
      </c>
      <c r="BP176" s="11" t="str">
        <f>IF(Table2[[#This Row],[WR T]]=0,"--", IF(Table2[[#This Row],[WR HS]]/Table2[[#This Row],[WR T]]=0, "--", Table2[[#This Row],[WR HS]]/Table2[[#This Row],[WR T]]))</f>
        <v>--</v>
      </c>
      <c r="BQ176" s="18" t="str">
        <f>IF(Table2[[#This Row],[WR T]]=0,"--", IF(Table2[[#This Row],[WR FE]]/Table2[[#This Row],[WR T]]=0, "--", Table2[[#This Row],[WR FE]]/Table2[[#This Row],[WR T]]))</f>
        <v>--</v>
      </c>
      <c r="BR176" s="2">
        <v>0</v>
      </c>
      <c r="BS176" s="2">
        <v>0</v>
      </c>
      <c r="BT176" s="2">
        <v>0</v>
      </c>
      <c r="BU176" s="2">
        <v>0</v>
      </c>
      <c r="BV176" s="6">
        <f>SUM(Table2[[#This Row],[DNC B]:[DNC FE]])</f>
        <v>0</v>
      </c>
      <c r="BW176" s="11" t="str">
        <f>IF((Table2[[#This Row],[DNC T]]/Table2[[#This Row],[Admission]]) = 0, "--", (Table2[[#This Row],[DNC T]]/Table2[[#This Row],[Admission]]))</f>
        <v>--</v>
      </c>
      <c r="BX176" s="11" t="str">
        <f>IF(Table2[[#This Row],[DNC T]]=0,"--", IF(Table2[[#This Row],[DNC HS]]/Table2[[#This Row],[DNC T]]=0, "--", Table2[[#This Row],[DNC HS]]/Table2[[#This Row],[DNC T]]))</f>
        <v>--</v>
      </c>
      <c r="BY176" s="18" t="str">
        <f>IF(Table2[[#This Row],[DNC T]]=0,"--", IF(Table2[[#This Row],[DNC FE]]/Table2[[#This Row],[DNC T]]=0, "--", Table2[[#This Row],[DNC FE]]/Table2[[#This Row],[DNC T]]))</f>
        <v>--</v>
      </c>
      <c r="BZ176" s="24">
        <f>SUM(Table2[[#This Row],[BX T]],Table2[[#This Row],[SW T]],Table2[[#This Row],[CHE T]],Table2[[#This Row],[WR T]],Table2[[#This Row],[DNC T]])</f>
        <v>82</v>
      </c>
      <c r="CA176" s="2">
        <v>12</v>
      </c>
      <c r="CB176" s="2">
        <v>15</v>
      </c>
      <c r="CC176" s="2">
        <v>0</v>
      </c>
      <c r="CD176" s="2">
        <v>1</v>
      </c>
      <c r="CE176" s="6">
        <f>SUM(Table2[[#This Row],[TF B]:[TF FE]])</f>
        <v>28</v>
      </c>
      <c r="CF176" s="11">
        <f>IF((Table2[[#This Row],[TF T]]/Table2[[#This Row],[Admission]]) = 0, "--", (Table2[[#This Row],[TF T]]/Table2[[#This Row],[Admission]]))</f>
        <v>0.14736842105263157</v>
      </c>
      <c r="CG176" s="11" t="str">
        <f>IF(Table2[[#This Row],[TF T]]=0,"--", IF(Table2[[#This Row],[TF HS]]/Table2[[#This Row],[TF T]]=0, "--", Table2[[#This Row],[TF HS]]/Table2[[#This Row],[TF T]]))</f>
        <v>--</v>
      </c>
      <c r="CH176" s="18">
        <f>IF(Table2[[#This Row],[TF T]]=0,"--", IF(Table2[[#This Row],[TF FE]]/Table2[[#This Row],[TF T]]=0, "--", Table2[[#This Row],[TF FE]]/Table2[[#This Row],[TF T]]))</f>
        <v>3.5714285714285712E-2</v>
      </c>
      <c r="CI176" s="2">
        <v>16</v>
      </c>
      <c r="CJ176" s="2">
        <v>0</v>
      </c>
      <c r="CK176" s="2">
        <v>0</v>
      </c>
      <c r="CL176" s="2">
        <v>0</v>
      </c>
      <c r="CM176" s="6">
        <f>SUM(Table2[[#This Row],[BB B]:[BB FE]])</f>
        <v>16</v>
      </c>
      <c r="CN176" s="11">
        <f>IF((Table2[[#This Row],[BB T]]/Table2[[#This Row],[Admission]]) = 0, "--", (Table2[[#This Row],[BB T]]/Table2[[#This Row],[Admission]]))</f>
        <v>8.4210526315789472E-2</v>
      </c>
      <c r="CO176" s="11" t="str">
        <f>IF(Table2[[#This Row],[BB T]]=0,"--", IF(Table2[[#This Row],[BB HS]]/Table2[[#This Row],[BB T]]=0, "--", Table2[[#This Row],[BB HS]]/Table2[[#This Row],[BB T]]))</f>
        <v>--</v>
      </c>
      <c r="CP176" s="18" t="str">
        <f>IF(Table2[[#This Row],[BB T]]=0,"--", IF(Table2[[#This Row],[BB FE]]/Table2[[#This Row],[BB T]]=0, "--", Table2[[#This Row],[BB FE]]/Table2[[#This Row],[BB T]]))</f>
        <v>--</v>
      </c>
      <c r="CQ176" s="2">
        <v>0</v>
      </c>
      <c r="CR176" s="2">
        <v>11</v>
      </c>
      <c r="CS176" s="2">
        <v>0</v>
      </c>
      <c r="CT176" s="2">
        <v>0</v>
      </c>
      <c r="CU176" s="6">
        <f>SUM(Table2[[#This Row],[SB B]:[SB FE]])</f>
        <v>11</v>
      </c>
      <c r="CV176" s="11">
        <f>IF((Table2[[#This Row],[SB T]]/Table2[[#This Row],[Admission]]) = 0, "--", (Table2[[#This Row],[SB T]]/Table2[[#This Row],[Admission]]))</f>
        <v>5.7894736842105263E-2</v>
      </c>
      <c r="CW176" s="11" t="str">
        <f>IF(Table2[[#This Row],[SB T]]=0,"--", IF(Table2[[#This Row],[SB HS]]/Table2[[#This Row],[SB T]]=0, "--", Table2[[#This Row],[SB HS]]/Table2[[#This Row],[SB T]]))</f>
        <v>--</v>
      </c>
      <c r="CX176" s="18" t="str">
        <f>IF(Table2[[#This Row],[SB T]]=0,"--", IF(Table2[[#This Row],[SB FE]]/Table2[[#This Row],[SB T]]=0, "--", Table2[[#This Row],[SB FE]]/Table2[[#This Row],[SB T]]))</f>
        <v>--</v>
      </c>
      <c r="CY176" s="2">
        <v>2</v>
      </c>
      <c r="CZ176" s="2">
        <v>2</v>
      </c>
      <c r="DA176" s="2">
        <v>0</v>
      </c>
      <c r="DB176" s="2">
        <v>0</v>
      </c>
      <c r="DC176" s="6">
        <f>SUM(Table2[[#This Row],[GF B]:[GF FE]])</f>
        <v>4</v>
      </c>
      <c r="DD176" s="11">
        <f>IF((Table2[[#This Row],[GF T]]/Table2[[#This Row],[Admission]]) = 0, "--", (Table2[[#This Row],[GF T]]/Table2[[#This Row],[Admission]]))</f>
        <v>2.1052631578947368E-2</v>
      </c>
      <c r="DE176" s="11" t="str">
        <f>IF(Table2[[#This Row],[GF T]]=0,"--", IF(Table2[[#This Row],[GF HS]]/Table2[[#This Row],[GF T]]=0, "--", Table2[[#This Row],[GF HS]]/Table2[[#This Row],[GF T]]))</f>
        <v>--</v>
      </c>
      <c r="DF176" s="18" t="str">
        <f>IF(Table2[[#This Row],[GF T]]=0,"--", IF(Table2[[#This Row],[GF FE]]/Table2[[#This Row],[GF T]]=0, "--", Table2[[#This Row],[GF FE]]/Table2[[#This Row],[GF T]]))</f>
        <v>--</v>
      </c>
      <c r="DG176" s="2">
        <v>0</v>
      </c>
      <c r="DH176" s="2">
        <v>0</v>
      </c>
      <c r="DI176" s="2">
        <v>0</v>
      </c>
      <c r="DJ176" s="2">
        <v>0</v>
      </c>
      <c r="DK176" s="6">
        <f>SUM(Table2[[#This Row],[TN B]:[TN FE]])</f>
        <v>0</v>
      </c>
      <c r="DL176" s="11" t="str">
        <f>IF((Table2[[#This Row],[TN T]]/Table2[[#This Row],[Admission]]) = 0, "--", (Table2[[#This Row],[TN T]]/Table2[[#This Row],[Admission]]))</f>
        <v>--</v>
      </c>
      <c r="DM176" s="11" t="str">
        <f>IF(Table2[[#This Row],[TN T]]=0,"--", IF(Table2[[#This Row],[TN HS]]/Table2[[#This Row],[TN T]]=0, "--", Table2[[#This Row],[TN HS]]/Table2[[#This Row],[TN T]]))</f>
        <v>--</v>
      </c>
      <c r="DN176" s="18" t="str">
        <f>IF(Table2[[#This Row],[TN T]]=0,"--", IF(Table2[[#This Row],[TN FE]]/Table2[[#This Row],[TN T]]=0, "--", Table2[[#This Row],[TN FE]]/Table2[[#This Row],[TN T]]))</f>
        <v>--</v>
      </c>
      <c r="DO176" s="2">
        <v>5</v>
      </c>
      <c r="DP176" s="2">
        <v>4</v>
      </c>
      <c r="DQ176" s="2">
        <v>0</v>
      </c>
      <c r="DR176" s="2">
        <v>0</v>
      </c>
      <c r="DS176" s="6">
        <f>SUM(Table2[[#This Row],[BND B]:[BND FE]])</f>
        <v>9</v>
      </c>
      <c r="DT176" s="11">
        <f>IF((Table2[[#This Row],[BND T]]/Table2[[#This Row],[Admission]]) = 0, "--", (Table2[[#This Row],[BND T]]/Table2[[#This Row],[Admission]]))</f>
        <v>4.736842105263158E-2</v>
      </c>
      <c r="DU176" s="11" t="str">
        <f>IF(Table2[[#This Row],[BND T]]=0,"--", IF(Table2[[#This Row],[BND HS]]/Table2[[#This Row],[BND T]]=0, "--", Table2[[#This Row],[BND HS]]/Table2[[#This Row],[BND T]]))</f>
        <v>--</v>
      </c>
      <c r="DV176" s="18" t="str">
        <f>IF(Table2[[#This Row],[BND T]]=0,"--", IF(Table2[[#This Row],[BND FE]]/Table2[[#This Row],[BND T]]=0, "--", Table2[[#This Row],[BND FE]]/Table2[[#This Row],[BND T]]))</f>
        <v>--</v>
      </c>
      <c r="DW176" s="2">
        <v>0</v>
      </c>
      <c r="DX176" s="2">
        <v>0</v>
      </c>
      <c r="DY176" s="2">
        <v>0</v>
      </c>
      <c r="DZ176" s="2">
        <v>0</v>
      </c>
      <c r="EA176" s="6">
        <f>SUM(Table2[[#This Row],[SPE B]:[SPE FE]])</f>
        <v>0</v>
      </c>
      <c r="EB176" s="11" t="str">
        <f>IF((Table2[[#This Row],[SPE T]]/Table2[[#This Row],[Admission]]) = 0, "--", (Table2[[#This Row],[SPE T]]/Table2[[#This Row],[Admission]]))</f>
        <v>--</v>
      </c>
      <c r="EC176" s="11" t="str">
        <f>IF(Table2[[#This Row],[SPE T]]=0,"--", IF(Table2[[#This Row],[SPE HS]]/Table2[[#This Row],[SPE T]]=0, "--", Table2[[#This Row],[SPE HS]]/Table2[[#This Row],[SPE T]]))</f>
        <v>--</v>
      </c>
      <c r="ED176" s="18" t="str">
        <f>IF(Table2[[#This Row],[SPE T]]=0,"--", IF(Table2[[#This Row],[SPE FE]]/Table2[[#This Row],[SPE T]]=0, "--", Table2[[#This Row],[SPE FE]]/Table2[[#This Row],[SPE T]]))</f>
        <v>--</v>
      </c>
      <c r="EE176" s="2">
        <v>0</v>
      </c>
      <c r="EF176" s="2">
        <v>0</v>
      </c>
      <c r="EG176" s="2">
        <v>0</v>
      </c>
      <c r="EH176" s="2">
        <v>0</v>
      </c>
      <c r="EI176" s="6">
        <f>SUM(Table2[[#This Row],[ORC B]:[ORC FE]])</f>
        <v>0</v>
      </c>
      <c r="EJ176" s="11" t="str">
        <f>IF((Table2[[#This Row],[ORC T]]/Table2[[#This Row],[Admission]]) = 0, "--", (Table2[[#This Row],[ORC T]]/Table2[[#This Row],[Admission]]))</f>
        <v>--</v>
      </c>
      <c r="EK176" s="11" t="str">
        <f>IF(Table2[[#This Row],[ORC T]]=0,"--", IF(Table2[[#This Row],[ORC HS]]/Table2[[#This Row],[ORC T]]=0, "--", Table2[[#This Row],[ORC HS]]/Table2[[#This Row],[ORC T]]))</f>
        <v>--</v>
      </c>
      <c r="EL176" s="18" t="str">
        <f>IF(Table2[[#This Row],[ORC T]]=0,"--", IF(Table2[[#This Row],[ORC FE]]/Table2[[#This Row],[ORC T]]=0, "--", Table2[[#This Row],[ORC FE]]/Table2[[#This Row],[ORC T]]))</f>
        <v>--</v>
      </c>
      <c r="EM176" s="2">
        <v>0</v>
      </c>
      <c r="EN176" s="2">
        <v>0</v>
      </c>
      <c r="EO176" s="2">
        <v>0</v>
      </c>
      <c r="EP176" s="2">
        <v>0</v>
      </c>
      <c r="EQ176" s="6">
        <f>SUM(Table2[[#This Row],[SOL B]:[SOL FE]])</f>
        <v>0</v>
      </c>
      <c r="ER176" s="11" t="str">
        <f>IF((Table2[[#This Row],[SOL T]]/Table2[[#This Row],[Admission]]) = 0, "--", (Table2[[#This Row],[SOL T]]/Table2[[#This Row],[Admission]]))</f>
        <v>--</v>
      </c>
      <c r="ES176" s="11" t="str">
        <f>IF(Table2[[#This Row],[SOL T]]=0,"--", IF(Table2[[#This Row],[SOL HS]]/Table2[[#This Row],[SOL T]]=0, "--", Table2[[#This Row],[SOL HS]]/Table2[[#This Row],[SOL T]]))</f>
        <v>--</v>
      </c>
      <c r="ET176" s="18" t="str">
        <f>IF(Table2[[#This Row],[SOL T]]=0,"--", IF(Table2[[#This Row],[SOL FE]]/Table2[[#This Row],[SOL T]]=0, "--", Table2[[#This Row],[SOL FE]]/Table2[[#This Row],[SOL T]]))</f>
        <v>--</v>
      </c>
      <c r="EU176" s="2">
        <v>4</v>
      </c>
      <c r="EV176" s="2">
        <v>17</v>
      </c>
      <c r="EW176" s="2">
        <v>0</v>
      </c>
      <c r="EX176" s="2">
        <v>0</v>
      </c>
      <c r="EY176" s="6">
        <f>SUM(Table2[[#This Row],[CHO B]:[CHO FE]])</f>
        <v>21</v>
      </c>
      <c r="EZ176" s="11">
        <f>IF((Table2[[#This Row],[CHO T]]/Table2[[#This Row],[Admission]]) = 0, "--", (Table2[[#This Row],[CHO T]]/Table2[[#This Row],[Admission]]))</f>
        <v>0.11052631578947368</v>
      </c>
      <c r="FA176" s="11" t="str">
        <f>IF(Table2[[#This Row],[CHO T]]=0,"--", IF(Table2[[#This Row],[CHO HS]]/Table2[[#This Row],[CHO T]]=0, "--", Table2[[#This Row],[CHO HS]]/Table2[[#This Row],[CHO T]]))</f>
        <v>--</v>
      </c>
      <c r="FB176" s="18" t="str">
        <f>IF(Table2[[#This Row],[CHO T]]=0,"--", IF(Table2[[#This Row],[CHO FE]]/Table2[[#This Row],[CHO T]]=0, "--", Table2[[#This Row],[CHO FE]]/Table2[[#This Row],[CHO T]]))</f>
        <v>--</v>
      </c>
      <c r="FC17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89</v>
      </c>
      <c r="FD176">
        <v>0</v>
      </c>
      <c r="FE176">
        <v>0</v>
      </c>
      <c r="FF176" s="1" t="s">
        <v>390</v>
      </c>
      <c r="FG176" s="1" t="s">
        <v>390</v>
      </c>
      <c r="FH176">
        <v>0</v>
      </c>
      <c r="FI176">
        <v>0</v>
      </c>
      <c r="FJ176" s="1" t="s">
        <v>390</v>
      </c>
      <c r="FK176" s="1" t="s">
        <v>390</v>
      </c>
      <c r="FL176">
        <v>0</v>
      </c>
      <c r="FM176">
        <v>0</v>
      </c>
      <c r="FN176" s="1" t="s">
        <v>390</v>
      </c>
      <c r="FO176" s="1" t="s">
        <v>390</v>
      </c>
    </row>
    <row r="177" spans="1:171">
      <c r="A177">
        <v>1112</v>
      </c>
      <c r="B177">
        <v>101</v>
      </c>
      <c r="C177" t="s">
        <v>112</v>
      </c>
      <c r="D177" t="s">
        <v>274</v>
      </c>
      <c r="E177" s="20">
        <v>156</v>
      </c>
      <c r="F177" s="2">
        <v>28</v>
      </c>
      <c r="G177" s="2">
        <v>0</v>
      </c>
      <c r="H177" s="2">
        <v>0</v>
      </c>
      <c r="I177" s="2">
        <v>0</v>
      </c>
      <c r="J177" s="6">
        <f>SUM(Table2[[#This Row],[FB B]:[FB FE]])</f>
        <v>28</v>
      </c>
      <c r="K177" s="11">
        <f>IF((Table2[[#This Row],[FB T]]/Table2[[#This Row],[Admission]]) = 0, "--", (Table2[[#This Row],[FB T]]/Table2[[#This Row],[Admission]]))</f>
        <v>0.17948717948717949</v>
      </c>
      <c r="L177" s="11" t="str">
        <f>IF(Table2[[#This Row],[FB T]]=0,"--", IF(Table2[[#This Row],[FB HS]]/Table2[[#This Row],[FB T]]=0, "--", Table2[[#This Row],[FB HS]]/Table2[[#This Row],[FB T]]))</f>
        <v>--</v>
      </c>
      <c r="M177" s="18" t="str">
        <f>IF(Table2[[#This Row],[FB T]]=0,"--", IF(Table2[[#This Row],[FB FE]]/Table2[[#This Row],[FB T]]=0, "--", Table2[[#This Row],[FB FE]]/Table2[[#This Row],[FB T]]))</f>
        <v>--</v>
      </c>
      <c r="N177" s="2">
        <v>3</v>
      </c>
      <c r="O177" s="2">
        <v>3</v>
      </c>
      <c r="P177" s="2">
        <v>0</v>
      </c>
      <c r="Q177" s="2">
        <v>0</v>
      </c>
      <c r="R177" s="6">
        <f>SUM(Table2[[#This Row],[XC B]:[XC FE]])</f>
        <v>6</v>
      </c>
      <c r="S177" s="11">
        <f>IF((Table2[[#This Row],[XC T]]/Table2[[#This Row],[Admission]]) = 0, "--", (Table2[[#This Row],[XC T]]/Table2[[#This Row],[Admission]]))</f>
        <v>3.8461538461538464E-2</v>
      </c>
      <c r="T177" s="11" t="str">
        <f>IF(Table2[[#This Row],[XC T]]=0,"--", IF(Table2[[#This Row],[XC HS]]/Table2[[#This Row],[XC T]]=0, "--", Table2[[#This Row],[XC HS]]/Table2[[#This Row],[XC T]]))</f>
        <v>--</v>
      </c>
      <c r="U177" s="18" t="str">
        <f>IF(Table2[[#This Row],[XC T]]=0,"--", IF(Table2[[#This Row],[XC FE]]/Table2[[#This Row],[XC T]]=0, "--", Table2[[#This Row],[XC FE]]/Table2[[#This Row],[XC T]]))</f>
        <v>--</v>
      </c>
      <c r="V177" s="2">
        <v>28</v>
      </c>
      <c r="W177" s="2">
        <v>0</v>
      </c>
      <c r="X177" s="2">
        <v>0</v>
      </c>
      <c r="Y177" s="6">
        <f>SUM(Table2[[#This Row],[VB G]:[VB FE]])</f>
        <v>28</v>
      </c>
      <c r="Z177" s="11">
        <f>IF((Table2[[#This Row],[VB T]]/Table2[[#This Row],[Admission]]) = 0, "--", (Table2[[#This Row],[VB T]]/Table2[[#This Row],[Admission]]))</f>
        <v>0.17948717948717949</v>
      </c>
      <c r="AA177" s="11" t="str">
        <f>IF(Table2[[#This Row],[VB T]]=0,"--", IF(Table2[[#This Row],[VB HS]]/Table2[[#This Row],[VB T]]=0, "--", Table2[[#This Row],[VB HS]]/Table2[[#This Row],[VB T]]))</f>
        <v>--</v>
      </c>
      <c r="AB177" s="18" t="str">
        <f>IF(Table2[[#This Row],[VB T]]=0,"--", IF(Table2[[#This Row],[VB FE]]/Table2[[#This Row],[VB T]]=0, "--", Table2[[#This Row],[VB FE]]/Table2[[#This Row],[VB T]]))</f>
        <v>--</v>
      </c>
      <c r="AC177" s="2">
        <v>0</v>
      </c>
      <c r="AD177" s="2">
        <v>0</v>
      </c>
      <c r="AE177" s="2">
        <v>0</v>
      </c>
      <c r="AF177" s="2">
        <v>0</v>
      </c>
      <c r="AG177" s="6">
        <f>SUM(Table2[[#This Row],[SC B]:[SC FE]])</f>
        <v>0</v>
      </c>
      <c r="AH177" s="11" t="str">
        <f>IF((Table2[[#This Row],[SC T]]/Table2[[#This Row],[Admission]]) = 0, "--", (Table2[[#This Row],[SC T]]/Table2[[#This Row],[Admission]]))</f>
        <v>--</v>
      </c>
      <c r="AI177" s="11" t="str">
        <f>IF(Table2[[#This Row],[SC T]]=0,"--", IF(Table2[[#This Row],[SC HS]]/Table2[[#This Row],[SC T]]=0, "--", Table2[[#This Row],[SC HS]]/Table2[[#This Row],[SC T]]))</f>
        <v>--</v>
      </c>
      <c r="AJ177" s="18" t="str">
        <f>IF(Table2[[#This Row],[SC T]]=0,"--", IF(Table2[[#This Row],[SC FE]]/Table2[[#This Row],[SC T]]=0, "--", Table2[[#This Row],[SC FE]]/Table2[[#This Row],[SC T]]))</f>
        <v>--</v>
      </c>
      <c r="AK177" s="15">
        <f>SUM(Table2[[#This Row],[FB T]],Table2[[#This Row],[XC T]],Table2[[#This Row],[VB T]],Table2[[#This Row],[SC T]])</f>
        <v>62</v>
      </c>
      <c r="AL177" s="2">
        <v>19</v>
      </c>
      <c r="AM177" s="2">
        <v>20</v>
      </c>
      <c r="AN177" s="2">
        <v>0</v>
      </c>
      <c r="AO177" s="2">
        <v>0</v>
      </c>
      <c r="AP177" s="6">
        <f>SUM(Table2[[#This Row],[BX B]:[BX FE]])</f>
        <v>39</v>
      </c>
      <c r="AQ177" s="11">
        <f>IF((Table2[[#This Row],[BX T]]/Table2[[#This Row],[Admission]]) = 0, "--", (Table2[[#This Row],[BX T]]/Table2[[#This Row],[Admission]]))</f>
        <v>0.25</v>
      </c>
      <c r="AR177" s="11" t="str">
        <f>IF(Table2[[#This Row],[BX T]]=0,"--", IF(Table2[[#This Row],[BX HS]]/Table2[[#This Row],[BX T]]=0, "--", Table2[[#This Row],[BX HS]]/Table2[[#This Row],[BX T]]))</f>
        <v>--</v>
      </c>
      <c r="AS177" s="18" t="str">
        <f>IF(Table2[[#This Row],[BX T]]=0,"--", IF(Table2[[#This Row],[BX FE]]/Table2[[#This Row],[BX T]]=0, "--", Table2[[#This Row],[BX FE]]/Table2[[#This Row],[BX T]]))</f>
        <v>--</v>
      </c>
      <c r="AT177" s="2">
        <v>0</v>
      </c>
      <c r="AU177" s="2">
        <v>0</v>
      </c>
      <c r="AV177" s="2">
        <v>0</v>
      </c>
      <c r="AW177" s="2">
        <v>0</v>
      </c>
      <c r="AX177" s="6">
        <f>SUM(Table2[[#This Row],[SW B]:[SW FE]])</f>
        <v>0</v>
      </c>
      <c r="AY177" s="11" t="str">
        <f>IF((Table2[[#This Row],[SW T]]/Table2[[#This Row],[Admission]]) = 0, "--", (Table2[[#This Row],[SW T]]/Table2[[#This Row],[Admission]]))</f>
        <v>--</v>
      </c>
      <c r="AZ177" s="11" t="str">
        <f>IF(Table2[[#This Row],[SW T]]=0,"--", IF(Table2[[#This Row],[SW HS]]/Table2[[#This Row],[SW T]]=0, "--", Table2[[#This Row],[SW HS]]/Table2[[#This Row],[SW T]]))</f>
        <v>--</v>
      </c>
      <c r="BA177" s="18" t="str">
        <f>IF(Table2[[#This Row],[SW T]]=0,"--", IF(Table2[[#This Row],[SW FE]]/Table2[[#This Row],[SW T]]=0, "--", Table2[[#This Row],[SW FE]]/Table2[[#This Row],[SW T]]))</f>
        <v>--</v>
      </c>
      <c r="BB177" s="2">
        <v>0</v>
      </c>
      <c r="BC177" s="2">
        <v>0</v>
      </c>
      <c r="BD177" s="2">
        <v>0</v>
      </c>
      <c r="BE177" s="2">
        <v>0</v>
      </c>
      <c r="BF177" s="6">
        <f>SUM(Table2[[#This Row],[CHE B]:[CHE FE]])</f>
        <v>0</v>
      </c>
      <c r="BG177" s="11" t="str">
        <f>IF((Table2[[#This Row],[CHE T]]/Table2[[#This Row],[Admission]]) = 0, "--", (Table2[[#This Row],[CHE T]]/Table2[[#This Row],[Admission]]))</f>
        <v>--</v>
      </c>
      <c r="BH177" s="11" t="str">
        <f>IF(Table2[[#This Row],[CHE T]]=0,"--", IF(Table2[[#This Row],[CHE HS]]/Table2[[#This Row],[CHE T]]=0, "--", Table2[[#This Row],[CHE HS]]/Table2[[#This Row],[CHE T]]))</f>
        <v>--</v>
      </c>
      <c r="BI177" s="22" t="str">
        <f>IF(Table2[[#This Row],[CHE T]]=0,"--", IF(Table2[[#This Row],[CHE FE]]/Table2[[#This Row],[CHE T]]=0, "--", Table2[[#This Row],[CHE FE]]/Table2[[#This Row],[CHE T]]))</f>
        <v>--</v>
      </c>
      <c r="BJ177" s="2">
        <v>13</v>
      </c>
      <c r="BK177" s="2">
        <v>3</v>
      </c>
      <c r="BL177" s="2">
        <v>0</v>
      </c>
      <c r="BM177" s="2">
        <v>0</v>
      </c>
      <c r="BN177" s="6">
        <f>SUM(Table2[[#This Row],[WR B]:[WR FE]])</f>
        <v>16</v>
      </c>
      <c r="BO177" s="11">
        <f>IF((Table2[[#This Row],[WR T]]/Table2[[#This Row],[Admission]]) = 0, "--", (Table2[[#This Row],[WR T]]/Table2[[#This Row],[Admission]]))</f>
        <v>0.10256410256410256</v>
      </c>
      <c r="BP177" s="11" t="str">
        <f>IF(Table2[[#This Row],[WR T]]=0,"--", IF(Table2[[#This Row],[WR HS]]/Table2[[#This Row],[WR T]]=0, "--", Table2[[#This Row],[WR HS]]/Table2[[#This Row],[WR T]]))</f>
        <v>--</v>
      </c>
      <c r="BQ177" s="18" t="str">
        <f>IF(Table2[[#This Row],[WR T]]=0,"--", IF(Table2[[#This Row],[WR FE]]/Table2[[#This Row],[WR T]]=0, "--", Table2[[#This Row],[WR FE]]/Table2[[#This Row],[WR T]]))</f>
        <v>--</v>
      </c>
      <c r="BR177" s="2">
        <v>0</v>
      </c>
      <c r="BS177" s="2">
        <v>0</v>
      </c>
      <c r="BT177" s="2">
        <v>0</v>
      </c>
      <c r="BU177" s="2">
        <v>0</v>
      </c>
      <c r="BV177" s="6">
        <f>SUM(Table2[[#This Row],[DNC B]:[DNC FE]])</f>
        <v>0</v>
      </c>
      <c r="BW177" s="11" t="str">
        <f>IF((Table2[[#This Row],[DNC T]]/Table2[[#This Row],[Admission]]) = 0, "--", (Table2[[#This Row],[DNC T]]/Table2[[#This Row],[Admission]]))</f>
        <v>--</v>
      </c>
      <c r="BX177" s="11" t="str">
        <f>IF(Table2[[#This Row],[DNC T]]=0,"--", IF(Table2[[#This Row],[DNC HS]]/Table2[[#This Row],[DNC T]]=0, "--", Table2[[#This Row],[DNC HS]]/Table2[[#This Row],[DNC T]]))</f>
        <v>--</v>
      </c>
      <c r="BY177" s="18" t="str">
        <f>IF(Table2[[#This Row],[DNC T]]=0,"--", IF(Table2[[#This Row],[DNC FE]]/Table2[[#This Row],[DNC T]]=0, "--", Table2[[#This Row],[DNC FE]]/Table2[[#This Row],[DNC T]]))</f>
        <v>--</v>
      </c>
      <c r="BZ177" s="24">
        <f>SUM(Table2[[#This Row],[BX T]],Table2[[#This Row],[SW T]],Table2[[#This Row],[CHE T]],Table2[[#This Row],[WR T]],Table2[[#This Row],[DNC T]])</f>
        <v>55</v>
      </c>
      <c r="CA177" s="2">
        <v>13</v>
      </c>
      <c r="CB177" s="2">
        <v>9</v>
      </c>
      <c r="CC177" s="2">
        <v>0</v>
      </c>
      <c r="CD177" s="2">
        <v>0</v>
      </c>
      <c r="CE177" s="6">
        <f>SUM(Table2[[#This Row],[TF B]:[TF FE]])</f>
        <v>22</v>
      </c>
      <c r="CF177" s="11">
        <f>IF((Table2[[#This Row],[TF T]]/Table2[[#This Row],[Admission]]) = 0, "--", (Table2[[#This Row],[TF T]]/Table2[[#This Row],[Admission]]))</f>
        <v>0.14102564102564102</v>
      </c>
      <c r="CG177" s="11" t="str">
        <f>IF(Table2[[#This Row],[TF T]]=0,"--", IF(Table2[[#This Row],[TF HS]]/Table2[[#This Row],[TF T]]=0, "--", Table2[[#This Row],[TF HS]]/Table2[[#This Row],[TF T]]))</f>
        <v>--</v>
      </c>
      <c r="CH177" s="18" t="str">
        <f>IF(Table2[[#This Row],[TF T]]=0,"--", IF(Table2[[#This Row],[TF FE]]/Table2[[#This Row],[TF T]]=0, "--", Table2[[#This Row],[TF FE]]/Table2[[#This Row],[TF T]]))</f>
        <v>--</v>
      </c>
      <c r="CI177" s="2">
        <v>10</v>
      </c>
      <c r="CJ177" s="2">
        <v>0</v>
      </c>
      <c r="CK177" s="2">
        <v>0</v>
      </c>
      <c r="CL177" s="2">
        <v>0</v>
      </c>
      <c r="CM177" s="6">
        <f>SUM(Table2[[#This Row],[BB B]:[BB FE]])</f>
        <v>10</v>
      </c>
      <c r="CN177" s="11">
        <f>IF((Table2[[#This Row],[BB T]]/Table2[[#This Row],[Admission]]) = 0, "--", (Table2[[#This Row],[BB T]]/Table2[[#This Row],[Admission]]))</f>
        <v>6.4102564102564097E-2</v>
      </c>
      <c r="CO177" s="11" t="str">
        <f>IF(Table2[[#This Row],[BB T]]=0,"--", IF(Table2[[#This Row],[BB HS]]/Table2[[#This Row],[BB T]]=0, "--", Table2[[#This Row],[BB HS]]/Table2[[#This Row],[BB T]]))</f>
        <v>--</v>
      </c>
      <c r="CP177" s="18" t="str">
        <f>IF(Table2[[#This Row],[BB T]]=0,"--", IF(Table2[[#This Row],[BB FE]]/Table2[[#This Row],[BB T]]=0, "--", Table2[[#This Row],[BB FE]]/Table2[[#This Row],[BB T]]))</f>
        <v>--</v>
      </c>
      <c r="CQ177" s="2">
        <v>0</v>
      </c>
      <c r="CR177" s="2">
        <v>15</v>
      </c>
      <c r="CS177" s="2">
        <v>0</v>
      </c>
      <c r="CT177" s="2">
        <v>0</v>
      </c>
      <c r="CU177" s="6">
        <f>SUM(Table2[[#This Row],[SB B]:[SB FE]])</f>
        <v>15</v>
      </c>
      <c r="CV177" s="11">
        <f>IF((Table2[[#This Row],[SB T]]/Table2[[#This Row],[Admission]]) = 0, "--", (Table2[[#This Row],[SB T]]/Table2[[#This Row],[Admission]]))</f>
        <v>9.6153846153846159E-2</v>
      </c>
      <c r="CW177" s="11" t="str">
        <f>IF(Table2[[#This Row],[SB T]]=0,"--", IF(Table2[[#This Row],[SB HS]]/Table2[[#This Row],[SB T]]=0, "--", Table2[[#This Row],[SB HS]]/Table2[[#This Row],[SB T]]))</f>
        <v>--</v>
      </c>
      <c r="CX177" s="18" t="str">
        <f>IF(Table2[[#This Row],[SB T]]=0,"--", IF(Table2[[#This Row],[SB FE]]/Table2[[#This Row],[SB T]]=0, "--", Table2[[#This Row],[SB FE]]/Table2[[#This Row],[SB T]]))</f>
        <v>--</v>
      </c>
      <c r="CY177" s="2">
        <v>8</v>
      </c>
      <c r="CZ177" s="2">
        <v>1</v>
      </c>
      <c r="DA177" s="2">
        <v>0</v>
      </c>
      <c r="DB177" s="2">
        <v>0</v>
      </c>
      <c r="DC177" s="6">
        <f>SUM(Table2[[#This Row],[GF B]:[GF FE]])</f>
        <v>9</v>
      </c>
      <c r="DD177" s="11">
        <f>IF((Table2[[#This Row],[GF T]]/Table2[[#This Row],[Admission]]) = 0, "--", (Table2[[#This Row],[GF T]]/Table2[[#This Row],[Admission]]))</f>
        <v>5.7692307692307696E-2</v>
      </c>
      <c r="DE177" s="11" t="str">
        <f>IF(Table2[[#This Row],[GF T]]=0,"--", IF(Table2[[#This Row],[GF HS]]/Table2[[#This Row],[GF T]]=0, "--", Table2[[#This Row],[GF HS]]/Table2[[#This Row],[GF T]]))</f>
        <v>--</v>
      </c>
      <c r="DF177" s="18" t="str">
        <f>IF(Table2[[#This Row],[GF T]]=0,"--", IF(Table2[[#This Row],[GF FE]]/Table2[[#This Row],[GF T]]=0, "--", Table2[[#This Row],[GF FE]]/Table2[[#This Row],[GF T]]))</f>
        <v>--</v>
      </c>
      <c r="DG177" s="2">
        <v>0</v>
      </c>
      <c r="DH177" s="2">
        <v>0</v>
      </c>
      <c r="DI177" s="2">
        <v>0</v>
      </c>
      <c r="DJ177" s="2">
        <v>0</v>
      </c>
      <c r="DK177" s="6">
        <f>SUM(Table2[[#This Row],[TN B]:[TN FE]])</f>
        <v>0</v>
      </c>
      <c r="DL177" s="11" t="str">
        <f>IF((Table2[[#This Row],[TN T]]/Table2[[#This Row],[Admission]]) = 0, "--", (Table2[[#This Row],[TN T]]/Table2[[#This Row],[Admission]]))</f>
        <v>--</v>
      </c>
      <c r="DM177" s="11" t="str">
        <f>IF(Table2[[#This Row],[TN T]]=0,"--", IF(Table2[[#This Row],[TN HS]]/Table2[[#This Row],[TN T]]=0, "--", Table2[[#This Row],[TN HS]]/Table2[[#This Row],[TN T]]))</f>
        <v>--</v>
      </c>
      <c r="DN177" s="18" t="str">
        <f>IF(Table2[[#This Row],[TN T]]=0,"--", IF(Table2[[#This Row],[TN FE]]/Table2[[#This Row],[TN T]]=0, "--", Table2[[#This Row],[TN FE]]/Table2[[#This Row],[TN T]]))</f>
        <v>--</v>
      </c>
      <c r="DO177" s="2">
        <v>4</v>
      </c>
      <c r="DP177" s="2">
        <v>8</v>
      </c>
      <c r="DQ177" s="2">
        <v>0</v>
      </c>
      <c r="DR177" s="2">
        <v>0</v>
      </c>
      <c r="DS177" s="6">
        <f>SUM(Table2[[#This Row],[BND B]:[BND FE]])</f>
        <v>12</v>
      </c>
      <c r="DT177" s="11">
        <f>IF((Table2[[#This Row],[BND T]]/Table2[[#This Row],[Admission]]) = 0, "--", (Table2[[#This Row],[BND T]]/Table2[[#This Row],[Admission]]))</f>
        <v>7.6923076923076927E-2</v>
      </c>
      <c r="DU177" s="11" t="str">
        <f>IF(Table2[[#This Row],[BND T]]=0,"--", IF(Table2[[#This Row],[BND HS]]/Table2[[#This Row],[BND T]]=0, "--", Table2[[#This Row],[BND HS]]/Table2[[#This Row],[BND T]]))</f>
        <v>--</v>
      </c>
      <c r="DV177" s="18" t="str">
        <f>IF(Table2[[#This Row],[BND T]]=0,"--", IF(Table2[[#This Row],[BND FE]]/Table2[[#This Row],[BND T]]=0, "--", Table2[[#This Row],[BND FE]]/Table2[[#This Row],[BND T]]))</f>
        <v>--</v>
      </c>
      <c r="DW177" s="2">
        <v>0</v>
      </c>
      <c r="DX177" s="2">
        <v>0</v>
      </c>
      <c r="DY177" s="2">
        <v>0</v>
      </c>
      <c r="DZ177" s="2">
        <v>0</v>
      </c>
      <c r="EA177" s="6">
        <f>SUM(Table2[[#This Row],[SPE B]:[SPE FE]])</f>
        <v>0</v>
      </c>
      <c r="EB177" s="11" t="str">
        <f>IF((Table2[[#This Row],[SPE T]]/Table2[[#This Row],[Admission]]) = 0, "--", (Table2[[#This Row],[SPE T]]/Table2[[#This Row],[Admission]]))</f>
        <v>--</v>
      </c>
      <c r="EC177" s="11" t="str">
        <f>IF(Table2[[#This Row],[SPE T]]=0,"--", IF(Table2[[#This Row],[SPE HS]]/Table2[[#This Row],[SPE T]]=0, "--", Table2[[#This Row],[SPE HS]]/Table2[[#This Row],[SPE T]]))</f>
        <v>--</v>
      </c>
      <c r="ED177" s="18" t="str">
        <f>IF(Table2[[#This Row],[SPE T]]=0,"--", IF(Table2[[#This Row],[SPE FE]]/Table2[[#This Row],[SPE T]]=0, "--", Table2[[#This Row],[SPE FE]]/Table2[[#This Row],[SPE T]]))</f>
        <v>--</v>
      </c>
      <c r="EE177" s="2">
        <v>0</v>
      </c>
      <c r="EF177" s="2">
        <v>0</v>
      </c>
      <c r="EG177" s="2">
        <v>0</v>
      </c>
      <c r="EH177" s="2">
        <v>0</v>
      </c>
      <c r="EI177" s="6">
        <f>SUM(Table2[[#This Row],[ORC B]:[ORC FE]])</f>
        <v>0</v>
      </c>
      <c r="EJ177" s="11" t="str">
        <f>IF((Table2[[#This Row],[ORC T]]/Table2[[#This Row],[Admission]]) = 0, "--", (Table2[[#This Row],[ORC T]]/Table2[[#This Row],[Admission]]))</f>
        <v>--</v>
      </c>
      <c r="EK177" s="11" t="str">
        <f>IF(Table2[[#This Row],[ORC T]]=0,"--", IF(Table2[[#This Row],[ORC HS]]/Table2[[#This Row],[ORC T]]=0, "--", Table2[[#This Row],[ORC HS]]/Table2[[#This Row],[ORC T]]))</f>
        <v>--</v>
      </c>
      <c r="EL177" s="18" t="str">
        <f>IF(Table2[[#This Row],[ORC T]]=0,"--", IF(Table2[[#This Row],[ORC FE]]/Table2[[#This Row],[ORC T]]=0, "--", Table2[[#This Row],[ORC FE]]/Table2[[#This Row],[ORC T]]))</f>
        <v>--</v>
      </c>
      <c r="EM177" s="2">
        <v>0</v>
      </c>
      <c r="EN177" s="2">
        <v>0</v>
      </c>
      <c r="EO177" s="2">
        <v>0</v>
      </c>
      <c r="EP177" s="2">
        <v>0</v>
      </c>
      <c r="EQ177" s="6">
        <f>SUM(Table2[[#This Row],[SOL B]:[SOL FE]])</f>
        <v>0</v>
      </c>
      <c r="ER177" s="11" t="str">
        <f>IF((Table2[[#This Row],[SOL T]]/Table2[[#This Row],[Admission]]) = 0, "--", (Table2[[#This Row],[SOL T]]/Table2[[#This Row],[Admission]]))</f>
        <v>--</v>
      </c>
      <c r="ES177" s="11" t="str">
        <f>IF(Table2[[#This Row],[SOL T]]=0,"--", IF(Table2[[#This Row],[SOL HS]]/Table2[[#This Row],[SOL T]]=0, "--", Table2[[#This Row],[SOL HS]]/Table2[[#This Row],[SOL T]]))</f>
        <v>--</v>
      </c>
      <c r="ET177" s="18" t="str">
        <f>IF(Table2[[#This Row],[SOL T]]=0,"--", IF(Table2[[#This Row],[SOL FE]]/Table2[[#This Row],[SOL T]]=0, "--", Table2[[#This Row],[SOL FE]]/Table2[[#This Row],[SOL T]]))</f>
        <v>--</v>
      </c>
      <c r="EU177" s="2">
        <v>0</v>
      </c>
      <c r="EV177" s="2">
        <v>0</v>
      </c>
      <c r="EW177" s="2">
        <v>0</v>
      </c>
      <c r="EX177" s="2">
        <v>0</v>
      </c>
      <c r="EY177" s="6">
        <f>SUM(Table2[[#This Row],[CHO B]:[CHO FE]])</f>
        <v>0</v>
      </c>
      <c r="EZ177" s="11" t="str">
        <f>IF((Table2[[#This Row],[CHO T]]/Table2[[#This Row],[Admission]]) = 0, "--", (Table2[[#This Row],[CHO T]]/Table2[[#This Row],[Admission]]))</f>
        <v>--</v>
      </c>
      <c r="FA177" s="11" t="str">
        <f>IF(Table2[[#This Row],[CHO T]]=0,"--", IF(Table2[[#This Row],[CHO HS]]/Table2[[#This Row],[CHO T]]=0, "--", Table2[[#This Row],[CHO HS]]/Table2[[#This Row],[CHO T]]))</f>
        <v>--</v>
      </c>
      <c r="FB177" s="18" t="str">
        <f>IF(Table2[[#This Row],[CHO T]]=0,"--", IF(Table2[[#This Row],[CHO FE]]/Table2[[#This Row],[CHO T]]=0, "--", Table2[[#This Row],[CHO FE]]/Table2[[#This Row],[CHO T]]))</f>
        <v>--</v>
      </c>
      <c r="FC17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68</v>
      </c>
      <c r="FD177">
        <v>0</v>
      </c>
      <c r="FE177">
        <v>0</v>
      </c>
      <c r="FF177" s="1" t="s">
        <v>390</v>
      </c>
      <c r="FG177" s="1" t="s">
        <v>390</v>
      </c>
      <c r="FH177">
        <v>0</v>
      </c>
      <c r="FI177">
        <v>0</v>
      </c>
      <c r="FJ177" s="1" t="s">
        <v>390</v>
      </c>
      <c r="FK177" s="1" t="s">
        <v>390</v>
      </c>
      <c r="FL177">
        <v>0</v>
      </c>
      <c r="FM177">
        <v>150</v>
      </c>
      <c r="FN177" s="1" t="s">
        <v>390</v>
      </c>
      <c r="FO177" s="1" t="s">
        <v>390</v>
      </c>
    </row>
    <row r="178" spans="1:171">
      <c r="A178">
        <v>929</v>
      </c>
      <c r="B178">
        <v>66</v>
      </c>
      <c r="C178" t="s">
        <v>102</v>
      </c>
      <c r="D178" t="s">
        <v>275</v>
      </c>
      <c r="E178" s="20">
        <v>738</v>
      </c>
      <c r="F178" s="2">
        <v>57</v>
      </c>
      <c r="G178" s="2">
        <v>0</v>
      </c>
      <c r="H178" s="2">
        <v>0</v>
      </c>
      <c r="I178" s="2">
        <v>0</v>
      </c>
      <c r="J178" s="6">
        <f>SUM(Table2[[#This Row],[FB B]:[FB FE]])</f>
        <v>57</v>
      </c>
      <c r="K178" s="11">
        <f>IF((Table2[[#This Row],[FB T]]/Table2[[#This Row],[Admission]]) = 0, "--", (Table2[[#This Row],[FB T]]/Table2[[#This Row],[Admission]]))</f>
        <v>7.7235772357723581E-2</v>
      </c>
      <c r="L178" s="11" t="str">
        <f>IF(Table2[[#This Row],[FB T]]=0,"--", IF(Table2[[#This Row],[FB HS]]/Table2[[#This Row],[FB T]]=0, "--", Table2[[#This Row],[FB HS]]/Table2[[#This Row],[FB T]]))</f>
        <v>--</v>
      </c>
      <c r="M178" s="18" t="str">
        <f>IF(Table2[[#This Row],[FB T]]=0,"--", IF(Table2[[#This Row],[FB FE]]/Table2[[#This Row],[FB T]]=0, "--", Table2[[#This Row],[FB FE]]/Table2[[#This Row],[FB T]]))</f>
        <v>--</v>
      </c>
      <c r="N178" s="2">
        <v>14</v>
      </c>
      <c r="O178" s="2">
        <v>5</v>
      </c>
      <c r="P178" s="2">
        <v>0</v>
      </c>
      <c r="Q178" s="2">
        <v>0</v>
      </c>
      <c r="R178" s="6">
        <f>SUM(Table2[[#This Row],[XC B]:[XC FE]])</f>
        <v>19</v>
      </c>
      <c r="S178" s="11">
        <f>IF((Table2[[#This Row],[XC T]]/Table2[[#This Row],[Admission]]) = 0, "--", (Table2[[#This Row],[XC T]]/Table2[[#This Row],[Admission]]))</f>
        <v>2.5745257452574527E-2</v>
      </c>
      <c r="T178" s="11" t="str">
        <f>IF(Table2[[#This Row],[XC T]]=0,"--", IF(Table2[[#This Row],[XC HS]]/Table2[[#This Row],[XC T]]=0, "--", Table2[[#This Row],[XC HS]]/Table2[[#This Row],[XC T]]))</f>
        <v>--</v>
      </c>
      <c r="U178" s="18" t="str">
        <f>IF(Table2[[#This Row],[XC T]]=0,"--", IF(Table2[[#This Row],[XC FE]]/Table2[[#This Row],[XC T]]=0, "--", Table2[[#This Row],[XC FE]]/Table2[[#This Row],[XC T]]))</f>
        <v>--</v>
      </c>
      <c r="V178" s="2">
        <v>35</v>
      </c>
      <c r="W178" s="2">
        <v>0</v>
      </c>
      <c r="X178" s="2">
        <v>0</v>
      </c>
      <c r="Y178" s="6">
        <f>SUM(Table2[[#This Row],[VB G]:[VB FE]])</f>
        <v>35</v>
      </c>
      <c r="Z178" s="11">
        <f>IF((Table2[[#This Row],[VB T]]/Table2[[#This Row],[Admission]]) = 0, "--", (Table2[[#This Row],[VB T]]/Table2[[#This Row],[Admission]]))</f>
        <v>4.7425474254742549E-2</v>
      </c>
      <c r="AA178" s="11" t="str">
        <f>IF(Table2[[#This Row],[VB T]]=0,"--", IF(Table2[[#This Row],[VB HS]]/Table2[[#This Row],[VB T]]=0, "--", Table2[[#This Row],[VB HS]]/Table2[[#This Row],[VB T]]))</f>
        <v>--</v>
      </c>
      <c r="AB178" s="18" t="str">
        <f>IF(Table2[[#This Row],[VB T]]=0,"--", IF(Table2[[#This Row],[VB FE]]/Table2[[#This Row],[VB T]]=0, "--", Table2[[#This Row],[VB FE]]/Table2[[#This Row],[VB T]]))</f>
        <v>--</v>
      </c>
      <c r="AC178" s="2">
        <v>34</v>
      </c>
      <c r="AD178" s="2">
        <v>36</v>
      </c>
      <c r="AE178" s="2">
        <v>1</v>
      </c>
      <c r="AF178" s="2">
        <v>0</v>
      </c>
      <c r="AG178" s="6">
        <f>SUM(Table2[[#This Row],[SC B]:[SC FE]])</f>
        <v>71</v>
      </c>
      <c r="AH178" s="11">
        <f>IF((Table2[[#This Row],[SC T]]/Table2[[#This Row],[Admission]]) = 0, "--", (Table2[[#This Row],[SC T]]/Table2[[#This Row],[Admission]]))</f>
        <v>9.6205962059620592E-2</v>
      </c>
      <c r="AI178" s="11">
        <f>IF(Table2[[#This Row],[SC T]]=0,"--", IF(Table2[[#This Row],[SC HS]]/Table2[[#This Row],[SC T]]=0, "--", Table2[[#This Row],[SC HS]]/Table2[[#This Row],[SC T]]))</f>
        <v>1.4084507042253521E-2</v>
      </c>
      <c r="AJ178" s="18" t="str">
        <f>IF(Table2[[#This Row],[SC T]]=0,"--", IF(Table2[[#This Row],[SC FE]]/Table2[[#This Row],[SC T]]=0, "--", Table2[[#This Row],[SC FE]]/Table2[[#This Row],[SC T]]))</f>
        <v>--</v>
      </c>
      <c r="AK178" s="15">
        <f>SUM(Table2[[#This Row],[FB T]],Table2[[#This Row],[XC T]],Table2[[#This Row],[VB T]],Table2[[#This Row],[SC T]])</f>
        <v>182</v>
      </c>
      <c r="AL178" s="2">
        <v>33</v>
      </c>
      <c r="AM178" s="2">
        <v>36</v>
      </c>
      <c r="AN178" s="2">
        <v>0</v>
      </c>
      <c r="AO178" s="2">
        <v>0</v>
      </c>
      <c r="AP178" s="6">
        <f>SUM(Table2[[#This Row],[BX B]:[BX FE]])</f>
        <v>69</v>
      </c>
      <c r="AQ178" s="11">
        <f>IF((Table2[[#This Row],[BX T]]/Table2[[#This Row],[Admission]]) = 0, "--", (Table2[[#This Row],[BX T]]/Table2[[#This Row],[Admission]]))</f>
        <v>9.3495934959349589E-2</v>
      </c>
      <c r="AR178" s="11" t="str">
        <f>IF(Table2[[#This Row],[BX T]]=0,"--", IF(Table2[[#This Row],[BX HS]]/Table2[[#This Row],[BX T]]=0, "--", Table2[[#This Row],[BX HS]]/Table2[[#This Row],[BX T]]))</f>
        <v>--</v>
      </c>
      <c r="AS178" s="18" t="str">
        <f>IF(Table2[[#This Row],[BX T]]=0,"--", IF(Table2[[#This Row],[BX FE]]/Table2[[#This Row],[BX T]]=0, "--", Table2[[#This Row],[BX FE]]/Table2[[#This Row],[BX T]]))</f>
        <v>--</v>
      </c>
      <c r="AT178" s="2">
        <v>0</v>
      </c>
      <c r="AU178" s="2">
        <v>0</v>
      </c>
      <c r="AV178" s="2">
        <v>0</v>
      </c>
      <c r="AW178" s="2">
        <v>0</v>
      </c>
      <c r="AX178" s="6">
        <f>SUM(Table2[[#This Row],[SW B]:[SW FE]])</f>
        <v>0</v>
      </c>
      <c r="AY178" s="11" t="str">
        <f>IF((Table2[[#This Row],[SW T]]/Table2[[#This Row],[Admission]]) = 0, "--", (Table2[[#This Row],[SW T]]/Table2[[#This Row],[Admission]]))</f>
        <v>--</v>
      </c>
      <c r="AZ178" s="11" t="str">
        <f>IF(Table2[[#This Row],[SW T]]=0,"--", IF(Table2[[#This Row],[SW HS]]/Table2[[#This Row],[SW T]]=0, "--", Table2[[#This Row],[SW HS]]/Table2[[#This Row],[SW T]]))</f>
        <v>--</v>
      </c>
      <c r="BA178" s="18" t="str">
        <f>IF(Table2[[#This Row],[SW T]]=0,"--", IF(Table2[[#This Row],[SW FE]]/Table2[[#This Row],[SW T]]=0, "--", Table2[[#This Row],[SW FE]]/Table2[[#This Row],[SW T]]))</f>
        <v>--</v>
      </c>
      <c r="BB178" s="2">
        <v>0</v>
      </c>
      <c r="BC178" s="2">
        <v>10</v>
      </c>
      <c r="BD178" s="2">
        <v>0</v>
      </c>
      <c r="BE178" s="2">
        <v>0</v>
      </c>
      <c r="BF178" s="6">
        <f>SUM(Table2[[#This Row],[CHE B]:[CHE FE]])</f>
        <v>10</v>
      </c>
      <c r="BG178" s="11">
        <f>IF((Table2[[#This Row],[CHE T]]/Table2[[#This Row],[Admission]]) = 0, "--", (Table2[[#This Row],[CHE T]]/Table2[[#This Row],[Admission]]))</f>
        <v>1.3550135501355014E-2</v>
      </c>
      <c r="BH178" s="11" t="str">
        <f>IF(Table2[[#This Row],[CHE T]]=0,"--", IF(Table2[[#This Row],[CHE HS]]/Table2[[#This Row],[CHE T]]=0, "--", Table2[[#This Row],[CHE HS]]/Table2[[#This Row],[CHE T]]))</f>
        <v>--</v>
      </c>
      <c r="BI178" s="22" t="str">
        <f>IF(Table2[[#This Row],[CHE T]]=0,"--", IF(Table2[[#This Row],[CHE FE]]/Table2[[#This Row],[CHE T]]=0, "--", Table2[[#This Row],[CHE FE]]/Table2[[#This Row],[CHE T]]))</f>
        <v>--</v>
      </c>
      <c r="BJ178" s="2">
        <v>46</v>
      </c>
      <c r="BK178" s="2">
        <v>0</v>
      </c>
      <c r="BL178" s="2">
        <v>0</v>
      </c>
      <c r="BM178" s="2">
        <v>0</v>
      </c>
      <c r="BN178" s="6">
        <f>SUM(Table2[[#This Row],[WR B]:[WR FE]])</f>
        <v>46</v>
      </c>
      <c r="BO178" s="11">
        <f>IF((Table2[[#This Row],[WR T]]/Table2[[#This Row],[Admission]]) = 0, "--", (Table2[[#This Row],[WR T]]/Table2[[#This Row],[Admission]]))</f>
        <v>6.2330623306233061E-2</v>
      </c>
      <c r="BP178" s="11" t="str">
        <f>IF(Table2[[#This Row],[WR T]]=0,"--", IF(Table2[[#This Row],[WR HS]]/Table2[[#This Row],[WR T]]=0, "--", Table2[[#This Row],[WR HS]]/Table2[[#This Row],[WR T]]))</f>
        <v>--</v>
      </c>
      <c r="BQ178" s="18" t="str">
        <f>IF(Table2[[#This Row],[WR T]]=0,"--", IF(Table2[[#This Row],[WR FE]]/Table2[[#This Row],[WR T]]=0, "--", Table2[[#This Row],[WR FE]]/Table2[[#This Row],[WR T]]))</f>
        <v>--</v>
      </c>
      <c r="BR178" s="2">
        <v>0</v>
      </c>
      <c r="BS178" s="2">
        <v>0</v>
      </c>
      <c r="BT178" s="2">
        <v>0</v>
      </c>
      <c r="BU178" s="2">
        <v>0</v>
      </c>
      <c r="BV178" s="6">
        <f>SUM(Table2[[#This Row],[DNC B]:[DNC FE]])</f>
        <v>0</v>
      </c>
      <c r="BW178" s="11" t="str">
        <f>IF((Table2[[#This Row],[DNC T]]/Table2[[#This Row],[Admission]]) = 0, "--", (Table2[[#This Row],[DNC T]]/Table2[[#This Row],[Admission]]))</f>
        <v>--</v>
      </c>
      <c r="BX178" s="11" t="str">
        <f>IF(Table2[[#This Row],[DNC T]]=0,"--", IF(Table2[[#This Row],[DNC HS]]/Table2[[#This Row],[DNC T]]=0, "--", Table2[[#This Row],[DNC HS]]/Table2[[#This Row],[DNC T]]))</f>
        <v>--</v>
      </c>
      <c r="BY178" s="18" t="str">
        <f>IF(Table2[[#This Row],[DNC T]]=0,"--", IF(Table2[[#This Row],[DNC FE]]/Table2[[#This Row],[DNC T]]=0, "--", Table2[[#This Row],[DNC FE]]/Table2[[#This Row],[DNC T]]))</f>
        <v>--</v>
      </c>
      <c r="BZ178" s="24">
        <f>SUM(Table2[[#This Row],[BX T]],Table2[[#This Row],[SW T]],Table2[[#This Row],[CHE T]],Table2[[#This Row],[WR T]],Table2[[#This Row],[DNC T]])</f>
        <v>125</v>
      </c>
      <c r="CA178" s="2">
        <v>26</v>
      </c>
      <c r="CB178" s="2">
        <v>23</v>
      </c>
      <c r="CC178" s="2">
        <v>0</v>
      </c>
      <c r="CD178" s="2">
        <v>1</v>
      </c>
      <c r="CE178" s="6">
        <f>SUM(Table2[[#This Row],[TF B]:[TF FE]])</f>
        <v>50</v>
      </c>
      <c r="CF178" s="11">
        <f>IF((Table2[[#This Row],[TF T]]/Table2[[#This Row],[Admission]]) = 0, "--", (Table2[[#This Row],[TF T]]/Table2[[#This Row],[Admission]]))</f>
        <v>6.7750677506775062E-2</v>
      </c>
      <c r="CG178" s="11" t="str">
        <f>IF(Table2[[#This Row],[TF T]]=0,"--", IF(Table2[[#This Row],[TF HS]]/Table2[[#This Row],[TF T]]=0, "--", Table2[[#This Row],[TF HS]]/Table2[[#This Row],[TF T]]))</f>
        <v>--</v>
      </c>
      <c r="CH178" s="18">
        <f>IF(Table2[[#This Row],[TF T]]=0,"--", IF(Table2[[#This Row],[TF FE]]/Table2[[#This Row],[TF T]]=0, "--", Table2[[#This Row],[TF FE]]/Table2[[#This Row],[TF T]]))</f>
        <v>0.02</v>
      </c>
      <c r="CI178" s="2">
        <v>23</v>
      </c>
      <c r="CJ178" s="2">
        <v>0</v>
      </c>
      <c r="CK178" s="2">
        <v>0</v>
      </c>
      <c r="CL178" s="2">
        <v>0</v>
      </c>
      <c r="CM178" s="6">
        <f>SUM(Table2[[#This Row],[BB B]:[BB FE]])</f>
        <v>23</v>
      </c>
      <c r="CN178" s="11">
        <f>IF((Table2[[#This Row],[BB T]]/Table2[[#This Row],[Admission]]) = 0, "--", (Table2[[#This Row],[BB T]]/Table2[[#This Row],[Admission]]))</f>
        <v>3.1165311653116531E-2</v>
      </c>
      <c r="CO178" s="11" t="str">
        <f>IF(Table2[[#This Row],[BB T]]=0,"--", IF(Table2[[#This Row],[BB HS]]/Table2[[#This Row],[BB T]]=0, "--", Table2[[#This Row],[BB HS]]/Table2[[#This Row],[BB T]]))</f>
        <v>--</v>
      </c>
      <c r="CP178" s="18" t="str">
        <f>IF(Table2[[#This Row],[BB T]]=0,"--", IF(Table2[[#This Row],[BB FE]]/Table2[[#This Row],[BB T]]=0, "--", Table2[[#This Row],[BB FE]]/Table2[[#This Row],[BB T]]))</f>
        <v>--</v>
      </c>
      <c r="CQ178" s="2">
        <v>0</v>
      </c>
      <c r="CR178" s="2">
        <v>34</v>
      </c>
      <c r="CS178" s="2">
        <v>1</v>
      </c>
      <c r="CT178" s="2">
        <v>0</v>
      </c>
      <c r="CU178" s="6">
        <f>SUM(Table2[[#This Row],[SB B]:[SB FE]])</f>
        <v>35</v>
      </c>
      <c r="CV178" s="11">
        <f>IF((Table2[[#This Row],[SB T]]/Table2[[#This Row],[Admission]]) = 0, "--", (Table2[[#This Row],[SB T]]/Table2[[#This Row],[Admission]]))</f>
        <v>4.7425474254742549E-2</v>
      </c>
      <c r="CW178" s="11">
        <f>IF(Table2[[#This Row],[SB T]]=0,"--", IF(Table2[[#This Row],[SB HS]]/Table2[[#This Row],[SB T]]=0, "--", Table2[[#This Row],[SB HS]]/Table2[[#This Row],[SB T]]))</f>
        <v>2.8571428571428571E-2</v>
      </c>
      <c r="CX178" s="18" t="str">
        <f>IF(Table2[[#This Row],[SB T]]=0,"--", IF(Table2[[#This Row],[SB FE]]/Table2[[#This Row],[SB T]]=0, "--", Table2[[#This Row],[SB FE]]/Table2[[#This Row],[SB T]]))</f>
        <v>--</v>
      </c>
      <c r="CY178" s="2">
        <v>14</v>
      </c>
      <c r="CZ178" s="2">
        <v>6</v>
      </c>
      <c r="DA178" s="2">
        <v>0</v>
      </c>
      <c r="DB178" s="2">
        <v>0</v>
      </c>
      <c r="DC178" s="6">
        <f>SUM(Table2[[#This Row],[GF B]:[GF FE]])</f>
        <v>20</v>
      </c>
      <c r="DD178" s="11">
        <f>IF((Table2[[#This Row],[GF T]]/Table2[[#This Row],[Admission]]) = 0, "--", (Table2[[#This Row],[GF T]]/Table2[[#This Row],[Admission]]))</f>
        <v>2.7100271002710029E-2</v>
      </c>
      <c r="DE178" s="11" t="str">
        <f>IF(Table2[[#This Row],[GF T]]=0,"--", IF(Table2[[#This Row],[GF HS]]/Table2[[#This Row],[GF T]]=0, "--", Table2[[#This Row],[GF HS]]/Table2[[#This Row],[GF T]]))</f>
        <v>--</v>
      </c>
      <c r="DF178" s="18" t="str">
        <f>IF(Table2[[#This Row],[GF T]]=0,"--", IF(Table2[[#This Row],[GF FE]]/Table2[[#This Row],[GF T]]=0, "--", Table2[[#This Row],[GF FE]]/Table2[[#This Row],[GF T]]))</f>
        <v>--</v>
      </c>
      <c r="DG178" s="2">
        <v>14</v>
      </c>
      <c r="DH178" s="2">
        <v>15</v>
      </c>
      <c r="DI178" s="2">
        <v>0</v>
      </c>
      <c r="DJ178" s="2">
        <v>3</v>
      </c>
      <c r="DK178" s="6">
        <f>SUM(Table2[[#This Row],[TN B]:[TN FE]])</f>
        <v>32</v>
      </c>
      <c r="DL178" s="11">
        <f>IF((Table2[[#This Row],[TN T]]/Table2[[#This Row],[Admission]]) = 0, "--", (Table2[[#This Row],[TN T]]/Table2[[#This Row],[Admission]]))</f>
        <v>4.3360433604336043E-2</v>
      </c>
      <c r="DM178" s="11" t="str">
        <f>IF(Table2[[#This Row],[TN T]]=0,"--", IF(Table2[[#This Row],[TN HS]]/Table2[[#This Row],[TN T]]=0, "--", Table2[[#This Row],[TN HS]]/Table2[[#This Row],[TN T]]))</f>
        <v>--</v>
      </c>
      <c r="DN178" s="18">
        <f>IF(Table2[[#This Row],[TN T]]=0,"--", IF(Table2[[#This Row],[TN FE]]/Table2[[#This Row],[TN T]]=0, "--", Table2[[#This Row],[TN FE]]/Table2[[#This Row],[TN T]]))</f>
        <v>9.375E-2</v>
      </c>
      <c r="DO178" s="2">
        <v>14</v>
      </c>
      <c r="DP178" s="2">
        <v>12</v>
      </c>
      <c r="DQ178" s="2">
        <v>0</v>
      </c>
      <c r="DR178" s="2">
        <v>0</v>
      </c>
      <c r="DS178" s="6">
        <f>SUM(Table2[[#This Row],[BND B]:[BND FE]])</f>
        <v>26</v>
      </c>
      <c r="DT178" s="11">
        <f>IF((Table2[[#This Row],[BND T]]/Table2[[#This Row],[Admission]]) = 0, "--", (Table2[[#This Row],[BND T]]/Table2[[#This Row],[Admission]]))</f>
        <v>3.5230352303523033E-2</v>
      </c>
      <c r="DU178" s="11" t="str">
        <f>IF(Table2[[#This Row],[BND T]]=0,"--", IF(Table2[[#This Row],[BND HS]]/Table2[[#This Row],[BND T]]=0, "--", Table2[[#This Row],[BND HS]]/Table2[[#This Row],[BND T]]))</f>
        <v>--</v>
      </c>
      <c r="DV178" s="18" t="str">
        <f>IF(Table2[[#This Row],[BND T]]=0,"--", IF(Table2[[#This Row],[BND FE]]/Table2[[#This Row],[BND T]]=0, "--", Table2[[#This Row],[BND FE]]/Table2[[#This Row],[BND T]]))</f>
        <v>--</v>
      </c>
      <c r="DW178" s="2">
        <v>0</v>
      </c>
      <c r="DX178" s="2">
        <v>0</v>
      </c>
      <c r="DY178" s="2">
        <v>0</v>
      </c>
      <c r="DZ178" s="2">
        <v>0</v>
      </c>
      <c r="EA178" s="6">
        <f>SUM(Table2[[#This Row],[SPE B]:[SPE FE]])</f>
        <v>0</v>
      </c>
      <c r="EB178" s="11" t="str">
        <f>IF((Table2[[#This Row],[SPE T]]/Table2[[#This Row],[Admission]]) = 0, "--", (Table2[[#This Row],[SPE T]]/Table2[[#This Row],[Admission]]))</f>
        <v>--</v>
      </c>
      <c r="EC178" s="11" t="str">
        <f>IF(Table2[[#This Row],[SPE T]]=0,"--", IF(Table2[[#This Row],[SPE HS]]/Table2[[#This Row],[SPE T]]=0, "--", Table2[[#This Row],[SPE HS]]/Table2[[#This Row],[SPE T]]))</f>
        <v>--</v>
      </c>
      <c r="ED178" s="18" t="str">
        <f>IF(Table2[[#This Row],[SPE T]]=0,"--", IF(Table2[[#This Row],[SPE FE]]/Table2[[#This Row],[SPE T]]=0, "--", Table2[[#This Row],[SPE FE]]/Table2[[#This Row],[SPE T]]))</f>
        <v>--</v>
      </c>
      <c r="EE178" s="2">
        <v>0</v>
      </c>
      <c r="EF178" s="2">
        <v>0</v>
      </c>
      <c r="EG178" s="2">
        <v>0</v>
      </c>
      <c r="EH178" s="2">
        <v>0</v>
      </c>
      <c r="EI178" s="6">
        <f>SUM(Table2[[#This Row],[ORC B]:[ORC FE]])</f>
        <v>0</v>
      </c>
      <c r="EJ178" s="11" t="str">
        <f>IF((Table2[[#This Row],[ORC T]]/Table2[[#This Row],[Admission]]) = 0, "--", (Table2[[#This Row],[ORC T]]/Table2[[#This Row],[Admission]]))</f>
        <v>--</v>
      </c>
      <c r="EK178" s="11" t="str">
        <f>IF(Table2[[#This Row],[ORC T]]=0,"--", IF(Table2[[#This Row],[ORC HS]]/Table2[[#This Row],[ORC T]]=0, "--", Table2[[#This Row],[ORC HS]]/Table2[[#This Row],[ORC T]]))</f>
        <v>--</v>
      </c>
      <c r="EL178" s="18" t="str">
        <f>IF(Table2[[#This Row],[ORC T]]=0,"--", IF(Table2[[#This Row],[ORC FE]]/Table2[[#This Row],[ORC T]]=0, "--", Table2[[#This Row],[ORC FE]]/Table2[[#This Row],[ORC T]]))</f>
        <v>--</v>
      </c>
      <c r="EM178" s="2">
        <v>3</v>
      </c>
      <c r="EN178" s="2">
        <v>3</v>
      </c>
      <c r="EO178" s="2">
        <v>0</v>
      </c>
      <c r="EP178" s="2">
        <v>0</v>
      </c>
      <c r="EQ178" s="6">
        <f>SUM(Table2[[#This Row],[SOL B]:[SOL FE]])</f>
        <v>6</v>
      </c>
      <c r="ER178" s="11">
        <f>IF((Table2[[#This Row],[SOL T]]/Table2[[#This Row],[Admission]]) = 0, "--", (Table2[[#This Row],[SOL T]]/Table2[[#This Row],[Admission]]))</f>
        <v>8.130081300813009E-3</v>
      </c>
      <c r="ES178" s="11" t="str">
        <f>IF(Table2[[#This Row],[SOL T]]=0,"--", IF(Table2[[#This Row],[SOL HS]]/Table2[[#This Row],[SOL T]]=0, "--", Table2[[#This Row],[SOL HS]]/Table2[[#This Row],[SOL T]]))</f>
        <v>--</v>
      </c>
      <c r="ET178" s="18" t="str">
        <f>IF(Table2[[#This Row],[SOL T]]=0,"--", IF(Table2[[#This Row],[SOL FE]]/Table2[[#This Row],[SOL T]]=0, "--", Table2[[#This Row],[SOL FE]]/Table2[[#This Row],[SOL T]]))</f>
        <v>--</v>
      </c>
      <c r="EU178" s="2">
        <v>7</v>
      </c>
      <c r="EV178" s="2">
        <v>41</v>
      </c>
      <c r="EW178" s="2">
        <v>0</v>
      </c>
      <c r="EX178" s="2">
        <v>3</v>
      </c>
      <c r="EY178" s="6">
        <f>SUM(Table2[[#This Row],[CHO B]:[CHO FE]])</f>
        <v>51</v>
      </c>
      <c r="EZ178" s="11">
        <f>IF((Table2[[#This Row],[CHO T]]/Table2[[#This Row],[Admission]]) = 0, "--", (Table2[[#This Row],[CHO T]]/Table2[[#This Row],[Admission]]))</f>
        <v>6.910569105691057E-2</v>
      </c>
      <c r="FA178" s="11" t="str">
        <f>IF(Table2[[#This Row],[CHO T]]=0,"--", IF(Table2[[#This Row],[CHO HS]]/Table2[[#This Row],[CHO T]]=0, "--", Table2[[#This Row],[CHO HS]]/Table2[[#This Row],[CHO T]]))</f>
        <v>--</v>
      </c>
      <c r="FB178" s="18">
        <f>IF(Table2[[#This Row],[CHO T]]=0,"--", IF(Table2[[#This Row],[CHO FE]]/Table2[[#This Row],[CHO T]]=0, "--", Table2[[#This Row],[CHO FE]]/Table2[[#This Row],[CHO T]]))</f>
        <v>5.8823529411764705E-2</v>
      </c>
      <c r="FC17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243</v>
      </c>
      <c r="FD178">
        <v>0</v>
      </c>
      <c r="FE178">
        <v>0</v>
      </c>
      <c r="FF178" s="1" t="s">
        <v>390</v>
      </c>
      <c r="FG178" s="1" t="s">
        <v>390</v>
      </c>
      <c r="FH178">
        <v>0</v>
      </c>
      <c r="FI178">
        <v>0</v>
      </c>
      <c r="FJ178" s="1" t="s">
        <v>390</v>
      </c>
      <c r="FK178" s="1" t="s">
        <v>390</v>
      </c>
      <c r="FL178">
        <v>0</v>
      </c>
      <c r="FM178">
        <v>0</v>
      </c>
      <c r="FN178" s="1" t="s">
        <v>390</v>
      </c>
      <c r="FO178" s="1" t="s">
        <v>390</v>
      </c>
    </row>
    <row r="179" spans="1:171">
      <c r="A179">
        <v>1145</v>
      </c>
      <c r="B179">
        <v>366</v>
      </c>
      <c r="C179" t="s">
        <v>92</v>
      </c>
      <c r="D179" t="s">
        <v>276</v>
      </c>
      <c r="E179" s="20">
        <v>68</v>
      </c>
      <c r="F179" s="2">
        <v>0</v>
      </c>
      <c r="G179" s="2">
        <v>0</v>
      </c>
      <c r="H179" s="2">
        <v>0</v>
      </c>
      <c r="I179" s="2">
        <v>0</v>
      </c>
      <c r="J179" s="6">
        <f>SUM(Table2[[#This Row],[FB B]:[FB FE]])</f>
        <v>0</v>
      </c>
      <c r="K179" s="11" t="str">
        <f>IF((Table2[[#This Row],[FB T]]/Table2[[#This Row],[Admission]]) = 0, "--", (Table2[[#This Row],[FB T]]/Table2[[#This Row],[Admission]]))</f>
        <v>--</v>
      </c>
      <c r="L179" s="11" t="str">
        <f>IF(Table2[[#This Row],[FB T]]=0,"--", IF(Table2[[#This Row],[FB HS]]/Table2[[#This Row],[FB T]]=0, "--", Table2[[#This Row],[FB HS]]/Table2[[#This Row],[FB T]]))</f>
        <v>--</v>
      </c>
      <c r="M179" s="18" t="str">
        <f>IF(Table2[[#This Row],[FB T]]=0,"--", IF(Table2[[#This Row],[FB FE]]/Table2[[#This Row],[FB T]]=0, "--", Table2[[#This Row],[FB FE]]/Table2[[#This Row],[FB T]]))</f>
        <v>--</v>
      </c>
      <c r="N179" s="2">
        <v>0</v>
      </c>
      <c r="O179" s="2">
        <v>0</v>
      </c>
      <c r="P179" s="2">
        <v>0</v>
      </c>
      <c r="Q179" s="2">
        <v>0</v>
      </c>
      <c r="R179" s="6">
        <f>SUM(Table2[[#This Row],[XC B]:[XC FE]])</f>
        <v>0</v>
      </c>
      <c r="S179" s="11" t="str">
        <f>IF((Table2[[#This Row],[XC T]]/Table2[[#This Row],[Admission]]) = 0, "--", (Table2[[#This Row],[XC T]]/Table2[[#This Row],[Admission]]))</f>
        <v>--</v>
      </c>
      <c r="T179" s="11" t="str">
        <f>IF(Table2[[#This Row],[XC T]]=0,"--", IF(Table2[[#This Row],[XC HS]]/Table2[[#This Row],[XC T]]=0, "--", Table2[[#This Row],[XC HS]]/Table2[[#This Row],[XC T]]))</f>
        <v>--</v>
      </c>
      <c r="U179" s="18" t="str">
        <f>IF(Table2[[#This Row],[XC T]]=0,"--", IF(Table2[[#This Row],[XC FE]]/Table2[[#This Row],[XC T]]=0, "--", Table2[[#This Row],[XC FE]]/Table2[[#This Row],[XC T]]))</f>
        <v>--</v>
      </c>
      <c r="V179" s="2">
        <v>17</v>
      </c>
      <c r="W179" s="2">
        <v>0</v>
      </c>
      <c r="X179" s="2">
        <v>0</v>
      </c>
      <c r="Y179" s="6">
        <f>SUM(Table2[[#This Row],[VB G]:[VB FE]])</f>
        <v>17</v>
      </c>
      <c r="Z179" s="11">
        <f>IF((Table2[[#This Row],[VB T]]/Table2[[#This Row],[Admission]]) = 0, "--", (Table2[[#This Row],[VB T]]/Table2[[#This Row],[Admission]]))</f>
        <v>0.25</v>
      </c>
      <c r="AA179" s="11" t="str">
        <f>IF(Table2[[#This Row],[VB T]]=0,"--", IF(Table2[[#This Row],[VB HS]]/Table2[[#This Row],[VB T]]=0, "--", Table2[[#This Row],[VB HS]]/Table2[[#This Row],[VB T]]))</f>
        <v>--</v>
      </c>
      <c r="AB179" s="18" t="str">
        <f>IF(Table2[[#This Row],[VB T]]=0,"--", IF(Table2[[#This Row],[VB FE]]/Table2[[#This Row],[VB T]]=0, "--", Table2[[#This Row],[VB FE]]/Table2[[#This Row],[VB T]]))</f>
        <v>--</v>
      </c>
      <c r="AC179" s="2">
        <v>14</v>
      </c>
      <c r="AD179" s="2">
        <v>0</v>
      </c>
      <c r="AE179" s="2">
        <v>0</v>
      </c>
      <c r="AF179" s="2">
        <v>0</v>
      </c>
      <c r="AG179" s="6">
        <f>SUM(Table2[[#This Row],[SC B]:[SC FE]])</f>
        <v>14</v>
      </c>
      <c r="AH179" s="11">
        <f>IF((Table2[[#This Row],[SC T]]/Table2[[#This Row],[Admission]]) = 0, "--", (Table2[[#This Row],[SC T]]/Table2[[#This Row],[Admission]]))</f>
        <v>0.20588235294117646</v>
      </c>
      <c r="AI179" s="11" t="str">
        <f>IF(Table2[[#This Row],[SC T]]=0,"--", IF(Table2[[#This Row],[SC HS]]/Table2[[#This Row],[SC T]]=0, "--", Table2[[#This Row],[SC HS]]/Table2[[#This Row],[SC T]]))</f>
        <v>--</v>
      </c>
      <c r="AJ179" s="18" t="str">
        <f>IF(Table2[[#This Row],[SC T]]=0,"--", IF(Table2[[#This Row],[SC FE]]/Table2[[#This Row],[SC T]]=0, "--", Table2[[#This Row],[SC FE]]/Table2[[#This Row],[SC T]]))</f>
        <v>--</v>
      </c>
      <c r="AK179" s="15">
        <f>SUM(Table2[[#This Row],[FB T]],Table2[[#This Row],[XC T]],Table2[[#This Row],[VB T]],Table2[[#This Row],[SC T]])</f>
        <v>31</v>
      </c>
      <c r="AL179" s="2">
        <v>15</v>
      </c>
      <c r="AM179" s="2">
        <v>13</v>
      </c>
      <c r="AN179" s="2">
        <v>0</v>
      </c>
      <c r="AO179" s="2">
        <v>0</v>
      </c>
      <c r="AP179" s="6">
        <f>SUM(Table2[[#This Row],[BX B]:[BX FE]])</f>
        <v>28</v>
      </c>
      <c r="AQ179" s="11">
        <f>IF((Table2[[#This Row],[BX T]]/Table2[[#This Row],[Admission]]) = 0, "--", (Table2[[#This Row],[BX T]]/Table2[[#This Row],[Admission]]))</f>
        <v>0.41176470588235292</v>
      </c>
      <c r="AR179" s="11" t="str">
        <f>IF(Table2[[#This Row],[BX T]]=0,"--", IF(Table2[[#This Row],[BX HS]]/Table2[[#This Row],[BX T]]=0, "--", Table2[[#This Row],[BX HS]]/Table2[[#This Row],[BX T]]))</f>
        <v>--</v>
      </c>
      <c r="AS179" s="18" t="str">
        <f>IF(Table2[[#This Row],[BX T]]=0,"--", IF(Table2[[#This Row],[BX FE]]/Table2[[#This Row],[BX T]]=0, "--", Table2[[#This Row],[BX FE]]/Table2[[#This Row],[BX T]]))</f>
        <v>--</v>
      </c>
      <c r="AT179" s="2">
        <v>0</v>
      </c>
      <c r="AU179" s="2">
        <v>0</v>
      </c>
      <c r="AV179" s="2">
        <v>0</v>
      </c>
      <c r="AW179" s="2">
        <v>0</v>
      </c>
      <c r="AX179" s="6">
        <f>SUM(Table2[[#This Row],[SW B]:[SW FE]])</f>
        <v>0</v>
      </c>
      <c r="AY179" s="11" t="str">
        <f>IF((Table2[[#This Row],[SW T]]/Table2[[#This Row],[Admission]]) = 0, "--", (Table2[[#This Row],[SW T]]/Table2[[#This Row],[Admission]]))</f>
        <v>--</v>
      </c>
      <c r="AZ179" s="11" t="str">
        <f>IF(Table2[[#This Row],[SW T]]=0,"--", IF(Table2[[#This Row],[SW HS]]/Table2[[#This Row],[SW T]]=0, "--", Table2[[#This Row],[SW HS]]/Table2[[#This Row],[SW T]]))</f>
        <v>--</v>
      </c>
      <c r="BA179" s="18" t="str">
        <f>IF(Table2[[#This Row],[SW T]]=0,"--", IF(Table2[[#This Row],[SW FE]]/Table2[[#This Row],[SW T]]=0, "--", Table2[[#This Row],[SW FE]]/Table2[[#This Row],[SW T]]))</f>
        <v>--</v>
      </c>
      <c r="BB179" s="2">
        <v>0</v>
      </c>
      <c r="BC179" s="2">
        <v>0</v>
      </c>
      <c r="BD179" s="2">
        <v>0</v>
      </c>
      <c r="BE179" s="2">
        <v>0</v>
      </c>
      <c r="BF179" s="6">
        <f>SUM(Table2[[#This Row],[CHE B]:[CHE FE]])</f>
        <v>0</v>
      </c>
      <c r="BG179" s="11" t="str">
        <f>IF((Table2[[#This Row],[CHE T]]/Table2[[#This Row],[Admission]]) = 0, "--", (Table2[[#This Row],[CHE T]]/Table2[[#This Row],[Admission]]))</f>
        <v>--</v>
      </c>
      <c r="BH179" s="11" t="str">
        <f>IF(Table2[[#This Row],[CHE T]]=0,"--", IF(Table2[[#This Row],[CHE HS]]/Table2[[#This Row],[CHE T]]=0, "--", Table2[[#This Row],[CHE HS]]/Table2[[#This Row],[CHE T]]))</f>
        <v>--</v>
      </c>
      <c r="BI179" s="22" t="str">
        <f>IF(Table2[[#This Row],[CHE T]]=0,"--", IF(Table2[[#This Row],[CHE FE]]/Table2[[#This Row],[CHE T]]=0, "--", Table2[[#This Row],[CHE FE]]/Table2[[#This Row],[CHE T]]))</f>
        <v>--</v>
      </c>
      <c r="BJ179" s="2">
        <v>0</v>
      </c>
      <c r="BK179" s="2">
        <v>0</v>
      </c>
      <c r="BL179" s="2">
        <v>0</v>
      </c>
      <c r="BM179" s="2">
        <v>0</v>
      </c>
      <c r="BN179" s="6">
        <f>SUM(Table2[[#This Row],[WR B]:[WR FE]])</f>
        <v>0</v>
      </c>
      <c r="BO179" s="11" t="str">
        <f>IF((Table2[[#This Row],[WR T]]/Table2[[#This Row],[Admission]]) = 0, "--", (Table2[[#This Row],[WR T]]/Table2[[#This Row],[Admission]]))</f>
        <v>--</v>
      </c>
      <c r="BP179" s="11" t="str">
        <f>IF(Table2[[#This Row],[WR T]]=0,"--", IF(Table2[[#This Row],[WR HS]]/Table2[[#This Row],[WR T]]=0, "--", Table2[[#This Row],[WR HS]]/Table2[[#This Row],[WR T]]))</f>
        <v>--</v>
      </c>
      <c r="BQ179" s="18" t="str">
        <f>IF(Table2[[#This Row],[WR T]]=0,"--", IF(Table2[[#This Row],[WR FE]]/Table2[[#This Row],[WR T]]=0, "--", Table2[[#This Row],[WR FE]]/Table2[[#This Row],[WR T]]))</f>
        <v>--</v>
      </c>
      <c r="BR179" s="2">
        <v>0</v>
      </c>
      <c r="BS179" s="2">
        <v>0</v>
      </c>
      <c r="BT179" s="2">
        <v>0</v>
      </c>
      <c r="BU179" s="2">
        <v>0</v>
      </c>
      <c r="BV179" s="6">
        <f>SUM(Table2[[#This Row],[DNC B]:[DNC FE]])</f>
        <v>0</v>
      </c>
      <c r="BW179" s="11" t="str">
        <f>IF((Table2[[#This Row],[DNC T]]/Table2[[#This Row],[Admission]]) = 0, "--", (Table2[[#This Row],[DNC T]]/Table2[[#This Row],[Admission]]))</f>
        <v>--</v>
      </c>
      <c r="BX179" s="11" t="str">
        <f>IF(Table2[[#This Row],[DNC T]]=0,"--", IF(Table2[[#This Row],[DNC HS]]/Table2[[#This Row],[DNC T]]=0, "--", Table2[[#This Row],[DNC HS]]/Table2[[#This Row],[DNC T]]))</f>
        <v>--</v>
      </c>
      <c r="BY179" s="18" t="str">
        <f>IF(Table2[[#This Row],[DNC T]]=0,"--", IF(Table2[[#This Row],[DNC FE]]/Table2[[#This Row],[DNC T]]=0, "--", Table2[[#This Row],[DNC FE]]/Table2[[#This Row],[DNC T]]))</f>
        <v>--</v>
      </c>
      <c r="BZ179" s="24">
        <f>SUM(Table2[[#This Row],[BX T]],Table2[[#This Row],[SW T]],Table2[[#This Row],[CHE T]],Table2[[#This Row],[WR T]],Table2[[#This Row],[DNC T]])</f>
        <v>28</v>
      </c>
      <c r="CA179" s="2">
        <v>8</v>
      </c>
      <c r="CB179" s="2">
        <v>8</v>
      </c>
      <c r="CC179" s="2">
        <v>0</v>
      </c>
      <c r="CD179" s="2">
        <v>0</v>
      </c>
      <c r="CE179" s="6">
        <f>SUM(Table2[[#This Row],[TF B]:[TF FE]])</f>
        <v>16</v>
      </c>
      <c r="CF179" s="11">
        <f>IF((Table2[[#This Row],[TF T]]/Table2[[#This Row],[Admission]]) = 0, "--", (Table2[[#This Row],[TF T]]/Table2[[#This Row],[Admission]]))</f>
        <v>0.23529411764705882</v>
      </c>
      <c r="CG179" s="11" t="str">
        <f>IF(Table2[[#This Row],[TF T]]=0,"--", IF(Table2[[#This Row],[TF HS]]/Table2[[#This Row],[TF T]]=0, "--", Table2[[#This Row],[TF HS]]/Table2[[#This Row],[TF T]]))</f>
        <v>--</v>
      </c>
      <c r="CH179" s="18" t="str">
        <f>IF(Table2[[#This Row],[TF T]]=0,"--", IF(Table2[[#This Row],[TF FE]]/Table2[[#This Row],[TF T]]=0, "--", Table2[[#This Row],[TF FE]]/Table2[[#This Row],[TF T]]))</f>
        <v>--</v>
      </c>
      <c r="CI179" s="2">
        <v>0</v>
      </c>
      <c r="CJ179" s="2">
        <v>0</v>
      </c>
      <c r="CK179" s="2">
        <v>0</v>
      </c>
      <c r="CL179" s="2">
        <v>0</v>
      </c>
      <c r="CM179" s="6">
        <f>SUM(Table2[[#This Row],[BB B]:[BB FE]])</f>
        <v>0</v>
      </c>
      <c r="CN179" s="11" t="str">
        <f>IF((Table2[[#This Row],[BB T]]/Table2[[#This Row],[Admission]]) = 0, "--", (Table2[[#This Row],[BB T]]/Table2[[#This Row],[Admission]]))</f>
        <v>--</v>
      </c>
      <c r="CO179" s="11" t="str">
        <f>IF(Table2[[#This Row],[BB T]]=0,"--", IF(Table2[[#This Row],[BB HS]]/Table2[[#This Row],[BB T]]=0, "--", Table2[[#This Row],[BB HS]]/Table2[[#This Row],[BB T]]))</f>
        <v>--</v>
      </c>
      <c r="CP179" s="18" t="str">
        <f>IF(Table2[[#This Row],[BB T]]=0,"--", IF(Table2[[#This Row],[BB FE]]/Table2[[#This Row],[BB T]]=0, "--", Table2[[#This Row],[BB FE]]/Table2[[#This Row],[BB T]]))</f>
        <v>--</v>
      </c>
      <c r="CQ179" s="2">
        <v>0</v>
      </c>
      <c r="CR179" s="2">
        <v>0</v>
      </c>
      <c r="CS179" s="2">
        <v>0</v>
      </c>
      <c r="CT179" s="2">
        <v>0</v>
      </c>
      <c r="CU179" s="6">
        <f>SUM(Table2[[#This Row],[SB B]:[SB FE]])</f>
        <v>0</v>
      </c>
      <c r="CV179" s="11" t="str">
        <f>IF((Table2[[#This Row],[SB T]]/Table2[[#This Row],[Admission]]) = 0, "--", (Table2[[#This Row],[SB T]]/Table2[[#This Row],[Admission]]))</f>
        <v>--</v>
      </c>
      <c r="CW179" s="11" t="str">
        <f>IF(Table2[[#This Row],[SB T]]=0,"--", IF(Table2[[#This Row],[SB HS]]/Table2[[#This Row],[SB T]]=0, "--", Table2[[#This Row],[SB HS]]/Table2[[#This Row],[SB T]]))</f>
        <v>--</v>
      </c>
      <c r="CX179" s="18" t="str">
        <f>IF(Table2[[#This Row],[SB T]]=0,"--", IF(Table2[[#This Row],[SB FE]]/Table2[[#This Row],[SB T]]=0, "--", Table2[[#This Row],[SB FE]]/Table2[[#This Row],[SB T]]))</f>
        <v>--</v>
      </c>
      <c r="CY179" s="2">
        <v>0</v>
      </c>
      <c r="CZ179" s="2">
        <v>0</v>
      </c>
      <c r="DA179" s="2">
        <v>0</v>
      </c>
      <c r="DB179" s="2">
        <v>0</v>
      </c>
      <c r="DC179" s="6">
        <f>SUM(Table2[[#This Row],[GF B]:[GF FE]])</f>
        <v>0</v>
      </c>
      <c r="DD179" s="11" t="str">
        <f>IF((Table2[[#This Row],[GF T]]/Table2[[#This Row],[Admission]]) = 0, "--", (Table2[[#This Row],[GF T]]/Table2[[#This Row],[Admission]]))</f>
        <v>--</v>
      </c>
      <c r="DE179" s="11" t="str">
        <f>IF(Table2[[#This Row],[GF T]]=0,"--", IF(Table2[[#This Row],[GF HS]]/Table2[[#This Row],[GF T]]=0, "--", Table2[[#This Row],[GF HS]]/Table2[[#This Row],[GF T]]))</f>
        <v>--</v>
      </c>
      <c r="DF179" s="18" t="str">
        <f>IF(Table2[[#This Row],[GF T]]=0,"--", IF(Table2[[#This Row],[GF FE]]/Table2[[#This Row],[GF T]]=0, "--", Table2[[#This Row],[GF FE]]/Table2[[#This Row],[GF T]]))</f>
        <v>--</v>
      </c>
      <c r="DG179" s="2">
        <v>0</v>
      </c>
      <c r="DH179" s="2">
        <v>0</v>
      </c>
      <c r="DI179" s="2">
        <v>0</v>
      </c>
      <c r="DJ179" s="2">
        <v>0</v>
      </c>
      <c r="DK179" s="6">
        <f>SUM(Table2[[#This Row],[TN B]:[TN FE]])</f>
        <v>0</v>
      </c>
      <c r="DL179" s="11" t="str">
        <f>IF((Table2[[#This Row],[TN T]]/Table2[[#This Row],[Admission]]) = 0, "--", (Table2[[#This Row],[TN T]]/Table2[[#This Row],[Admission]]))</f>
        <v>--</v>
      </c>
      <c r="DM179" s="11" t="str">
        <f>IF(Table2[[#This Row],[TN T]]=0,"--", IF(Table2[[#This Row],[TN HS]]/Table2[[#This Row],[TN T]]=0, "--", Table2[[#This Row],[TN HS]]/Table2[[#This Row],[TN T]]))</f>
        <v>--</v>
      </c>
      <c r="DN179" s="18" t="str">
        <f>IF(Table2[[#This Row],[TN T]]=0,"--", IF(Table2[[#This Row],[TN FE]]/Table2[[#This Row],[TN T]]=0, "--", Table2[[#This Row],[TN FE]]/Table2[[#This Row],[TN T]]))</f>
        <v>--</v>
      </c>
      <c r="DO179" s="2">
        <v>0</v>
      </c>
      <c r="DP179" s="2">
        <v>0</v>
      </c>
      <c r="DQ179" s="2">
        <v>0</v>
      </c>
      <c r="DR179" s="2">
        <v>0</v>
      </c>
      <c r="DS179" s="6">
        <f>SUM(Table2[[#This Row],[BND B]:[BND FE]])</f>
        <v>0</v>
      </c>
      <c r="DT179" s="11" t="str">
        <f>IF((Table2[[#This Row],[BND T]]/Table2[[#This Row],[Admission]]) = 0, "--", (Table2[[#This Row],[BND T]]/Table2[[#This Row],[Admission]]))</f>
        <v>--</v>
      </c>
      <c r="DU179" s="11" t="str">
        <f>IF(Table2[[#This Row],[BND T]]=0,"--", IF(Table2[[#This Row],[BND HS]]/Table2[[#This Row],[BND T]]=0, "--", Table2[[#This Row],[BND HS]]/Table2[[#This Row],[BND T]]))</f>
        <v>--</v>
      </c>
      <c r="DV179" s="18" t="str">
        <f>IF(Table2[[#This Row],[BND T]]=0,"--", IF(Table2[[#This Row],[BND FE]]/Table2[[#This Row],[BND T]]=0, "--", Table2[[#This Row],[BND FE]]/Table2[[#This Row],[BND T]]))</f>
        <v>--</v>
      </c>
      <c r="DW179" s="2">
        <v>0</v>
      </c>
      <c r="DX179" s="2">
        <v>0</v>
      </c>
      <c r="DY179" s="2">
        <v>0</v>
      </c>
      <c r="DZ179" s="2">
        <v>0</v>
      </c>
      <c r="EA179" s="6">
        <f>SUM(Table2[[#This Row],[SPE B]:[SPE FE]])</f>
        <v>0</v>
      </c>
      <c r="EB179" s="11" t="str">
        <f>IF((Table2[[#This Row],[SPE T]]/Table2[[#This Row],[Admission]]) = 0, "--", (Table2[[#This Row],[SPE T]]/Table2[[#This Row],[Admission]]))</f>
        <v>--</v>
      </c>
      <c r="EC179" s="11" t="str">
        <f>IF(Table2[[#This Row],[SPE T]]=0,"--", IF(Table2[[#This Row],[SPE HS]]/Table2[[#This Row],[SPE T]]=0, "--", Table2[[#This Row],[SPE HS]]/Table2[[#This Row],[SPE T]]))</f>
        <v>--</v>
      </c>
      <c r="ED179" s="18" t="str">
        <f>IF(Table2[[#This Row],[SPE T]]=0,"--", IF(Table2[[#This Row],[SPE FE]]/Table2[[#This Row],[SPE T]]=0, "--", Table2[[#This Row],[SPE FE]]/Table2[[#This Row],[SPE T]]))</f>
        <v>--</v>
      </c>
      <c r="EE179" s="2">
        <v>0</v>
      </c>
      <c r="EF179" s="2">
        <v>0</v>
      </c>
      <c r="EG179" s="2">
        <v>0</v>
      </c>
      <c r="EH179" s="2">
        <v>0</v>
      </c>
      <c r="EI179" s="6">
        <f>SUM(Table2[[#This Row],[ORC B]:[ORC FE]])</f>
        <v>0</v>
      </c>
      <c r="EJ179" s="11" t="str">
        <f>IF((Table2[[#This Row],[ORC T]]/Table2[[#This Row],[Admission]]) = 0, "--", (Table2[[#This Row],[ORC T]]/Table2[[#This Row],[Admission]]))</f>
        <v>--</v>
      </c>
      <c r="EK179" s="11" t="str">
        <f>IF(Table2[[#This Row],[ORC T]]=0,"--", IF(Table2[[#This Row],[ORC HS]]/Table2[[#This Row],[ORC T]]=0, "--", Table2[[#This Row],[ORC HS]]/Table2[[#This Row],[ORC T]]))</f>
        <v>--</v>
      </c>
      <c r="EL179" s="18" t="str">
        <f>IF(Table2[[#This Row],[ORC T]]=0,"--", IF(Table2[[#This Row],[ORC FE]]/Table2[[#This Row],[ORC T]]=0, "--", Table2[[#This Row],[ORC FE]]/Table2[[#This Row],[ORC T]]))</f>
        <v>--</v>
      </c>
      <c r="EM179" s="2">
        <v>0</v>
      </c>
      <c r="EN179" s="2">
        <v>0</v>
      </c>
      <c r="EO179" s="2">
        <v>0</v>
      </c>
      <c r="EP179" s="2">
        <v>0</v>
      </c>
      <c r="EQ179" s="6">
        <f>SUM(Table2[[#This Row],[SOL B]:[SOL FE]])</f>
        <v>0</v>
      </c>
      <c r="ER179" s="11" t="str">
        <f>IF((Table2[[#This Row],[SOL T]]/Table2[[#This Row],[Admission]]) = 0, "--", (Table2[[#This Row],[SOL T]]/Table2[[#This Row],[Admission]]))</f>
        <v>--</v>
      </c>
      <c r="ES179" s="11" t="str">
        <f>IF(Table2[[#This Row],[SOL T]]=0,"--", IF(Table2[[#This Row],[SOL HS]]/Table2[[#This Row],[SOL T]]=0, "--", Table2[[#This Row],[SOL HS]]/Table2[[#This Row],[SOL T]]))</f>
        <v>--</v>
      </c>
      <c r="ET179" s="18" t="str">
        <f>IF(Table2[[#This Row],[SOL T]]=0,"--", IF(Table2[[#This Row],[SOL FE]]/Table2[[#This Row],[SOL T]]=0, "--", Table2[[#This Row],[SOL FE]]/Table2[[#This Row],[SOL T]]))</f>
        <v>--</v>
      </c>
      <c r="EU179" s="2">
        <v>0</v>
      </c>
      <c r="EV179" s="2">
        <v>0</v>
      </c>
      <c r="EW179" s="2">
        <v>0</v>
      </c>
      <c r="EX179" s="2">
        <v>0</v>
      </c>
      <c r="EY179" s="6">
        <f>SUM(Table2[[#This Row],[CHO B]:[CHO FE]])</f>
        <v>0</v>
      </c>
      <c r="EZ179" s="11" t="str">
        <f>IF((Table2[[#This Row],[CHO T]]/Table2[[#This Row],[Admission]]) = 0, "--", (Table2[[#This Row],[CHO T]]/Table2[[#This Row],[Admission]]))</f>
        <v>--</v>
      </c>
      <c r="FA179" s="11" t="str">
        <f>IF(Table2[[#This Row],[CHO T]]=0,"--", IF(Table2[[#This Row],[CHO HS]]/Table2[[#This Row],[CHO T]]=0, "--", Table2[[#This Row],[CHO HS]]/Table2[[#This Row],[CHO T]]))</f>
        <v>--</v>
      </c>
      <c r="FB179" s="18" t="str">
        <f>IF(Table2[[#This Row],[CHO T]]=0,"--", IF(Table2[[#This Row],[CHO FE]]/Table2[[#This Row],[CHO T]]=0, "--", Table2[[#This Row],[CHO FE]]/Table2[[#This Row],[CHO T]]))</f>
        <v>--</v>
      </c>
      <c r="FC17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16</v>
      </c>
      <c r="FD179">
        <v>0</v>
      </c>
      <c r="FE179">
        <v>0</v>
      </c>
      <c r="FF179" s="1" t="s">
        <v>390</v>
      </c>
      <c r="FG179" s="1" t="s">
        <v>390</v>
      </c>
      <c r="FH179">
        <v>0</v>
      </c>
      <c r="FI179">
        <v>0</v>
      </c>
      <c r="FJ179" s="1" t="s">
        <v>390</v>
      </c>
      <c r="FK179" s="1" t="s">
        <v>390</v>
      </c>
      <c r="FL179">
        <v>0</v>
      </c>
      <c r="FM179">
        <v>0</v>
      </c>
      <c r="FN179" s="1" t="s">
        <v>390</v>
      </c>
      <c r="FO179" s="1" t="s">
        <v>390</v>
      </c>
    </row>
    <row r="180" spans="1:171">
      <c r="A180">
        <v>906</v>
      </c>
      <c r="B180">
        <v>68</v>
      </c>
      <c r="C180" t="s">
        <v>94</v>
      </c>
      <c r="D180" t="s">
        <v>277</v>
      </c>
      <c r="E180" s="20">
        <v>2110</v>
      </c>
      <c r="F180" s="2">
        <v>210</v>
      </c>
      <c r="G180" s="2">
        <v>0</v>
      </c>
      <c r="H180" s="2">
        <v>0</v>
      </c>
      <c r="I180" s="2">
        <v>1</v>
      </c>
      <c r="J180" s="6">
        <f>SUM(Table2[[#This Row],[FB B]:[FB FE]])</f>
        <v>211</v>
      </c>
      <c r="K180" s="11">
        <f>IF((Table2[[#This Row],[FB T]]/Table2[[#This Row],[Admission]]) = 0, "--", (Table2[[#This Row],[FB T]]/Table2[[#This Row],[Admission]]))</f>
        <v>0.1</v>
      </c>
      <c r="L180" s="11" t="str">
        <f>IF(Table2[[#This Row],[FB T]]=0,"--", IF(Table2[[#This Row],[FB HS]]/Table2[[#This Row],[FB T]]=0, "--", Table2[[#This Row],[FB HS]]/Table2[[#This Row],[FB T]]))</f>
        <v>--</v>
      </c>
      <c r="M180" s="18">
        <f>IF(Table2[[#This Row],[FB T]]=0,"--", IF(Table2[[#This Row],[FB FE]]/Table2[[#This Row],[FB T]]=0, "--", Table2[[#This Row],[FB FE]]/Table2[[#This Row],[FB T]]))</f>
        <v>4.7393364928909956E-3</v>
      </c>
      <c r="N180" s="2">
        <v>28</v>
      </c>
      <c r="O180" s="2">
        <v>23</v>
      </c>
      <c r="P180" s="2">
        <v>0</v>
      </c>
      <c r="Q180" s="2">
        <v>1</v>
      </c>
      <c r="R180" s="6">
        <f>SUM(Table2[[#This Row],[XC B]:[XC FE]])</f>
        <v>52</v>
      </c>
      <c r="S180" s="11">
        <f>IF((Table2[[#This Row],[XC T]]/Table2[[#This Row],[Admission]]) = 0, "--", (Table2[[#This Row],[XC T]]/Table2[[#This Row],[Admission]]))</f>
        <v>2.4644549763033177E-2</v>
      </c>
      <c r="T180" s="11" t="str">
        <f>IF(Table2[[#This Row],[XC T]]=0,"--", IF(Table2[[#This Row],[XC HS]]/Table2[[#This Row],[XC T]]=0, "--", Table2[[#This Row],[XC HS]]/Table2[[#This Row],[XC T]]))</f>
        <v>--</v>
      </c>
      <c r="U180" s="18">
        <f>IF(Table2[[#This Row],[XC T]]=0,"--", IF(Table2[[#This Row],[XC FE]]/Table2[[#This Row],[XC T]]=0, "--", Table2[[#This Row],[XC FE]]/Table2[[#This Row],[XC T]]))</f>
        <v>1.9230769230769232E-2</v>
      </c>
      <c r="V180" s="2">
        <v>61</v>
      </c>
      <c r="W180" s="2">
        <v>0</v>
      </c>
      <c r="X180" s="2">
        <v>1</v>
      </c>
      <c r="Y180" s="6">
        <f>SUM(Table2[[#This Row],[VB G]:[VB FE]])</f>
        <v>62</v>
      </c>
      <c r="Z180" s="11">
        <f>IF((Table2[[#This Row],[VB T]]/Table2[[#This Row],[Admission]]) = 0, "--", (Table2[[#This Row],[VB T]]/Table2[[#This Row],[Admission]]))</f>
        <v>2.9383886255924172E-2</v>
      </c>
      <c r="AA180" s="11" t="str">
        <f>IF(Table2[[#This Row],[VB T]]=0,"--", IF(Table2[[#This Row],[VB HS]]/Table2[[#This Row],[VB T]]=0, "--", Table2[[#This Row],[VB HS]]/Table2[[#This Row],[VB T]]))</f>
        <v>--</v>
      </c>
      <c r="AB180" s="18">
        <f>IF(Table2[[#This Row],[VB T]]=0,"--", IF(Table2[[#This Row],[VB FE]]/Table2[[#This Row],[VB T]]=0, "--", Table2[[#This Row],[VB FE]]/Table2[[#This Row],[VB T]]))</f>
        <v>1.6129032258064516E-2</v>
      </c>
      <c r="AC180" s="2">
        <v>38</v>
      </c>
      <c r="AD180" s="2">
        <v>40</v>
      </c>
      <c r="AE180" s="2">
        <v>0</v>
      </c>
      <c r="AF180" s="2">
        <v>0</v>
      </c>
      <c r="AG180" s="6">
        <f>SUM(Table2[[#This Row],[SC B]:[SC FE]])</f>
        <v>78</v>
      </c>
      <c r="AH180" s="11">
        <f>IF((Table2[[#This Row],[SC T]]/Table2[[#This Row],[Admission]]) = 0, "--", (Table2[[#This Row],[SC T]]/Table2[[#This Row],[Admission]]))</f>
        <v>3.6966824644549763E-2</v>
      </c>
      <c r="AI180" s="11" t="str">
        <f>IF(Table2[[#This Row],[SC T]]=0,"--", IF(Table2[[#This Row],[SC HS]]/Table2[[#This Row],[SC T]]=0, "--", Table2[[#This Row],[SC HS]]/Table2[[#This Row],[SC T]]))</f>
        <v>--</v>
      </c>
      <c r="AJ180" s="18" t="str">
        <f>IF(Table2[[#This Row],[SC T]]=0,"--", IF(Table2[[#This Row],[SC FE]]/Table2[[#This Row],[SC T]]=0, "--", Table2[[#This Row],[SC FE]]/Table2[[#This Row],[SC T]]))</f>
        <v>--</v>
      </c>
      <c r="AK180" s="15">
        <f>SUM(Table2[[#This Row],[FB T]],Table2[[#This Row],[XC T]],Table2[[#This Row],[VB T]],Table2[[#This Row],[SC T]])</f>
        <v>403</v>
      </c>
      <c r="AL180" s="2">
        <v>35</v>
      </c>
      <c r="AM180" s="2">
        <v>30</v>
      </c>
      <c r="AN180" s="2">
        <v>0</v>
      </c>
      <c r="AO180" s="2">
        <v>0</v>
      </c>
      <c r="AP180" s="6">
        <f>SUM(Table2[[#This Row],[BX B]:[BX FE]])</f>
        <v>65</v>
      </c>
      <c r="AQ180" s="11">
        <f>IF((Table2[[#This Row],[BX T]]/Table2[[#This Row],[Admission]]) = 0, "--", (Table2[[#This Row],[BX T]]/Table2[[#This Row],[Admission]]))</f>
        <v>3.0805687203791468E-2</v>
      </c>
      <c r="AR180" s="11" t="str">
        <f>IF(Table2[[#This Row],[BX T]]=0,"--", IF(Table2[[#This Row],[BX HS]]/Table2[[#This Row],[BX T]]=0, "--", Table2[[#This Row],[BX HS]]/Table2[[#This Row],[BX T]]))</f>
        <v>--</v>
      </c>
      <c r="AS180" s="18" t="str">
        <f>IF(Table2[[#This Row],[BX T]]=0,"--", IF(Table2[[#This Row],[BX FE]]/Table2[[#This Row],[BX T]]=0, "--", Table2[[#This Row],[BX FE]]/Table2[[#This Row],[BX T]]))</f>
        <v>--</v>
      </c>
      <c r="AT180" s="2">
        <v>16</v>
      </c>
      <c r="AU180" s="2">
        <v>25</v>
      </c>
      <c r="AV180" s="2">
        <v>0</v>
      </c>
      <c r="AW180" s="2">
        <v>0</v>
      </c>
      <c r="AX180" s="6">
        <f>SUM(Table2[[#This Row],[SW B]:[SW FE]])</f>
        <v>41</v>
      </c>
      <c r="AY180" s="11">
        <f>IF((Table2[[#This Row],[SW T]]/Table2[[#This Row],[Admission]]) = 0, "--", (Table2[[#This Row],[SW T]]/Table2[[#This Row],[Admission]]))</f>
        <v>1.943127962085308E-2</v>
      </c>
      <c r="AZ180" s="11" t="str">
        <f>IF(Table2[[#This Row],[SW T]]=0,"--", IF(Table2[[#This Row],[SW HS]]/Table2[[#This Row],[SW T]]=0, "--", Table2[[#This Row],[SW HS]]/Table2[[#This Row],[SW T]]))</f>
        <v>--</v>
      </c>
      <c r="BA180" s="18" t="str">
        <f>IF(Table2[[#This Row],[SW T]]=0,"--", IF(Table2[[#This Row],[SW FE]]/Table2[[#This Row],[SW T]]=0, "--", Table2[[#This Row],[SW FE]]/Table2[[#This Row],[SW T]]))</f>
        <v>--</v>
      </c>
      <c r="BB180" s="2">
        <v>18</v>
      </c>
      <c r="BC180" s="2">
        <v>0</v>
      </c>
      <c r="BD180" s="2">
        <v>0</v>
      </c>
      <c r="BE180" s="2">
        <v>0</v>
      </c>
      <c r="BF180" s="6">
        <f>SUM(Table2[[#This Row],[CHE B]:[CHE FE]])</f>
        <v>18</v>
      </c>
      <c r="BG180" s="11">
        <f>IF((Table2[[#This Row],[CHE T]]/Table2[[#This Row],[Admission]]) = 0, "--", (Table2[[#This Row],[CHE T]]/Table2[[#This Row],[Admission]]))</f>
        <v>8.5308056872037911E-3</v>
      </c>
      <c r="BH180" s="11" t="str">
        <f>IF(Table2[[#This Row],[CHE T]]=0,"--", IF(Table2[[#This Row],[CHE HS]]/Table2[[#This Row],[CHE T]]=0, "--", Table2[[#This Row],[CHE HS]]/Table2[[#This Row],[CHE T]]))</f>
        <v>--</v>
      </c>
      <c r="BI180" s="22" t="str">
        <f>IF(Table2[[#This Row],[CHE T]]=0,"--", IF(Table2[[#This Row],[CHE FE]]/Table2[[#This Row],[CHE T]]=0, "--", Table2[[#This Row],[CHE FE]]/Table2[[#This Row],[CHE T]]))</f>
        <v>--</v>
      </c>
      <c r="BJ180" s="2">
        <v>37</v>
      </c>
      <c r="BK180" s="2">
        <v>0</v>
      </c>
      <c r="BL180" s="2">
        <v>0</v>
      </c>
      <c r="BM180" s="2">
        <v>0</v>
      </c>
      <c r="BN180" s="6">
        <f>SUM(Table2[[#This Row],[WR B]:[WR FE]])</f>
        <v>37</v>
      </c>
      <c r="BO180" s="11">
        <f>IF((Table2[[#This Row],[WR T]]/Table2[[#This Row],[Admission]]) = 0, "--", (Table2[[#This Row],[WR T]]/Table2[[#This Row],[Admission]]))</f>
        <v>1.7535545023696683E-2</v>
      </c>
      <c r="BP180" s="11" t="str">
        <f>IF(Table2[[#This Row],[WR T]]=0,"--", IF(Table2[[#This Row],[WR HS]]/Table2[[#This Row],[WR T]]=0, "--", Table2[[#This Row],[WR HS]]/Table2[[#This Row],[WR T]]))</f>
        <v>--</v>
      </c>
      <c r="BQ180" s="18" t="str">
        <f>IF(Table2[[#This Row],[WR T]]=0,"--", IF(Table2[[#This Row],[WR FE]]/Table2[[#This Row],[WR T]]=0, "--", Table2[[#This Row],[WR FE]]/Table2[[#This Row],[WR T]]))</f>
        <v>--</v>
      </c>
      <c r="BR180" s="2">
        <v>1</v>
      </c>
      <c r="BS180" s="2">
        <v>22</v>
      </c>
      <c r="BT180" s="2">
        <v>0</v>
      </c>
      <c r="BU180" s="2">
        <v>0</v>
      </c>
      <c r="BV180" s="6">
        <f>SUM(Table2[[#This Row],[DNC B]:[DNC FE]])</f>
        <v>23</v>
      </c>
      <c r="BW180" s="11">
        <f>IF((Table2[[#This Row],[DNC T]]/Table2[[#This Row],[Admission]]) = 0, "--", (Table2[[#This Row],[DNC T]]/Table2[[#This Row],[Admission]]))</f>
        <v>1.0900473933649289E-2</v>
      </c>
      <c r="BX180" s="11" t="str">
        <f>IF(Table2[[#This Row],[DNC T]]=0,"--", IF(Table2[[#This Row],[DNC HS]]/Table2[[#This Row],[DNC T]]=0, "--", Table2[[#This Row],[DNC HS]]/Table2[[#This Row],[DNC T]]))</f>
        <v>--</v>
      </c>
      <c r="BY180" s="18" t="str">
        <f>IF(Table2[[#This Row],[DNC T]]=0,"--", IF(Table2[[#This Row],[DNC FE]]/Table2[[#This Row],[DNC T]]=0, "--", Table2[[#This Row],[DNC FE]]/Table2[[#This Row],[DNC T]]))</f>
        <v>--</v>
      </c>
      <c r="BZ180" s="24">
        <f>SUM(Table2[[#This Row],[BX T]],Table2[[#This Row],[SW T]],Table2[[#This Row],[CHE T]],Table2[[#This Row],[WR T]],Table2[[#This Row],[DNC T]])</f>
        <v>184</v>
      </c>
      <c r="CA180" s="2">
        <v>70</v>
      </c>
      <c r="CB180" s="2">
        <v>45</v>
      </c>
      <c r="CC180" s="2">
        <v>0</v>
      </c>
      <c r="CD180" s="2">
        <v>1</v>
      </c>
      <c r="CE180" s="6">
        <f>SUM(Table2[[#This Row],[TF B]:[TF FE]])</f>
        <v>116</v>
      </c>
      <c r="CF180" s="11">
        <f>IF((Table2[[#This Row],[TF T]]/Table2[[#This Row],[Admission]]) = 0, "--", (Table2[[#This Row],[TF T]]/Table2[[#This Row],[Admission]]))</f>
        <v>5.4976303317535544E-2</v>
      </c>
      <c r="CG180" s="11" t="str">
        <f>IF(Table2[[#This Row],[TF T]]=0,"--", IF(Table2[[#This Row],[TF HS]]/Table2[[#This Row],[TF T]]=0, "--", Table2[[#This Row],[TF HS]]/Table2[[#This Row],[TF T]]))</f>
        <v>--</v>
      </c>
      <c r="CH180" s="18">
        <f>IF(Table2[[#This Row],[TF T]]=0,"--", IF(Table2[[#This Row],[TF FE]]/Table2[[#This Row],[TF T]]=0, "--", Table2[[#This Row],[TF FE]]/Table2[[#This Row],[TF T]]))</f>
        <v>8.6206896551724137E-3</v>
      </c>
      <c r="CI180" s="2">
        <v>57</v>
      </c>
      <c r="CJ180" s="2">
        <v>0</v>
      </c>
      <c r="CK180" s="2">
        <v>0</v>
      </c>
      <c r="CL180" s="2">
        <v>1</v>
      </c>
      <c r="CM180" s="6">
        <f>SUM(Table2[[#This Row],[BB B]:[BB FE]])</f>
        <v>58</v>
      </c>
      <c r="CN180" s="11">
        <f>IF((Table2[[#This Row],[BB T]]/Table2[[#This Row],[Admission]]) = 0, "--", (Table2[[#This Row],[BB T]]/Table2[[#This Row],[Admission]]))</f>
        <v>2.7488151658767772E-2</v>
      </c>
      <c r="CO180" s="11" t="str">
        <f>IF(Table2[[#This Row],[BB T]]=0,"--", IF(Table2[[#This Row],[BB HS]]/Table2[[#This Row],[BB T]]=0, "--", Table2[[#This Row],[BB HS]]/Table2[[#This Row],[BB T]]))</f>
        <v>--</v>
      </c>
      <c r="CP180" s="18">
        <f>IF(Table2[[#This Row],[BB T]]=0,"--", IF(Table2[[#This Row],[BB FE]]/Table2[[#This Row],[BB T]]=0, "--", Table2[[#This Row],[BB FE]]/Table2[[#This Row],[BB T]]))</f>
        <v>1.7241379310344827E-2</v>
      </c>
      <c r="CQ180" s="2">
        <v>0</v>
      </c>
      <c r="CR180" s="2">
        <v>25</v>
      </c>
      <c r="CS180" s="2">
        <v>0</v>
      </c>
      <c r="CT180" s="2">
        <v>0</v>
      </c>
      <c r="CU180" s="6">
        <f>SUM(Table2[[#This Row],[SB B]:[SB FE]])</f>
        <v>25</v>
      </c>
      <c r="CV180" s="11">
        <f>IF((Table2[[#This Row],[SB T]]/Table2[[#This Row],[Admission]]) = 0, "--", (Table2[[#This Row],[SB T]]/Table2[[#This Row],[Admission]]))</f>
        <v>1.1848341232227487E-2</v>
      </c>
      <c r="CW180" s="11" t="str">
        <f>IF(Table2[[#This Row],[SB T]]=0,"--", IF(Table2[[#This Row],[SB HS]]/Table2[[#This Row],[SB T]]=0, "--", Table2[[#This Row],[SB HS]]/Table2[[#This Row],[SB T]]))</f>
        <v>--</v>
      </c>
      <c r="CX180" s="18" t="str">
        <f>IF(Table2[[#This Row],[SB T]]=0,"--", IF(Table2[[#This Row],[SB FE]]/Table2[[#This Row],[SB T]]=0, "--", Table2[[#This Row],[SB FE]]/Table2[[#This Row],[SB T]]))</f>
        <v>--</v>
      </c>
      <c r="CY180" s="2">
        <v>12</v>
      </c>
      <c r="CZ180" s="2">
        <v>13</v>
      </c>
      <c r="DA180" s="2">
        <v>0</v>
      </c>
      <c r="DB180" s="2">
        <v>0</v>
      </c>
      <c r="DC180" s="6">
        <f>SUM(Table2[[#This Row],[GF B]:[GF FE]])</f>
        <v>25</v>
      </c>
      <c r="DD180" s="11">
        <f>IF((Table2[[#This Row],[GF T]]/Table2[[#This Row],[Admission]]) = 0, "--", (Table2[[#This Row],[GF T]]/Table2[[#This Row],[Admission]]))</f>
        <v>1.1848341232227487E-2</v>
      </c>
      <c r="DE180" s="11" t="str">
        <f>IF(Table2[[#This Row],[GF T]]=0,"--", IF(Table2[[#This Row],[GF HS]]/Table2[[#This Row],[GF T]]=0, "--", Table2[[#This Row],[GF HS]]/Table2[[#This Row],[GF T]]))</f>
        <v>--</v>
      </c>
      <c r="DF180" s="18" t="str">
        <f>IF(Table2[[#This Row],[GF T]]=0,"--", IF(Table2[[#This Row],[GF FE]]/Table2[[#This Row],[GF T]]=0, "--", Table2[[#This Row],[GF FE]]/Table2[[#This Row],[GF T]]))</f>
        <v>--</v>
      </c>
      <c r="DG180" s="2">
        <v>22</v>
      </c>
      <c r="DH180" s="2">
        <v>44</v>
      </c>
      <c r="DI180" s="2">
        <v>0</v>
      </c>
      <c r="DJ180" s="2">
        <v>3</v>
      </c>
      <c r="DK180" s="6">
        <f>SUM(Table2[[#This Row],[TN B]:[TN FE]])</f>
        <v>69</v>
      </c>
      <c r="DL180" s="11">
        <f>IF((Table2[[#This Row],[TN T]]/Table2[[#This Row],[Admission]]) = 0, "--", (Table2[[#This Row],[TN T]]/Table2[[#This Row],[Admission]]))</f>
        <v>3.2701421800947865E-2</v>
      </c>
      <c r="DM180" s="11" t="str">
        <f>IF(Table2[[#This Row],[TN T]]=0,"--", IF(Table2[[#This Row],[TN HS]]/Table2[[#This Row],[TN T]]=0, "--", Table2[[#This Row],[TN HS]]/Table2[[#This Row],[TN T]]))</f>
        <v>--</v>
      </c>
      <c r="DN180" s="18">
        <f>IF(Table2[[#This Row],[TN T]]=0,"--", IF(Table2[[#This Row],[TN FE]]/Table2[[#This Row],[TN T]]=0, "--", Table2[[#This Row],[TN FE]]/Table2[[#This Row],[TN T]]))</f>
        <v>4.3478260869565216E-2</v>
      </c>
      <c r="DO180" s="2">
        <v>31</v>
      </c>
      <c r="DP180" s="2">
        <v>29</v>
      </c>
      <c r="DQ180" s="2">
        <v>0</v>
      </c>
      <c r="DR180" s="2">
        <v>0</v>
      </c>
      <c r="DS180" s="6">
        <f>SUM(Table2[[#This Row],[BND B]:[BND FE]])</f>
        <v>60</v>
      </c>
      <c r="DT180" s="11">
        <f>IF((Table2[[#This Row],[BND T]]/Table2[[#This Row],[Admission]]) = 0, "--", (Table2[[#This Row],[BND T]]/Table2[[#This Row],[Admission]]))</f>
        <v>2.843601895734597E-2</v>
      </c>
      <c r="DU180" s="11" t="str">
        <f>IF(Table2[[#This Row],[BND T]]=0,"--", IF(Table2[[#This Row],[BND HS]]/Table2[[#This Row],[BND T]]=0, "--", Table2[[#This Row],[BND HS]]/Table2[[#This Row],[BND T]]))</f>
        <v>--</v>
      </c>
      <c r="DV180" s="18" t="str">
        <f>IF(Table2[[#This Row],[BND T]]=0,"--", IF(Table2[[#This Row],[BND FE]]/Table2[[#This Row],[BND T]]=0, "--", Table2[[#This Row],[BND FE]]/Table2[[#This Row],[BND T]]))</f>
        <v>--</v>
      </c>
      <c r="DW180" s="2">
        <v>12</v>
      </c>
      <c r="DX180" s="2">
        <v>19</v>
      </c>
      <c r="DY180" s="2">
        <v>0</v>
      </c>
      <c r="DZ180" s="2">
        <v>0</v>
      </c>
      <c r="EA180" s="6">
        <f>SUM(Table2[[#This Row],[SPE B]:[SPE FE]])</f>
        <v>31</v>
      </c>
      <c r="EB180" s="11">
        <f>IF((Table2[[#This Row],[SPE T]]/Table2[[#This Row],[Admission]]) = 0, "--", (Table2[[#This Row],[SPE T]]/Table2[[#This Row],[Admission]]))</f>
        <v>1.4691943127962086E-2</v>
      </c>
      <c r="EC180" s="11" t="str">
        <f>IF(Table2[[#This Row],[SPE T]]=0,"--", IF(Table2[[#This Row],[SPE HS]]/Table2[[#This Row],[SPE T]]=0, "--", Table2[[#This Row],[SPE HS]]/Table2[[#This Row],[SPE T]]))</f>
        <v>--</v>
      </c>
      <c r="ED180" s="18" t="str">
        <f>IF(Table2[[#This Row],[SPE T]]=0,"--", IF(Table2[[#This Row],[SPE FE]]/Table2[[#This Row],[SPE T]]=0, "--", Table2[[#This Row],[SPE FE]]/Table2[[#This Row],[SPE T]]))</f>
        <v>--</v>
      </c>
      <c r="EE180" s="2">
        <v>0</v>
      </c>
      <c r="EF180" s="2">
        <v>0</v>
      </c>
      <c r="EG180" s="2">
        <v>0</v>
      </c>
      <c r="EH180" s="2">
        <v>0</v>
      </c>
      <c r="EI180" s="6">
        <f>SUM(Table2[[#This Row],[ORC B]:[ORC FE]])</f>
        <v>0</v>
      </c>
      <c r="EJ180" s="11" t="str">
        <f>IF((Table2[[#This Row],[ORC T]]/Table2[[#This Row],[Admission]]) = 0, "--", (Table2[[#This Row],[ORC T]]/Table2[[#This Row],[Admission]]))</f>
        <v>--</v>
      </c>
      <c r="EK180" s="11" t="str">
        <f>IF(Table2[[#This Row],[ORC T]]=0,"--", IF(Table2[[#This Row],[ORC HS]]/Table2[[#This Row],[ORC T]]=0, "--", Table2[[#This Row],[ORC HS]]/Table2[[#This Row],[ORC T]]))</f>
        <v>--</v>
      </c>
      <c r="EL180" s="18" t="str">
        <f>IF(Table2[[#This Row],[ORC T]]=0,"--", IF(Table2[[#This Row],[ORC FE]]/Table2[[#This Row],[ORC T]]=0, "--", Table2[[#This Row],[ORC FE]]/Table2[[#This Row],[ORC T]]))</f>
        <v>--</v>
      </c>
      <c r="EM180" s="2">
        <v>14</v>
      </c>
      <c r="EN180" s="2">
        <v>7</v>
      </c>
      <c r="EO180" s="2">
        <v>0</v>
      </c>
      <c r="EP180" s="2">
        <v>0</v>
      </c>
      <c r="EQ180" s="6">
        <f>SUM(Table2[[#This Row],[SOL B]:[SOL FE]])</f>
        <v>21</v>
      </c>
      <c r="ER180" s="11">
        <f>IF((Table2[[#This Row],[SOL T]]/Table2[[#This Row],[Admission]]) = 0, "--", (Table2[[#This Row],[SOL T]]/Table2[[#This Row],[Admission]]))</f>
        <v>9.9526066350710905E-3</v>
      </c>
      <c r="ES180" s="11" t="str">
        <f>IF(Table2[[#This Row],[SOL T]]=0,"--", IF(Table2[[#This Row],[SOL HS]]/Table2[[#This Row],[SOL T]]=0, "--", Table2[[#This Row],[SOL HS]]/Table2[[#This Row],[SOL T]]))</f>
        <v>--</v>
      </c>
      <c r="ET180" s="18" t="str">
        <f>IF(Table2[[#This Row],[SOL T]]=0,"--", IF(Table2[[#This Row],[SOL FE]]/Table2[[#This Row],[SOL T]]=0, "--", Table2[[#This Row],[SOL FE]]/Table2[[#This Row],[SOL T]]))</f>
        <v>--</v>
      </c>
      <c r="EU180" s="2">
        <v>18</v>
      </c>
      <c r="EV180" s="2">
        <v>34</v>
      </c>
      <c r="EW180" s="2">
        <v>0</v>
      </c>
      <c r="EX180" s="2">
        <v>0</v>
      </c>
      <c r="EY180" s="6">
        <f>SUM(Table2[[#This Row],[CHO B]:[CHO FE]])</f>
        <v>52</v>
      </c>
      <c r="EZ180" s="11">
        <f>IF((Table2[[#This Row],[CHO T]]/Table2[[#This Row],[Admission]]) = 0, "--", (Table2[[#This Row],[CHO T]]/Table2[[#This Row],[Admission]]))</f>
        <v>2.4644549763033177E-2</v>
      </c>
      <c r="FA180" s="11" t="str">
        <f>IF(Table2[[#This Row],[CHO T]]=0,"--", IF(Table2[[#This Row],[CHO HS]]/Table2[[#This Row],[CHO T]]=0, "--", Table2[[#This Row],[CHO HS]]/Table2[[#This Row],[CHO T]]))</f>
        <v>--</v>
      </c>
      <c r="FB180" s="18" t="str">
        <f>IF(Table2[[#This Row],[CHO T]]=0,"--", IF(Table2[[#This Row],[CHO FE]]/Table2[[#This Row],[CHO T]]=0, "--", Table2[[#This Row],[CHO FE]]/Table2[[#This Row],[CHO T]]))</f>
        <v>--</v>
      </c>
      <c r="FC18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457</v>
      </c>
      <c r="FD180">
        <v>0</v>
      </c>
      <c r="FE180">
        <v>4</v>
      </c>
      <c r="FF180" s="1" t="s">
        <v>390</v>
      </c>
      <c r="FG180" s="1" t="s">
        <v>390</v>
      </c>
      <c r="FH180">
        <v>0</v>
      </c>
      <c r="FI180">
        <v>3</v>
      </c>
      <c r="FJ180" s="1" t="s">
        <v>390</v>
      </c>
      <c r="FK180" s="1" t="s">
        <v>390</v>
      </c>
      <c r="FL180">
        <v>0</v>
      </c>
      <c r="FM180">
        <v>3</v>
      </c>
      <c r="FN180" s="1" t="s">
        <v>390</v>
      </c>
      <c r="FO180" s="1" t="s">
        <v>390</v>
      </c>
    </row>
    <row r="181" spans="1:171">
      <c r="A181">
        <v>942</v>
      </c>
      <c r="B181">
        <v>412</v>
      </c>
      <c r="C181" t="s">
        <v>142</v>
      </c>
      <c r="D181" t="s">
        <v>278</v>
      </c>
      <c r="E181" s="20">
        <v>202</v>
      </c>
      <c r="F181" s="2">
        <v>12</v>
      </c>
      <c r="G181" s="2">
        <v>0</v>
      </c>
      <c r="H181" s="2">
        <v>0</v>
      </c>
      <c r="I181" s="2">
        <v>0</v>
      </c>
      <c r="J181" s="6">
        <f>SUM(Table2[[#This Row],[FB B]:[FB FE]])</f>
        <v>12</v>
      </c>
      <c r="K181" s="11">
        <f>IF((Table2[[#This Row],[FB T]]/Table2[[#This Row],[Admission]]) = 0, "--", (Table2[[#This Row],[FB T]]/Table2[[#This Row],[Admission]]))</f>
        <v>5.9405940594059403E-2</v>
      </c>
      <c r="L181" s="11" t="str">
        <f>IF(Table2[[#This Row],[FB T]]=0,"--", IF(Table2[[#This Row],[FB HS]]/Table2[[#This Row],[FB T]]=0, "--", Table2[[#This Row],[FB HS]]/Table2[[#This Row],[FB T]]))</f>
        <v>--</v>
      </c>
      <c r="M181" s="18" t="str">
        <f>IF(Table2[[#This Row],[FB T]]=0,"--", IF(Table2[[#This Row],[FB FE]]/Table2[[#This Row],[FB T]]=0, "--", Table2[[#This Row],[FB FE]]/Table2[[#This Row],[FB T]]))</f>
        <v>--</v>
      </c>
      <c r="N181" s="2">
        <v>13</v>
      </c>
      <c r="O181" s="2">
        <v>13</v>
      </c>
      <c r="P181" s="2">
        <v>0</v>
      </c>
      <c r="Q181" s="2">
        <v>0</v>
      </c>
      <c r="R181" s="6">
        <f>SUM(Table2[[#This Row],[XC B]:[XC FE]])</f>
        <v>26</v>
      </c>
      <c r="S181" s="11">
        <f>IF((Table2[[#This Row],[XC T]]/Table2[[#This Row],[Admission]]) = 0, "--", (Table2[[#This Row],[XC T]]/Table2[[#This Row],[Admission]]))</f>
        <v>0.12871287128712872</v>
      </c>
      <c r="T181" s="11" t="str">
        <f>IF(Table2[[#This Row],[XC T]]=0,"--", IF(Table2[[#This Row],[XC HS]]/Table2[[#This Row],[XC T]]=0, "--", Table2[[#This Row],[XC HS]]/Table2[[#This Row],[XC T]]))</f>
        <v>--</v>
      </c>
      <c r="U181" s="18" t="str">
        <f>IF(Table2[[#This Row],[XC T]]=0,"--", IF(Table2[[#This Row],[XC FE]]/Table2[[#This Row],[XC T]]=0, "--", Table2[[#This Row],[XC FE]]/Table2[[#This Row],[XC T]]))</f>
        <v>--</v>
      </c>
      <c r="V181" s="2">
        <v>14</v>
      </c>
      <c r="W181" s="2">
        <v>0</v>
      </c>
      <c r="X181" s="2">
        <v>0</v>
      </c>
      <c r="Y181" s="6">
        <f>SUM(Table2[[#This Row],[VB G]:[VB FE]])</f>
        <v>14</v>
      </c>
      <c r="Z181" s="11">
        <f>IF((Table2[[#This Row],[VB T]]/Table2[[#This Row],[Admission]]) = 0, "--", (Table2[[#This Row],[VB T]]/Table2[[#This Row],[Admission]]))</f>
        <v>6.9306930693069313E-2</v>
      </c>
      <c r="AA181" s="11" t="str">
        <f>IF(Table2[[#This Row],[VB T]]=0,"--", IF(Table2[[#This Row],[VB HS]]/Table2[[#This Row],[VB T]]=0, "--", Table2[[#This Row],[VB HS]]/Table2[[#This Row],[VB T]]))</f>
        <v>--</v>
      </c>
      <c r="AB181" s="18" t="str">
        <f>IF(Table2[[#This Row],[VB T]]=0,"--", IF(Table2[[#This Row],[VB FE]]/Table2[[#This Row],[VB T]]=0, "--", Table2[[#This Row],[VB FE]]/Table2[[#This Row],[VB T]]))</f>
        <v>--</v>
      </c>
      <c r="AC181" s="2">
        <v>6</v>
      </c>
      <c r="AD181" s="2">
        <v>11</v>
      </c>
      <c r="AE181" s="2">
        <v>0</v>
      </c>
      <c r="AF181" s="2">
        <v>0</v>
      </c>
      <c r="AG181" s="6">
        <f>SUM(Table2[[#This Row],[SC B]:[SC FE]])</f>
        <v>17</v>
      </c>
      <c r="AH181" s="11">
        <f>IF((Table2[[#This Row],[SC T]]/Table2[[#This Row],[Admission]]) = 0, "--", (Table2[[#This Row],[SC T]]/Table2[[#This Row],[Admission]]))</f>
        <v>8.4158415841584164E-2</v>
      </c>
      <c r="AI181" s="11" t="str">
        <f>IF(Table2[[#This Row],[SC T]]=0,"--", IF(Table2[[#This Row],[SC HS]]/Table2[[#This Row],[SC T]]=0, "--", Table2[[#This Row],[SC HS]]/Table2[[#This Row],[SC T]]))</f>
        <v>--</v>
      </c>
      <c r="AJ181" s="18" t="str">
        <f>IF(Table2[[#This Row],[SC T]]=0,"--", IF(Table2[[#This Row],[SC FE]]/Table2[[#This Row],[SC T]]=0, "--", Table2[[#This Row],[SC FE]]/Table2[[#This Row],[SC T]]))</f>
        <v>--</v>
      </c>
      <c r="AK181" s="15">
        <f>SUM(Table2[[#This Row],[FB T]],Table2[[#This Row],[XC T]],Table2[[#This Row],[VB T]],Table2[[#This Row],[SC T]])</f>
        <v>69</v>
      </c>
      <c r="AL181" s="2">
        <v>12</v>
      </c>
      <c r="AM181" s="2">
        <v>8</v>
      </c>
      <c r="AN181" s="2">
        <v>0</v>
      </c>
      <c r="AO181" s="2">
        <v>0</v>
      </c>
      <c r="AP181" s="6">
        <f>SUM(Table2[[#This Row],[BX B]:[BX FE]])</f>
        <v>20</v>
      </c>
      <c r="AQ181" s="11">
        <f>IF((Table2[[#This Row],[BX T]]/Table2[[#This Row],[Admission]]) = 0, "--", (Table2[[#This Row],[BX T]]/Table2[[#This Row],[Admission]]))</f>
        <v>9.9009900990099015E-2</v>
      </c>
      <c r="AR181" s="11" t="str">
        <f>IF(Table2[[#This Row],[BX T]]=0,"--", IF(Table2[[#This Row],[BX HS]]/Table2[[#This Row],[BX T]]=0, "--", Table2[[#This Row],[BX HS]]/Table2[[#This Row],[BX T]]))</f>
        <v>--</v>
      </c>
      <c r="AS181" s="18" t="str">
        <f>IF(Table2[[#This Row],[BX T]]=0,"--", IF(Table2[[#This Row],[BX FE]]/Table2[[#This Row],[BX T]]=0, "--", Table2[[#This Row],[BX FE]]/Table2[[#This Row],[BX T]]))</f>
        <v>--</v>
      </c>
      <c r="AT181" s="2">
        <v>5</v>
      </c>
      <c r="AU181" s="2">
        <v>7</v>
      </c>
      <c r="AV181" s="2">
        <v>1</v>
      </c>
      <c r="AW181" s="2">
        <v>0</v>
      </c>
      <c r="AX181" s="6">
        <f>SUM(Table2[[#This Row],[SW B]:[SW FE]])</f>
        <v>13</v>
      </c>
      <c r="AY181" s="11">
        <f>IF((Table2[[#This Row],[SW T]]/Table2[[#This Row],[Admission]]) = 0, "--", (Table2[[#This Row],[SW T]]/Table2[[#This Row],[Admission]]))</f>
        <v>6.4356435643564358E-2</v>
      </c>
      <c r="AZ181" s="11">
        <f>IF(Table2[[#This Row],[SW T]]=0,"--", IF(Table2[[#This Row],[SW HS]]/Table2[[#This Row],[SW T]]=0, "--", Table2[[#This Row],[SW HS]]/Table2[[#This Row],[SW T]]))</f>
        <v>7.6923076923076927E-2</v>
      </c>
      <c r="BA181" s="18" t="str">
        <f>IF(Table2[[#This Row],[SW T]]=0,"--", IF(Table2[[#This Row],[SW FE]]/Table2[[#This Row],[SW T]]=0, "--", Table2[[#This Row],[SW FE]]/Table2[[#This Row],[SW T]]))</f>
        <v>--</v>
      </c>
      <c r="BB181" s="2">
        <v>0</v>
      </c>
      <c r="BC181" s="2">
        <v>10</v>
      </c>
      <c r="BD181" s="2">
        <v>0</v>
      </c>
      <c r="BE181" s="2">
        <v>0</v>
      </c>
      <c r="BF181" s="6">
        <f>SUM(Table2[[#This Row],[CHE B]:[CHE FE]])</f>
        <v>10</v>
      </c>
      <c r="BG181" s="11">
        <f>IF((Table2[[#This Row],[CHE T]]/Table2[[#This Row],[Admission]]) = 0, "--", (Table2[[#This Row],[CHE T]]/Table2[[#This Row],[Admission]]))</f>
        <v>4.9504950495049507E-2</v>
      </c>
      <c r="BH181" s="11" t="str">
        <f>IF(Table2[[#This Row],[CHE T]]=0,"--", IF(Table2[[#This Row],[CHE HS]]/Table2[[#This Row],[CHE T]]=0, "--", Table2[[#This Row],[CHE HS]]/Table2[[#This Row],[CHE T]]))</f>
        <v>--</v>
      </c>
      <c r="BI181" s="22" t="str">
        <f>IF(Table2[[#This Row],[CHE T]]=0,"--", IF(Table2[[#This Row],[CHE FE]]/Table2[[#This Row],[CHE T]]=0, "--", Table2[[#This Row],[CHE FE]]/Table2[[#This Row],[CHE T]]))</f>
        <v>--</v>
      </c>
      <c r="BJ181" s="2">
        <v>3</v>
      </c>
      <c r="BK181" s="2">
        <v>0</v>
      </c>
      <c r="BL181" s="2">
        <v>0</v>
      </c>
      <c r="BM181" s="2">
        <v>0</v>
      </c>
      <c r="BN181" s="6">
        <f>SUM(Table2[[#This Row],[WR B]:[WR FE]])</f>
        <v>3</v>
      </c>
      <c r="BO181" s="11">
        <f>IF((Table2[[#This Row],[WR T]]/Table2[[#This Row],[Admission]]) = 0, "--", (Table2[[#This Row],[WR T]]/Table2[[#This Row],[Admission]]))</f>
        <v>1.4851485148514851E-2</v>
      </c>
      <c r="BP181" s="11" t="str">
        <f>IF(Table2[[#This Row],[WR T]]=0,"--", IF(Table2[[#This Row],[WR HS]]/Table2[[#This Row],[WR T]]=0, "--", Table2[[#This Row],[WR HS]]/Table2[[#This Row],[WR T]]))</f>
        <v>--</v>
      </c>
      <c r="BQ181" s="18" t="str">
        <f>IF(Table2[[#This Row],[WR T]]=0,"--", IF(Table2[[#This Row],[WR FE]]/Table2[[#This Row],[WR T]]=0, "--", Table2[[#This Row],[WR FE]]/Table2[[#This Row],[WR T]]))</f>
        <v>--</v>
      </c>
      <c r="BR181" s="2">
        <v>0</v>
      </c>
      <c r="BS181" s="2">
        <v>0</v>
      </c>
      <c r="BT181" s="2">
        <v>0</v>
      </c>
      <c r="BU181" s="2">
        <v>0</v>
      </c>
      <c r="BV181" s="6">
        <f>SUM(Table2[[#This Row],[DNC B]:[DNC FE]])</f>
        <v>0</v>
      </c>
      <c r="BW181" s="11" t="str">
        <f>IF((Table2[[#This Row],[DNC T]]/Table2[[#This Row],[Admission]]) = 0, "--", (Table2[[#This Row],[DNC T]]/Table2[[#This Row],[Admission]]))</f>
        <v>--</v>
      </c>
      <c r="BX181" s="11" t="str">
        <f>IF(Table2[[#This Row],[DNC T]]=0,"--", IF(Table2[[#This Row],[DNC HS]]/Table2[[#This Row],[DNC T]]=0, "--", Table2[[#This Row],[DNC HS]]/Table2[[#This Row],[DNC T]]))</f>
        <v>--</v>
      </c>
      <c r="BY181" s="18" t="str">
        <f>IF(Table2[[#This Row],[DNC T]]=0,"--", IF(Table2[[#This Row],[DNC FE]]/Table2[[#This Row],[DNC T]]=0, "--", Table2[[#This Row],[DNC FE]]/Table2[[#This Row],[DNC T]]))</f>
        <v>--</v>
      </c>
      <c r="BZ181" s="24">
        <f>SUM(Table2[[#This Row],[BX T]],Table2[[#This Row],[SW T]],Table2[[#This Row],[CHE T]],Table2[[#This Row],[WR T]],Table2[[#This Row],[DNC T]])</f>
        <v>46</v>
      </c>
      <c r="CA181" s="2">
        <v>13</v>
      </c>
      <c r="CB181" s="2">
        <v>14</v>
      </c>
      <c r="CC181" s="2">
        <v>0</v>
      </c>
      <c r="CD181" s="2">
        <v>4</v>
      </c>
      <c r="CE181" s="6">
        <f>SUM(Table2[[#This Row],[TF B]:[TF FE]])</f>
        <v>31</v>
      </c>
      <c r="CF181" s="11">
        <f>IF((Table2[[#This Row],[TF T]]/Table2[[#This Row],[Admission]]) = 0, "--", (Table2[[#This Row],[TF T]]/Table2[[#This Row],[Admission]]))</f>
        <v>0.15346534653465346</v>
      </c>
      <c r="CG181" s="11" t="str">
        <f>IF(Table2[[#This Row],[TF T]]=0,"--", IF(Table2[[#This Row],[TF HS]]/Table2[[#This Row],[TF T]]=0, "--", Table2[[#This Row],[TF HS]]/Table2[[#This Row],[TF T]]))</f>
        <v>--</v>
      </c>
      <c r="CH181" s="18">
        <f>IF(Table2[[#This Row],[TF T]]=0,"--", IF(Table2[[#This Row],[TF FE]]/Table2[[#This Row],[TF T]]=0, "--", Table2[[#This Row],[TF FE]]/Table2[[#This Row],[TF T]]))</f>
        <v>0.12903225806451613</v>
      </c>
      <c r="CI181" s="2">
        <v>15</v>
      </c>
      <c r="CJ181" s="2">
        <v>0</v>
      </c>
      <c r="CK181" s="2">
        <v>0</v>
      </c>
      <c r="CL181" s="2">
        <v>0</v>
      </c>
      <c r="CM181" s="6">
        <f>SUM(Table2[[#This Row],[BB B]:[BB FE]])</f>
        <v>15</v>
      </c>
      <c r="CN181" s="11">
        <f>IF((Table2[[#This Row],[BB T]]/Table2[[#This Row],[Admission]]) = 0, "--", (Table2[[#This Row],[BB T]]/Table2[[#This Row],[Admission]]))</f>
        <v>7.4257425742574254E-2</v>
      </c>
      <c r="CO181" s="11" t="str">
        <f>IF(Table2[[#This Row],[BB T]]=0,"--", IF(Table2[[#This Row],[BB HS]]/Table2[[#This Row],[BB T]]=0, "--", Table2[[#This Row],[BB HS]]/Table2[[#This Row],[BB T]]))</f>
        <v>--</v>
      </c>
      <c r="CP181" s="18" t="str">
        <f>IF(Table2[[#This Row],[BB T]]=0,"--", IF(Table2[[#This Row],[BB FE]]/Table2[[#This Row],[BB T]]=0, "--", Table2[[#This Row],[BB FE]]/Table2[[#This Row],[BB T]]))</f>
        <v>--</v>
      </c>
      <c r="CQ181" s="2">
        <v>0</v>
      </c>
      <c r="CR181" s="2">
        <v>9</v>
      </c>
      <c r="CS181" s="2">
        <v>0</v>
      </c>
      <c r="CT181" s="2">
        <v>1</v>
      </c>
      <c r="CU181" s="6">
        <f>SUM(Table2[[#This Row],[SB B]:[SB FE]])</f>
        <v>10</v>
      </c>
      <c r="CV181" s="11">
        <f>IF((Table2[[#This Row],[SB T]]/Table2[[#This Row],[Admission]]) = 0, "--", (Table2[[#This Row],[SB T]]/Table2[[#This Row],[Admission]]))</f>
        <v>4.9504950495049507E-2</v>
      </c>
      <c r="CW181" s="11" t="str">
        <f>IF(Table2[[#This Row],[SB T]]=0,"--", IF(Table2[[#This Row],[SB HS]]/Table2[[#This Row],[SB T]]=0, "--", Table2[[#This Row],[SB HS]]/Table2[[#This Row],[SB T]]))</f>
        <v>--</v>
      </c>
      <c r="CX181" s="18">
        <f>IF(Table2[[#This Row],[SB T]]=0,"--", IF(Table2[[#This Row],[SB FE]]/Table2[[#This Row],[SB T]]=0, "--", Table2[[#This Row],[SB FE]]/Table2[[#This Row],[SB T]]))</f>
        <v>0.1</v>
      </c>
      <c r="CY181" s="2">
        <v>8</v>
      </c>
      <c r="CZ181" s="2">
        <v>7</v>
      </c>
      <c r="DA181" s="2">
        <v>0</v>
      </c>
      <c r="DB181" s="2">
        <v>0</v>
      </c>
      <c r="DC181" s="6">
        <f>SUM(Table2[[#This Row],[GF B]:[GF FE]])</f>
        <v>15</v>
      </c>
      <c r="DD181" s="11">
        <f>IF((Table2[[#This Row],[GF T]]/Table2[[#This Row],[Admission]]) = 0, "--", (Table2[[#This Row],[GF T]]/Table2[[#This Row],[Admission]]))</f>
        <v>7.4257425742574254E-2</v>
      </c>
      <c r="DE181" s="11" t="str">
        <f>IF(Table2[[#This Row],[GF T]]=0,"--", IF(Table2[[#This Row],[GF HS]]/Table2[[#This Row],[GF T]]=0, "--", Table2[[#This Row],[GF HS]]/Table2[[#This Row],[GF T]]))</f>
        <v>--</v>
      </c>
      <c r="DF181" s="18" t="str">
        <f>IF(Table2[[#This Row],[GF T]]=0,"--", IF(Table2[[#This Row],[GF FE]]/Table2[[#This Row],[GF T]]=0, "--", Table2[[#This Row],[GF FE]]/Table2[[#This Row],[GF T]]))</f>
        <v>--</v>
      </c>
      <c r="DG181" s="2">
        <v>6</v>
      </c>
      <c r="DH181" s="2">
        <v>10</v>
      </c>
      <c r="DI181" s="2">
        <v>0</v>
      </c>
      <c r="DJ181" s="2">
        <v>0</v>
      </c>
      <c r="DK181" s="6">
        <f>SUM(Table2[[#This Row],[TN B]:[TN FE]])</f>
        <v>16</v>
      </c>
      <c r="DL181" s="11">
        <f>IF((Table2[[#This Row],[TN T]]/Table2[[#This Row],[Admission]]) = 0, "--", (Table2[[#This Row],[TN T]]/Table2[[#This Row],[Admission]]))</f>
        <v>7.9207920792079209E-2</v>
      </c>
      <c r="DM181" s="11" t="str">
        <f>IF(Table2[[#This Row],[TN T]]=0,"--", IF(Table2[[#This Row],[TN HS]]/Table2[[#This Row],[TN T]]=0, "--", Table2[[#This Row],[TN HS]]/Table2[[#This Row],[TN T]]))</f>
        <v>--</v>
      </c>
      <c r="DN181" s="18" t="str">
        <f>IF(Table2[[#This Row],[TN T]]=0,"--", IF(Table2[[#This Row],[TN FE]]/Table2[[#This Row],[TN T]]=0, "--", Table2[[#This Row],[TN FE]]/Table2[[#This Row],[TN T]]))</f>
        <v>--</v>
      </c>
      <c r="DO181" s="2">
        <v>19</v>
      </c>
      <c r="DP181" s="2">
        <v>14</v>
      </c>
      <c r="DQ181" s="2">
        <v>1</v>
      </c>
      <c r="DR181" s="2">
        <v>0</v>
      </c>
      <c r="DS181" s="6">
        <f>SUM(Table2[[#This Row],[BND B]:[BND FE]])</f>
        <v>34</v>
      </c>
      <c r="DT181" s="11">
        <f>IF((Table2[[#This Row],[BND T]]/Table2[[#This Row],[Admission]]) = 0, "--", (Table2[[#This Row],[BND T]]/Table2[[#This Row],[Admission]]))</f>
        <v>0.16831683168316833</v>
      </c>
      <c r="DU181" s="11">
        <f>IF(Table2[[#This Row],[BND T]]=0,"--", IF(Table2[[#This Row],[BND HS]]/Table2[[#This Row],[BND T]]=0, "--", Table2[[#This Row],[BND HS]]/Table2[[#This Row],[BND T]]))</f>
        <v>2.9411764705882353E-2</v>
      </c>
      <c r="DV181" s="18" t="str">
        <f>IF(Table2[[#This Row],[BND T]]=0,"--", IF(Table2[[#This Row],[BND FE]]/Table2[[#This Row],[BND T]]=0, "--", Table2[[#This Row],[BND FE]]/Table2[[#This Row],[BND T]]))</f>
        <v>--</v>
      </c>
      <c r="DW181" s="2">
        <v>5</v>
      </c>
      <c r="DX181" s="2">
        <v>2</v>
      </c>
      <c r="DY181" s="2">
        <v>0</v>
      </c>
      <c r="DZ181" s="2">
        <v>0</v>
      </c>
      <c r="EA181" s="6">
        <f>SUM(Table2[[#This Row],[SPE B]:[SPE FE]])</f>
        <v>7</v>
      </c>
      <c r="EB181" s="11">
        <f>IF((Table2[[#This Row],[SPE T]]/Table2[[#This Row],[Admission]]) = 0, "--", (Table2[[#This Row],[SPE T]]/Table2[[#This Row],[Admission]]))</f>
        <v>3.4653465346534656E-2</v>
      </c>
      <c r="EC181" s="11" t="str">
        <f>IF(Table2[[#This Row],[SPE T]]=0,"--", IF(Table2[[#This Row],[SPE HS]]/Table2[[#This Row],[SPE T]]=0, "--", Table2[[#This Row],[SPE HS]]/Table2[[#This Row],[SPE T]]))</f>
        <v>--</v>
      </c>
      <c r="ED181" s="18" t="str">
        <f>IF(Table2[[#This Row],[SPE T]]=0,"--", IF(Table2[[#This Row],[SPE FE]]/Table2[[#This Row],[SPE T]]=0, "--", Table2[[#This Row],[SPE FE]]/Table2[[#This Row],[SPE T]]))</f>
        <v>--</v>
      </c>
      <c r="EE181" s="2">
        <v>0</v>
      </c>
      <c r="EF181" s="2">
        <v>0</v>
      </c>
      <c r="EG181" s="2">
        <v>0</v>
      </c>
      <c r="EH181" s="2">
        <v>0</v>
      </c>
      <c r="EI181" s="6">
        <f>SUM(Table2[[#This Row],[ORC B]:[ORC FE]])</f>
        <v>0</v>
      </c>
      <c r="EJ181" s="11" t="str">
        <f>IF((Table2[[#This Row],[ORC T]]/Table2[[#This Row],[Admission]]) = 0, "--", (Table2[[#This Row],[ORC T]]/Table2[[#This Row],[Admission]]))</f>
        <v>--</v>
      </c>
      <c r="EK181" s="11" t="str">
        <f>IF(Table2[[#This Row],[ORC T]]=0,"--", IF(Table2[[#This Row],[ORC HS]]/Table2[[#This Row],[ORC T]]=0, "--", Table2[[#This Row],[ORC HS]]/Table2[[#This Row],[ORC T]]))</f>
        <v>--</v>
      </c>
      <c r="EL181" s="18" t="str">
        <f>IF(Table2[[#This Row],[ORC T]]=0,"--", IF(Table2[[#This Row],[ORC FE]]/Table2[[#This Row],[ORC T]]=0, "--", Table2[[#This Row],[ORC FE]]/Table2[[#This Row],[ORC T]]))</f>
        <v>--</v>
      </c>
      <c r="EM181" s="2">
        <v>1</v>
      </c>
      <c r="EN181" s="2">
        <v>1</v>
      </c>
      <c r="EO181" s="2">
        <v>0</v>
      </c>
      <c r="EP181" s="2">
        <v>0</v>
      </c>
      <c r="EQ181" s="6">
        <f>SUM(Table2[[#This Row],[SOL B]:[SOL FE]])</f>
        <v>2</v>
      </c>
      <c r="ER181" s="11">
        <f>IF((Table2[[#This Row],[SOL T]]/Table2[[#This Row],[Admission]]) = 0, "--", (Table2[[#This Row],[SOL T]]/Table2[[#This Row],[Admission]]))</f>
        <v>9.9009900990099011E-3</v>
      </c>
      <c r="ES181" s="11" t="str">
        <f>IF(Table2[[#This Row],[SOL T]]=0,"--", IF(Table2[[#This Row],[SOL HS]]/Table2[[#This Row],[SOL T]]=0, "--", Table2[[#This Row],[SOL HS]]/Table2[[#This Row],[SOL T]]))</f>
        <v>--</v>
      </c>
      <c r="ET181" s="18" t="str">
        <f>IF(Table2[[#This Row],[SOL T]]=0,"--", IF(Table2[[#This Row],[SOL FE]]/Table2[[#This Row],[SOL T]]=0, "--", Table2[[#This Row],[SOL FE]]/Table2[[#This Row],[SOL T]]))</f>
        <v>--</v>
      </c>
      <c r="EU181" s="2">
        <v>2</v>
      </c>
      <c r="EV181" s="2">
        <v>3</v>
      </c>
      <c r="EW181" s="2">
        <v>0</v>
      </c>
      <c r="EX181" s="2">
        <v>0</v>
      </c>
      <c r="EY181" s="6">
        <f>SUM(Table2[[#This Row],[CHO B]:[CHO FE]])</f>
        <v>5</v>
      </c>
      <c r="EZ181" s="11">
        <f>IF((Table2[[#This Row],[CHO T]]/Table2[[#This Row],[Admission]]) = 0, "--", (Table2[[#This Row],[CHO T]]/Table2[[#This Row],[Admission]]))</f>
        <v>2.4752475247524754E-2</v>
      </c>
      <c r="FA181" s="11" t="str">
        <f>IF(Table2[[#This Row],[CHO T]]=0,"--", IF(Table2[[#This Row],[CHO HS]]/Table2[[#This Row],[CHO T]]=0, "--", Table2[[#This Row],[CHO HS]]/Table2[[#This Row],[CHO T]]))</f>
        <v>--</v>
      </c>
      <c r="FB181" s="18" t="str">
        <f>IF(Table2[[#This Row],[CHO T]]=0,"--", IF(Table2[[#This Row],[CHO FE]]/Table2[[#This Row],[CHO T]]=0, "--", Table2[[#This Row],[CHO FE]]/Table2[[#This Row],[CHO T]]))</f>
        <v>--</v>
      </c>
      <c r="FC18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135</v>
      </c>
      <c r="FD181">
        <v>0</v>
      </c>
      <c r="FE181">
        <v>0</v>
      </c>
      <c r="FF181">
        <v>0</v>
      </c>
      <c r="FG181">
        <v>0</v>
      </c>
      <c r="FH181">
        <v>0</v>
      </c>
      <c r="FI181">
        <v>0</v>
      </c>
      <c r="FJ181" s="1" t="s">
        <v>390</v>
      </c>
      <c r="FK181" s="1" t="s">
        <v>390</v>
      </c>
      <c r="FL181">
        <v>0</v>
      </c>
      <c r="FM181">
        <v>0</v>
      </c>
      <c r="FN181" s="1" t="s">
        <v>390</v>
      </c>
      <c r="FO181" s="1" t="s">
        <v>390</v>
      </c>
    </row>
    <row r="182" spans="1:171">
      <c r="A182">
        <v>1152</v>
      </c>
      <c r="B182">
        <v>108</v>
      </c>
      <c r="C182" t="s">
        <v>97</v>
      </c>
      <c r="D182" t="s">
        <v>279</v>
      </c>
      <c r="E182" s="20">
        <v>311</v>
      </c>
      <c r="F182" s="2">
        <v>0</v>
      </c>
      <c r="G182" s="2">
        <v>0</v>
      </c>
      <c r="H182" s="2">
        <v>0</v>
      </c>
      <c r="I182" s="2">
        <v>0</v>
      </c>
      <c r="J182" s="6">
        <f>SUM(Table2[[#This Row],[FB B]:[FB FE]])</f>
        <v>0</v>
      </c>
      <c r="K182" s="11" t="str">
        <f>IF((Table2[[#This Row],[FB T]]/Table2[[#This Row],[Admission]]) = 0, "--", (Table2[[#This Row],[FB T]]/Table2[[#This Row],[Admission]]))</f>
        <v>--</v>
      </c>
      <c r="L182" s="11" t="str">
        <f>IF(Table2[[#This Row],[FB T]]=0,"--", IF(Table2[[#This Row],[FB HS]]/Table2[[#This Row],[FB T]]=0, "--", Table2[[#This Row],[FB HS]]/Table2[[#This Row],[FB T]]))</f>
        <v>--</v>
      </c>
      <c r="M182" s="18" t="str">
        <f>IF(Table2[[#This Row],[FB T]]=0,"--", IF(Table2[[#This Row],[FB FE]]/Table2[[#This Row],[FB T]]=0, "--", Table2[[#This Row],[FB FE]]/Table2[[#This Row],[FB T]]))</f>
        <v>--</v>
      </c>
      <c r="N182" s="2">
        <v>16</v>
      </c>
      <c r="O182" s="2">
        <v>8</v>
      </c>
      <c r="P182" s="2">
        <v>0</v>
      </c>
      <c r="Q182" s="2">
        <v>0</v>
      </c>
      <c r="R182" s="6">
        <f>SUM(Table2[[#This Row],[XC B]:[XC FE]])</f>
        <v>24</v>
      </c>
      <c r="S182" s="11">
        <f>IF((Table2[[#This Row],[XC T]]/Table2[[#This Row],[Admission]]) = 0, "--", (Table2[[#This Row],[XC T]]/Table2[[#This Row],[Admission]]))</f>
        <v>7.7170418006430874E-2</v>
      </c>
      <c r="T182" s="11" t="str">
        <f>IF(Table2[[#This Row],[XC T]]=0,"--", IF(Table2[[#This Row],[XC HS]]/Table2[[#This Row],[XC T]]=0, "--", Table2[[#This Row],[XC HS]]/Table2[[#This Row],[XC T]]))</f>
        <v>--</v>
      </c>
      <c r="U182" s="18" t="str">
        <f>IF(Table2[[#This Row],[XC T]]=0,"--", IF(Table2[[#This Row],[XC FE]]/Table2[[#This Row],[XC T]]=0, "--", Table2[[#This Row],[XC FE]]/Table2[[#This Row],[XC T]]))</f>
        <v>--</v>
      </c>
      <c r="V182" s="2">
        <v>25</v>
      </c>
      <c r="W182" s="2">
        <v>0</v>
      </c>
      <c r="X182" s="2">
        <v>0</v>
      </c>
      <c r="Y182" s="6">
        <f>SUM(Table2[[#This Row],[VB G]:[VB FE]])</f>
        <v>25</v>
      </c>
      <c r="Z182" s="11">
        <f>IF((Table2[[#This Row],[VB T]]/Table2[[#This Row],[Admission]]) = 0, "--", (Table2[[#This Row],[VB T]]/Table2[[#This Row],[Admission]]))</f>
        <v>8.0385852090032156E-2</v>
      </c>
      <c r="AA182" s="11" t="str">
        <f>IF(Table2[[#This Row],[VB T]]=0,"--", IF(Table2[[#This Row],[VB HS]]/Table2[[#This Row],[VB T]]=0, "--", Table2[[#This Row],[VB HS]]/Table2[[#This Row],[VB T]]))</f>
        <v>--</v>
      </c>
      <c r="AB182" s="18" t="str">
        <f>IF(Table2[[#This Row],[VB T]]=0,"--", IF(Table2[[#This Row],[VB FE]]/Table2[[#This Row],[VB T]]=0, "--", Table2[[#This Row],[VB FE]]/Table2[[#This Row],[VB T]]))</f>
        <v>--</v>
      </c>
      <c r="AC182" s="2">
        <v>44</v>
      </c>
      <c r="AD182" s="2">
        <v>36</v>
      </c>
      <c r="AE182" s="2">
        <v>0</v>
      </c>
      <c r="AF182" s="2">
        <v>0</v>
      </c>
      <c r="AG182" s="6">
        <f>SUM(Table2[[#This Row],[SC B]:[SC FE]])</f>
        <v>80</v>
      </c>
      <c r="AH182" s="11">
        <f>IF((Table2[[#This Row],[SC T]]/Table2[[#This Row],[Admission]]) = 0, "--", (Table2[[#This Row],[SC T]]/Table2[[#This Row],[Admission]]))</f>
        <v>0.25723472668810288</v>
      </c>
      <c r="AI182" s="11" t="str">
        <f>IF(Table2[[#This Row],[SC T]]=0,"--", IF(Table2[[#This Row],[SC HS]]/Table2[[#This Row],[SC T]]=0, "--", Table2[[#This Row],[SC HS]]/Table2[[#This Row],[SC T]]))</f>
        <v>--</v>
      </c>
      <c r="AJ182" s="18" t="str">
        <f>IF(Table2[[#This Row],[SC T]]=0,"--", IF(Table2[[#This Row],[SC FE]]/Table2[[#This Row],[SC T]]=0, "--", Table2[[#This Row],[SC FE]]/Table2[[#This Row],[SC T]]))</f>
        <v>--</v>
      </c>
      <c r="AK182" s="15">
        <f>SUM(Table2[[#This Row],[FB T]],Table2[[#This Row],[XC T]],Table2[[#This Row],[VB T]],Table2[[#This Row],[SC T]])</f>
        <v>129</v>
      </c>
      <c r="AL182" s="2">
        <v>42</v>
      </c>
      <c r="AM182" s="2">
        <v>33</v>
      </c>
      <c r="AN182" s="2">
        <v>0</v>
      </c>
      <c r="AO182" s="2">
        <v>0</v>
      </c>
      <c r="AP182" s="6">
        <f>SUM(Table2[[#This Row],[BX B]:[BX FE]])</f>
        <v>75</v>
      </c>
      <c r="AQ182" s="11">
        <f>IF((Table2[[#This Row],[BX T]]/Table2[[#This Row],[Admission]]) = 0, "--", (Table2[[#This Row],[BX T]]/Table2[[#This Row],[Admission]]))</f>
        <v>0.24115755627009647</v>
      </c>
      <c r="AR182" s="11" t="str">
        <f>IF(Table2[[#This Row],[BX T]]=0,"--", IF(Table2[[#This Row],[BX HS]]/Table2[[#This Row],[BX T]]=0, "--", Table2[[#This Row],[BX HS]]/Table2[[#This Row],[BX T]]))</f>
        <v>--</v>
      </c>
      <c r="AS182" s="18" t="str">
        <f>IF(Table2[[#This Row],[BX T]]=0,"--", IF(Table2[[#This Row],[BX FE]]/Table2[[#This Row],[BX T]]=0, "--", Table2[[#This Row],[BX FE]]/Table2[[#This Row],[BX T]]))</f>
        <v>--</v>
      </c>
      <c r="AT182" s="2">
        <v>0</v>
      </c>
      <c r="AU182" s="2">
        <v>0</v>
      </c>
      <c r="AV182" s="2">
        <v>0</v>
      </c>
      <c r="AW182" s="2">
        <v>0</v>
      </c>
      <c r="AX182" s="6">
        <f>SUM(Table2[[#This Row],[SW B]:[SW FE]])</f>
        <v>0</v>
      </c>
      <c r="AY182" s="11" t="str">
        <f>IF((Table2[[#This Row],[SW T]]/Table2[[#This Row],[Admission]]) = 0, "--", (Table2[[#This Row],[SW T]]/Table2[[#This Row],[Admission]]))</f>
        <v>--</v>
      </c>
      <c r="AZ182" s="11" t="str">
        <f>IF(Table2[[#This Row],[SW T]]=0,"--", IF(Table2[[#This Row],[SW HS]]/Table2[[#This Row],[SW T]]=0, "--", Table2[[#This Row],[SW HS]]/Table2[[#This Row],[SW T]]))</f>
        <v>--</v>
      </c>
      <c r="BA182" s="18" t="str">
        <f>IF(Table2[[#This Row],[SW T]]=0,"--", IF(Table2[[#This Row],[SW FE]]/Table2[[#This Row],[SW T]]=0, "--", Table2[[#This Row],[SW FE]]/Table2[[#This Row],[SW T]]))</f>
        <v>--</v>
      </c>
      <c r="BB182" s="2">
        <v>0</v>
      </c>
      <c r="BC182" s="2">
        <v>0</v>
      </c>
      <c r="BD182" s="2">
        <v>0</v>
      </c>
      <c r="BE182" s="2">
        <v>0</v>
      </c>
      <c r="BF182" s="6">
        <f>SUM(Table2[[#This Row],[CHE B]:[CHE FE]])</f>
        <v>0</v>
      </c>
      <c r="BG182" s="11" t="str">
        <f>IF((Table2[[#This Row],[CHE T]]/Table2[[#This Row],[Admission]]) = 0, "--", (Table2[[#This Row],[CHE T]]/Table2[[#This Row],[Admission]]))</f>
        <v>--</v>
      </c>
      <c r="BH182" s="11" t="str">
        <f>IF(Table2[[#This Row],[CHE T]]=0,"--", IF(Table2[[#This Row],[CHE HS]]/Table2[[#This Row],[CHE T]]=0, "--", Table2[[#This Row],[CHE HS]]/Table2[[#This Row],[CHE T]]))</f>
        <v>--</v>
      </c>
      <c r="BI182" s="22" t="str">
        <f>IF(Table2[[#This Row],[CHE T]]=0,"--", IF(Table2[[#This Row],[CHE FE]]/Table2[[#This Row],[CHE T]]=0, "--", Table2[[#This Row],[CHE FE]]/Table2[[#This Row],[CHE T]]))</f>
        <v>--</v>
      </c>
      <c r="BJ182" s="2">
        <v>0</v>
      </c>
      <c r="BK182" s="2">
        <v>0</v>
      </c>
      <c r="BL182" s="2">
        <v>0</v>
      </c>
      <c r="BM182" s="2">
        <v>0</v>
      </c>
      <c r="BN182" s="6">
        <f>SUM(Table2[[#This Row],[WR B]:[WR FE]])</f>
        <v>0</v>
      </c>
      <c r="BO182" s="11" t="str">
        <f>IF((Table2[[#This Row],[WR T]]/Table2[[#This Row],[Admission]]) = 0, "--", (Table2[[#This Row],[WR T]]/Table2[[#This Row],[Admission]]))</f>
        <v>--</v>
      </c>
      <c r="BP182" s="11" t="str">
        <f>IF(Table2[[#This Row],[WR T]]=0,"--", IF(Table2[[#This Row],[WR HS]]/Table2[[#This Row],[WR T]]=0, "--", Table2[[#This Row],[WR HS]]/Table2[[#This Row],[WR T]]))</f>
        <v>--</v>
      </c>
      <c r="BQ182" s="18" t="str">
        <f>IF(Table2[[#This Row],[WR T]]=0,"--", IF(Table2[[#This Row],[WR FE]]/Table2[[#This Row],[WR T]]=0, "--", Table2[[#This Row],[WR FE]]/Table2[[#This Row],[WR T]]))</f>
        <v>--</v>
      </c>
      <c r="BR182" s="2">
        <v>0</v>
      </c>
      <c r="BS182" s="2">
        <v>0</v>
      </c>
      <c r="BT182" s="2">
        <v>0</v>
      </c>
      <c r="BU182" s="2">
        <v>0</v>
      </c>
      <c r="BV182" s="6">
        <f>SUM(Table2[[#This Row],[DNC B]:[DNC FE]])</f>
        <v>0</v>
      </c>
      <c r="BW182" s="11" t="str">
        <f>IF((Table2[[#This Row],[DNC T]]/Table2[[#This Row],[Admission]]) = 0, "--", (Table2[[#This Row],[DNC T]]/Table2[[#This Row],[Admission]]))</f>
        <v>--</v>
      </c>
      <c r="BX182" s="11" t="str">
        <f>IF(Table2[[#This Row],[DNC T]]=0,"--", IF(Table2[[#This Row],[DNC HS]]/Table2[[#This Row],[DNC T]]=0, "--", Table2[[#This Row],[DNC HS]]/Table2[[#This Row],[DNC T]]))</f>
        <v>--</v>
      </c>
      <c r="BY182" s="18" t="str">
        <f>IF(Table2[[#This Row],[DNC T]]=0,"--", IF(Table2[[#This Row],[DNC FE]]/Table2[[#This Row],[DNC T]]=0, "--", Table2[[#This Row],[DNC FE]]/Table2[[#This Row],[DNC T]]))</f>
        <v>--</v>
      </c>
      <c r="BZ182" s="24">
        <f>SUM(Table2[[#This Row],[BX T]],Table2[[#This Row],[SW T]],Table2[[#This Row],[CHE T]],Table2[[#This Row],[WR T]],Table2[[#This Row],[DNC T]])</f>
        <v>75</v>
      </c>
      <c r="CA182" s="2">
        <v>16</v>
      </c>
      <c r="CB182" s="2">
        <v>22</v>
      </c>
      <c r="CC182" s="2">
        <v>0</v>
      </c>
      <c r="CD182" s="2">
        <v>0</v>
      </c>
      <c r="CE182" s="6">
        <f>SUM(Table2[[#This Row],[TF B]:[TF FE]])</f>
        <v>38</v>
      </c>
      <c r="CF182" s="11">
        <f>IF((Table2[[#This Row],[TF T]]/Table2[[#This Row],[Admission]]) = 0, "--", (Table2[[#This Row],[TF T]]/Table2[[#This Row],[Admission]]))</f>
        <v>0.12218649517684887</v>
      </c>
      <c r="CG182" s="11" t="str">
        <f>IF(Table2[[#This Row],[TF T]]=0,"--", IF(Table2[[#This Row],[TF HS]]/Table2[[#This Row],[TF T]]=0, "--", Table2[[#This Row],[TF HS]]/Table2[[#This Row],[TF T]]))</f>
        <v>--</v>
      </c>
      <c r="CH182" s="18" t="str">
        <f>IF(Table2[[#This Row],[TF T]]=0,"--", IF(Table2[[#This Row],[TF FE]]/Table2[[#This Row],[TF T]]=0, "--", Table2[[#This Row],[TF FE]]/Table2[[#This Row],[TF T]]))</f>
        <v>--</v>
      </c>
      <c r="CI182" s="2">
        <v>0</v>
      </c>
      <c r="CJ182" s="2">
        <v>0</v>
      </c>
      <c r="CK182" s="2">
        <v>0</v>
      </c>
      <c r="CL182" s="2">
        <v>0</v>
      </c>
      <c r="CM182" s="6">
        <f>SUM(Table2[[#This Row],[BB B]:[BB FE]])</f>
        <v>0</v>
      </c>
      <c r="CN182" s="11" t="str">
        <f>IF((Table2[[#This Row],[BB T]]/Table2[[#This Row],[Admission]]) = 0, "--", (Table2[[#This Row],[BB T]]/Table2[[#This Row],[Admission]]))</f>
        <v>--</v>
      </c>
      <c r="CO182" s="11" t="str">
        <f>IF(Table2[[#This Row],[BB T]]=0,"--", IF(Table2[[#This Row],[BB HS]]/Table2[[#This Row],[BB T]]=0, "--", Table2[[#This Row],[BB HS]]/Table2[[#This Row],[BB T]]))</f>
        <v>--</v>
      </c>
      <c r="CP182" s="18" t="str">
        <f>IF(Table2[[#This Row],[BB T]]=0,"--", IF(Table2[[#This Row],[BB FE]]/Table2[[#This Row],[BB T]]=0, "--", Table2[[#This Row],[BB FE]]/Table2[[#This Row],[BB T]]))</f>
        <v>--</v>
      </c>
      <c r="CQ182" s="2">
        <v>0</v>
      </c>
      <c r="CR182" s="2">
        <v>0</v>
      </c>
      <c r="CS182" s="2">
        <v>0</v>
      </c>
      <c r="CT182" s="2">
        <v>0</v>
      </c>
      <c r="CU182" s="6">
        <f>SUM(Table2[[#This Row],[SB B]:[SB FE]])</f>
        <v>0</v>
      </c>
      <c r="CV182" s="11" t="str">
        <f>IF((Table2[[#This Row],[SB T]]/Table2[[#This Row],[Admission]]) = 0, "--", (Table2[[#This Row],[SB T]]/Table2[[#This Row],[Admission]]))</f>
        <v>--</v>
      </c>
      <c r="CW182" s="11" t="str">
        <f>IF(Table2[[#This Row],[SB T]]=0,"--", IF(Table2[[#This Row],[SB HS]]/Table2[[#This Row],[SB T]]=0, "--", Table2[[#This Row],[SB HS]]/Table2[[#This Row],[SB T]]))</f>
        <v>--</v>
      </c>
      <c r="CX182" s="18" t="str">
        <f>IF(Table2[[#This Row],[SB T]]=0,"--", IF(Table2[[#This Row],[SB FE]]/Table2[[#This Row],[SB T]]=0, "--", Table2[[#This Row],[SB FE]]/Table2[[#This Row],[SB T]]))</f>
        <v>--</v>
      </c>
      <c r="CY182" s="2">
        <v>16</v>
      </c>
      <c r="CZ182" s="2">
        <v>4</v>
      </c>
      <c r="DA182" s="2">
        <v>0</v>
      </c>
      <c r="DB182" s="2">
        <v>0</v>
      </c>
      <c r="DC182" s="6">
        <f>SUM(Table2[[#This Row],[GF B]:[GF FE]])</f>
        <v>20</v>
      </c>
      <c r="DD182" s="11">
        <f>IF((Table2[[#This Row],[GF T]]/Table2[[#This Row],[Admission]]) = 0, "--", (Table2[[#This Row],[GF T]]/Table2[[#This Row],[Admission]]))</f>
        <v>6.4308681672025719E-2</v>
      </c>
      <c r="DE182" s="11" t="str">
        <f>IF(Table2[[#This Row],[GF T]]=0,"--", IF(Table2[[#This Row],[GF HS]]/Table2[[#This Row],[GF T]]=0, "--", Table2[[#This Row],[GF HS]]/Table2[[#This Row],[GF T]]))</f>
        <v>--</v>
      </c>
      <c r="DF182" s="18" t="str">
        <f>IF(Table2[[#This Row],[GF T]]=0,"--", IF(Table2[[#This Row],[GF FE]]/Table2[[#This Row],[GF T]]=0, "--", Table2[[#This Row],[GF FE]]/Table2[[#This Row],[GF T]]))</f>
        <v>--</v>
      </c>
      <c r="DG182" s="2">
        <v>29</v>
      </c>
      <c r="DH182" s="2">
        <v>31</v>
      </c>
      <c r="DI182" s="2">
        <v>0</v>
      </c>
      <c r="DJ182" s="2">
        <v>0</v>
      </c>
      <c r="DK182" s="6">
        <f>SUM(Table2[[#This Row],[TN B]:[TN FE]])</f>
        <v>60</v>
      </c>
      <c r="DL182" s="11">
        <f>IF((Table2[[#This Row],[TN T]]/Table2[[#This Row],[Admission]]) = 0, "--", (Table2[[#This Row],[TN T]]/Table2[[#This Row],[Admission]]))</f>
        <v>0.19292604501607716</v>
      </c>
      <c r="DM182" s="11" t="str">
        <f>IF(Table2[[#This Row],[TN T]]=0,"--", IF(Table2[[#This Row],[TN HS]]/Table2[[#This Row],[TN T]]=0, "--", Table2[[#This Row],[TN HS]]/Table2[[#This Row],[TN T]]))</f>
        <v>--</v>
      </c>
      <c r="DN182" s="18" t="str">
        <f>IF(Table2[[#This Row],[TN T]]=0,"--", IF(Table2[[#This Row],[TN FE]]/Table2[[#This Row],[TN T]]=0, "--", Table2[[#This Row],[TN FE]]/Table2[[#This Row],[TN T]]))</f>
        <v>--</v>
      </c>
      <c r="DO182" s="2">
        <v>0</v>
      </c>
      <c r="DP182" s="2">
        <v>0</v>
      </c>
      <c r="DQ182" s="2">
        <v>0</v>
      </c>
      <c r="DR182" s="2">
        <v>0</v>
      </c>
      <c r="DS182" s="6">
        <f>SUM(Table2[[#This Row],[BND B]:[BND FE]])</f>
        <v>0</v>
      </c>
      <c r="DT182" s="11" t="str">
        <f>IF((Table2[[#This Row],[BND T]]/Table2[[#This Row],[Admission]]) = 0, "--", (Table2[[#This Row],[BND T]]/Table2[[#This Row],[Admission]]))</f>
        <v>--</v>
      </c>
      <c r="DU182" s="11" t="str">
        <f>IF(Table2[[#This Row],[BND T]]=0,"--", IF(Table2[[#This Row],[BND HS]]/Table2[[#This Row],[BND T]]=0, "--", Table2[[#This Row],[BND HS]]/Table2[[#This Row],[BND T]]))</f>
        <v>--</v>
      </c>
      <c r="DV182" s="18" t="str">
        <f>IF(Table2[[#This Row],[BND T]]=0,"--", IF(Table2[[#This Row],[BND FE]]/Table2[[#This Row],[BND T]]=0, "--", Table2[[#This Row],[BND FE]]/Table2[[#This Row],[BND T]]))</f>
        <v>--</v>
      </c>
      <c r="DW182" s="2">
        <v>0</v>
      </c>
      <c r="DX182" s="2">
        <v>0</v>
      </c>
      <c r="DY182" s="2">
        <v>0</v>
      </c>
      <c r="DZ182" s="2">
        <v>0</v>
      </c>
      <c r="EA182" s="6">
        <f>SUM(Table2[[#This Row],[SPE B]:[SPE FE]])</f>
        <v>0</v>
      </c>
      <c r="EB182" s="11" t="str">
        <f>IF((Table2[[#This Row],[SPE T]]/Table2[[#This Row],[Admission]]) = 0, "--", (Table2[[#This Row],[SPE T]]/Table2[[#This Row],[Admission]]))</f>
        <v>--</v>
      </c>
      <c r="EC182" s="11" t="str">
        <f>IF(Table2[[#This Row],[SPE T]]=0,"--", IF(Table2[[#This Row],[SPE HS]]/Table2[[#This Row],[SPE T]]=0, "--", Table2[[#This Row],[SPE HS]]/Table2[[#This Row],[SPE T]]))</f>
        <v>--</v>
      </c>
      <c r="ED182" s="18" t="str">
        <f>IF(Table2[[#This Row],[SPE T]]=0,"--", IF(Table2[[#This Row],[SPE FE]]/Table2[[#This Row],[SPE T]]=0, "--", Table2[[#This Row],[SPE FE]]/Table2[[#This Row],[SPE T]]))</f>
        <v>--</v>
      </c>
      <c r="EE182" s="2">
        <v>0</v>
      </c>
      <c r="EF182" s="2">
        <v>0</v>
      </c>
      <c r="EG182" s="2">
        <v>0</v>
      </c>
      <c r="EH182" s="2">
        <v>0</v>
      </c>
      <c r="EI182" s="6">
        <f>SUM(Table2[[#This Row],[ORC B]:[ORC FE]])</f>
        <v>0</v>
      </c>
      <c r="EJ182" s="11" t="str">
        <f>IF((Table2[[#This Row],[ORC T]]/Table2[[#This Row],[Admission]]) = 0, "--", (Table2[[#This Row],[ORC T]]/Table2[[#This Row],[Admission]]))</f>
        <v>--</v>
      </c>
      <c r="EK182" s="11" t="str">
        <f>IF(Table2[[#This Row],[ORC T]]=0,"--", IF(Table2[[#This Row],[ORC HS]]/Table2[[#This Row],[ORC T]]=0, "--", Table2[[#This Row],[ORC HS]]/Table2[[#This Row],[ORC T]]))</f>
        <v>--</v>
      </c>
      <c r="EL182" s="18" t="str">
        <f>IF(Table2[[#This Row],[ORC T]]=0,"--", IF(Table2[[#This Row],[ORC FE]]/Table2[[#This Row],[ORC T]]=0, "--", Table2[[#This Row],[ORC FE]]/Table2[[#This Row],[ORC T]]))</f>
        <v>--</v>
      </c>
      <c r="EM182" s="2">
        <v>0</v>
      </c>
      <c r="EN182" s="2">
        <v>3</v>
      </c>
      <c r="EO182" s="2">
        <v>0</v>
      </c>
      <c r="EP182" s="2">
        <v>0</v>
      </c>
      <c r="EQ182" s="6">
        <f>SUM(Table2[[#This Row],[SOL B]:[SOL FE]])</f>
        <v>3</v>
      </c>
      <c r="ER182" s="11">
        <f>IF((Table2[[#This Row],[SOL T]]/Table2[[#This Row],[Admission]]) = 0, "--", (Table2[[#This Row],[SOL T]]/Table2[[#This Row],[Admission]]))</f>
        <v>9.6463022508038593E-3</v>
      </c>
      <c r="ES182" s="11" t="str">
        <f>IF(Table2[[#This Row],[SOL T]]=0,"--", IF(Table2[[#This Row],[SOL HS]]/Table2[[#This Row],[SOL T]]=0, "--", Table2[[#This Row],[SOL HS]]/Table2[[#This Row],[SOL T]]))</f>
        <v>--</v>
      </c>
      <c r="ET182" s="18" t="str">
        <f>IF(Table2[[#This Row],[SOL T]]=0,"--", IF(Table2[[#This Row],[SOL FE]]/Table2[[#This Row],[SOL T]]=0, "--", Table2[[#This Row],[SOL FE]]/Table2[[#This Row],[SOL T]]))</f>
        <v>--</v>
      </c>
      <c r="EU182" s="2">
        <v>11</v>
      </c>
      <c r="EV182" s="2">
        <v>20</v>
      </c>
      <c r="EW182" s="2">
        <v>0</v>
      </c>
      <c r="EX182" s="2">
        <v>0</v>
      </c>
      <c r="EY182" s="6">
        <f>SUM(Table2[[#This Row],[CHO B]:[CHO FE]])</f>
        <v>31</v>
      </c>
      <c r="EZ182" s="11">
        <f>IF((Table2[[#This Row],[CHO T]]/Table2[[#This Row],[Admission]]) = 0, "--", (Table2[[#This Row],[CHO T]]/Table2[[#This Row],[Admission]]))</f>
        <v>9.9678456591639875E-2</v>
      </c>
      <c r="FA182" s="11" t="str">
        <f>IF(Table2[[#This Row],[CHO T]]=0,"--", IF(Table2[[#This Row],[CHO HS]]/Table2[[#This Row],[CHO T]]=0, "--", Table2[[#This Row],[CHO HS]]/Table2[[#This Row],[CHO T]]))</f>
        <v>--</v>
      </c>
      <c r="FB182" s="18" t="str">
        <f>IF(Table2[[#This Row],[CHO T]]=0,"--", IF(Table2[[#This Row],[CHO FE]]/Table2[[#This Row],[CHO T]]=0, "--", Table2[[#This Row],[CHO FE]]/Table2[[#This Row],[CHO T]]))</f>
        <v>--</v>
      </c>
      <c r="FC18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152</v>
      </c>
      <c r="FD182">
        <v>0</v>
      </c>
      <c r="FE182">
        <v>0</v>
      </c>
      <c r="FF182" s="1" t="s">
        <v>390</v>
      </c>
      <c r="FG182" s="1" t="s">
        <v>390</v>
      </c>
      <c r="FH182">
        <v>0</v>
      </c>
      <c r="FI182">
        <v>0</v>
      </c>
      <c r="FJ182" s="1" t="s">
        <v>390</v>
      </c>
      <c r="FK182" s="1" t="s">
        <v>390</v>
      </c>
      <c r="FL182">
        <v>0</v>
      </c>
      <c r="FM182">
        <v>0</v>
      </c>
      <c r="FN182" s="1" t="s">
        <v>390</v>
      </c>
      <c r="FO182" s="1" t="s">
        <v>390</v>
      </c>
    </row>
    <row r="183" spans="1:171">
      <c r="A183">
        <v>1167</v>
      </c>
      <c r="B183">
        <v>216</v>
      </c>
      <c r="C183" t="s">
        <v>92</v>
      </c>
      <c r="D183" t="s">
        <v>280</v>
      </c>
      <c r="E183" s="20">
        <v>61</v>
      </c>
      <c r="F183" s="2">
        <v>15</v>
      </c>
      <c r="G183" s="2">
        <v>0</v>
      </c>
      <c r="H183" s="2">
        <v>0</v>
      </c>
      <c r="I183" s="2">
        <v>0</v>
      </c>
      <c r="J183" s="6">
        <f>SUM(Table2[[#This Row],[FB B]:[FB FE]])</f>
        <v>15</v>
      </c>
      <c r="K183" s="11">
        <f>IF((Table2[[#This Row],[FB T]]/Table2[[#This Row],[Admission]]) = 0, "--", (Table2[[#This Row],[FB T]]/Table2[[#This Row],[Admission]]))</f>
        <v>0.24590163934426229</v>
      </c>
      <c r="L183" s="11" t="str">
        <f>IF(Table2[[#This Row],[FB T]]=0,"--", IF(Table2[[#This Row],[FB HS]]/Table2[[#This Row],[FB T]]=0, "--", Table2[[#This Row],[FB HS]]/Table2[[#This Row],[FB T]]))</f>
        <v>--</v>
      </c>
      <c r="M183" s="18" t="str">
        <f>IF(Table2[[#This Row],[FB T]]=0,"--", IF(Table2[[#This Row],[FB FE]]/Table2[[#This Row],[FB T]]=0, "--", Table2[[#This Row],[FB FE]]/Table2[[#This Row],[FB T]]))</f>
        <v>--</v>
      </c>
      <c r="N183" s="2">
        <v>0</v>
      </c>
      <c r="O183" s="2">
        <v>0</v>
      </c>
      <c r="P183" s="2">
        <v>0</v>
      </c>
      <c r="Q183" s="2">
        <v>0</v>
      </c>
      <c r="R183" s="6">
        <f>SUM(Table2[[#This Row],[XC B]:[XC FE]])</f>
        <v>0</v>
      </c>
      <c r="S183" s="11" t="str">
        <f>IF((Table2[[#This Row],[XC T]]/Table2[[#This Row],[Admission]]) = 0, "--", (Table2[[#This Row],[XC T]]/Table2[[#This Row],[Admission]]))</f>
        <v>--</v>
      </c>
      <c r="T183" s="11" t="str">
        <f>IF(Table2[[#This Row],[XC T]]=0,"--", IF(Table2[[#This Row],[XC HS]]/Table2[[#This Row],[XC T]]=0, "--", Table2[[#This Row],[XC HS]]/Table2[[#This Row],[XC T]]))</f>
        <v>--</v>
      </c>
      <c r="U183" s="18" t="str">
        <f>IF(Table2[[#This Row],[XC T]]=0,"--", IF(Table2[[#This Row],[XC FE]]/Table2[[#This Row],[XC T]]=0, "--", Table2[[#This Row],[XC FE]]/Table2[[#This Row],[XC T]]))</f>
        <v>--</v>
      </c>
      <c r="V183" s="2">
        <v>18</v>
      </c>
      <c r="W183" s="2">
        <v>0</v>
      </c>
      <c r="X183" s="2">
        <v>0</v>
      </c>
      <c r="Y183" s="6">
        <f>SUM(Table2[[#This Row],[VB G]:[VB FE]])</f>
        <v>18</v>
      </c>
      <c r="Z183" s="11">
        <f>IF((Table2[[#This Row],[VB T]]/Table2[[#This Row],[Admission]]) = 0, "--", (Table2[[#This Row],[VB T]]/Table2[[#This Row],[Admission]]))</f>
        <v>0.29508196721311475</v>
      </c>
      <c r="AA183" s="11" t="str">
        <f>IF(Table2[[#This Row],[VB T]]=0,"--", IF(Table2[[#This Row],[VB HS]]/Table2[[#This Row],[VB T]]=0, "--", Table2[[#This Row],[VB HS]]/Table2[[#This Row],[VB T]]))</f>
        <v>--</v>
      </c>
      <c r="AB183" s="18" t="str">
        <f>IF(Table2[[#This Row],[VB T]]=0,"--", IF(Table2[[#This Row],[VB FE]]/Table2[[#This Row],[VB T]]=0, "--", Table2[[#This Row],[VB FE]]/Table2[[#This Row],[VB T]]))</f>
        <v>--</v>
      </c>
      <c r="AC183" s="2">
        <v>14</v>
      </c>
      <c r="AD183" s="2">
        <v>1</v>
      </c>
      <c r="AE183" s="2">
        <v>0</v>
      </c>
      <c r="AF183" s="2">
        <v>0</v>
      </c>
      <c r="AG183" s="6">
        <f>SUM(Table2[[#This Row],[SC B]:[SC FE]])</f>
        <v>15</v>
      </c>
      <c r="AH183" s="11">
        <f>IF((Table2[[#This Row],[SC T]]/Table2[[#This Row],[Admission]]) = 0, "--", (Table2[[#This Row],[SC T]]/Table2[[#This Row],[Admission]]))</f>
        <v>0.24590163934426229</v>
      </c>
      <c r="AI183" s="11" t="str">
        <f>IF(Table2[[#This Row],[SC T]]=0,"--", IF(Table2[[#This Row],[SC HS]]/Table2[[#This Row],[SC T]]=0, "--", Table2[[#This Row],[SC HS]]/Table2[[#This Row],[SC T]]))</f>
        <v>--</v>
      </c>
      <c r="AJ183" s="18" t="str">
        <f>IF(Table2[[#This Row],[SC T]]=0,"--", IF(Table2[[#This Row],[SC FE]]/Table2[[#This Row],[SC T]]=0, "--", Table2[[#This Row],[SC FE]]/Table2[[#This Row],[SC T]]))</f>
        <v>--</v>
      </c>
      <c r="AK183" s="15">
        <f>SUM(Table2[[#This Row],[FB T]],Table2[[#This Row],[XC T]],Table2[[#This Row],[VB T]],Table2[[#This Row],[SC T]])</f>
        <v>48</v>
      </c>
      <c r="AL183" s="2">
        <v>25</v>
      </c>
      <c r="AM183" s="2">
        <v>25</v>
      </c>
      <c r="AN183" s="2">
        <v>0</v>
      </c>
      <c r="AO183" s="2">
        <v>0</v>
      </c>
      <c r="AP183" s="6">
        <f>SUM(Table2[[#This Row],[BX B]:[BX FE]])</f>
        <v>50</v>
      </c>
      <c r="AQ183" s="11">
        <f>IF((Table2[[#This Row],[BX T]]/Table2[[#This Row],[Admission]]) = 0, "--", (Table2[[#This Row],[BX T]]/Table2[[#This Row],[Admission]]))</f>
        <v>0.81967213114754101</v>
      </c>
      <c r="AR183" s="11" t="str">
        <f>IF(Table2[[#This Row],[BX T]]=0,"--", IF(Table2[[#This Row],[BX HS]]/Table2[[#This Row],[BX T]]=0, "--", Table2[[#This Row],[BX HS]]/Table2[[#This Row],[BX T]]))</f>
        <v>--</v>
      </c>
      <c r="AS183" s="18" t="str">
        <f>IF(Table2[[#This Row],[BX T]]=0,"--", IF(Table2[[#This Row],[BX FE]]/Table2[[#This Row],[BX T]]=0, "--", Table2[[#This Row],[BX FE]]/Table2[[#This Row],[BX T]]))</f>
        <v>--</v>
      </c>
      <c r="AT183" s="2">
        <v>0</v>
      </c>
      <c r="AU183" s="2">
        <v>0</v>
      </c>
      <c r="AV183" s="2">
        <v>0</v>
      </c>
      <c r="AW183" s="2">
        <v>0</v>
      </c>
      <c r="AX183" s="6">
        <f>SUM(Table2[[#This Row],[SW B]:[SW FE]])</f>
        <v>0</v>
      </c>
      <c r="AY183" s="11" t="str">
        <f>IF((Table2[[#This Row],[SW T]]/Table2[[#This Row],[Admission]]) = 0, "--", (Table2[[#This Row],[SW T]]/Table2[[#This Row],[Admission]]))</f>
        <v>--</v>
      </c>
      <c r="AZ183" s="11" t="str">
        <f>IF(Table2[[#This Row],[SW T]]=0,"--", IF(Table2[[#This Row],[SW HS]]/Table2[[#This Row],[SW T]]=0, "--", Table2[[#This Row],[SW HS]]/Table2[[#This Row],[SW T]]))</f>
        <v>--</v>
      </c>
      <c r="BA183" s="18" t="str">
        <f>IF(Table2[[#This Row],[SW T]]=0,"--", IF(Table2[[#This Row],[SW FE]]/Table2[[#This Row],[SW T]]=0, "--", Table2[[#This Row],[SW FE]]/Table2[[#This Row],[SW T]]))</f>
        <v>--</v>
      </c>
      <c r="BB183" s="2">
        <v>2</v>
      </c>
      <c r="BC183" s="2">
        <v>8</v>
      </c>
      <c r="BD183" s="2">
        <v>0</v>
      </c>
      <c r="BE183" s="2">
        <v>0</v>
      </c>
      <c r="BF183" s="6">
        <f>SUM(Table2[[#This Row],[CHE B]:[CHE FE]])</f>
        <v>10</v>
      </c>
      <c r="BG183" s="11">
        <f>IF((Table2[[#This Row],[CHE T]]/Table2[[#This Row],[Admission]]) = 0, "--", (Table2[[#This Row],[CHE T]]/Table2[[#This Row],[Admission]]))</f>
        <v>0.16393442622950818</v>
      </c>
      <c r="BH183" s="11" t="str">
        <f>IF(Table2[[#This Row],[CHE T]]=0,"--", IF(Table2[[#This Row],[CHE HS]]/Table2[[#This Row],[CHE T]]=0, "--", Table2[[#This Row],[CHE HS]]/Table2[[#This Row],[CHE T]]))</f>
        <v>--</v>
      </c>
      <c r="BI183" s="22" t="str">
        <f>IF(Table2[[#This Row],[CHE T]]=0,"--", IF(Table2[[#This Row],[CHE FE]]/Table2[[#This Row],[CHE T]]=0, "--", Table2[[#This Row],[CHE FE]]/Table2[[#This Row],[CHE T]]))</f>
        <v>--</v>
      </c>
      <c r="BJ183" s="2">
        <v>0</v>
      </c>
      <c r="BK183" s="2">
        <v>0</v>
      </c>
      <c r="BL183" s="2">
        <v>0</v>
      </c>
      <c r="BM183" s="2">
        <v>0</v>
      </c>
      <c r="BN183" s="6">
        <f>SUM(Table2[[#This Row],[WR B]:[WR FE]])</f>
        <v>0</v>
      </c>
      <c r="BO183" s="11" t="str">
        <f>IF((Table2[[#This Row],[WR T]]/Table2[[#This Row],[Admission]]) = 0, "--", (Table2[[#This Row],[WR T]]/Table2[[#This Row],[Admission]]))</f>
        <v>--</v>
      </c>
      <c r="BP183" s="11" t="str">
        <f>IF(Table2[[#This Row],[WR T]]=0,"--", IF(Table2[[#This Row],[WR HS]]/Table2[[#This Row],[WR T]]=0, "--", Table2[[#This Row],[WR HS]]/Table2[[#This Row],[WR T]]))</f>
        <v>--</v>
      </c>
      <c r="BQ183" s="18" t="str">
        <f>IF(Table2[[#This Row],[WR T]]=0,"--", IF(Table2[[#This Row],[WR FE]]/Table2[[#This Row],[WR T]]=0, "--", Table2[[#This Row],[WR FE]]/Table2[[#This Row],[WR T]]))</f>
        <v>--</v>
      </c>
      <c r="BR183" s="2">
        <v>0</v>
      </c>
      <c r="BS183" s="2">
        <v>0</v>
      </c>
      <c r="BT183" s="2">
        <v>0</v>
      </c>
      <c r="BU183" s="2">
        <v>0</v>
      </c>
      <c r="BV183" s="6">
        <f>SUM(Table2[[#This Row],[DNC B]:[DNC FE]])</f>
        <v>0</v>
      </c>
      <c r="BW183" s="11" t="str">
        <f>IF((Table2[[#This Row],[DNC T]]/Table2[[#This Row],[Admission]]) = 0, "--", (Table2[[#This Row],[DNC T]]/Table2[[#This Row],[Admission]]))</f>
        <v>--</v>
      </c>
      <c r="BX183" s="11" t="str">
        <f>IF(Table2[[#This Row],[DNC T]]=0,"--", IF(Table2[[#This Row],[DNC HS]]/Table2[[#This Row],[DNC T]]=0, "--", Table2[[#This Row],[DNC HS]]/Table2[[#This Row],[DNC T]]))</f>
        <v>--</v>
      </c>
      <c r="BY183" s="18" t="str">
        <f>IF(Table2[[#This Row],[DNC T]]=0,"--", IF(Table2[[#This Row],[DNC FE]]/Table2[[#This Row],[DNC T]]=0, "--", Table2[[#This Row],[DNC FE]]/Table2[[#This Row],[DNC T]]))</f>
        <v>--</v>
      </c>
      <c r="BZ183" s="24">
        <f>SUM(Table2[[#This Row],[BX T]],Table2[[#This Row],[SW T]],Table2[[#This Row],[CHE T]],Table2[[#This Row],[WR T]],Table2[[#This Row],[DNC T]])</f>
        <v>60</v>
      </c>
      <c r="CA183" s="2">
        <v>8</v>
      </c>
      <c r="CB183" s="2">
        <v>5</v>
      </c>
      <c r="CC183" s="2">
        <v>0</v>
      </c>
      <c r="CD183" s="2">
        <v>0</v>
      </c>
      <c r="CE183" s="6">
        <f>SUM(Table2[[#This Row],[TF B]:[TF FE]])</f>
        <v>13</v>
      </c>
      <c r="CF183" s="11">
        <f>IF((Table2[[#This Row],[TF T]]/Table2[[#This Row],[Admission]]) = 0, "--", (Table2[[#This Row],[TF T]]/Table2[[#This Row],[Admission]]))</f>
        <v>0.21311475409836064</v>
      </c>
      <c r="CG183" s="11" t="str">
        <f>IF(Table2[[#This Row],[TF T]]=0,"--", IF(Table2[[#This Row],[TF HS]]/Table2[[#This Row],[TF T]]=0, "--", Table2[[#This Row],[TF HS]]/Table2[[#This Row],[TF T]]))</f>
        <v>--</v>
      </c>
      <c r="CH183" s="18" t="str">
        <f>IF(Table2[[#This Row],[TF T]]=0,"--", IF(Table2[[#This Row],[TF FE]]/Table2[[#This Row],[TF T]]=0, "--", Table2[[#This Row],[TF FE]]/Table2[[#This Row],[TF T]]))</f>
        <v>--</v>
      </c>
      <c r="CI183" s="2">
        <v>0</v>
      </c>
      <c r="CJ183" s="2">
        <v>0</v>
      </c>
      <c r="CK183" s="2">
        <v>0</v>
      </c>
      <c r="CL183" s="2">
        <v>0</v>
      </c>
      <c r="CM183" s="6">
        <f>SUM(Table2[[#This Row],[BB B]:[BB FE]])</f>
        <v>0</v>
      </c>
      <c r="CN183" s="11" t="str">
        <f>IF((Table2[[#This Row],[BB T]]/Table2[[#This Row],[Admission]]) = 0, "--", (Table2[[#This Row],[BB T]]/Table2[[#This Row],[Admission]]))</f>
        <v>--</v>
      </c>
      <c r="CO183" s="11" t="str">
        <f>IF(Table2[[#This Row],[BB T]]=0,"--", IF(Table2[[#This Row],[BB HS]]/Table2[[#This Row],[BB T]]=0, "--", Table2[[#This Row],[BB HS]]/Table2[[#This Row],[BB T]]))</f>
        <v>--</v>
      </c>
      <c r="CP183" s="18" t="str">
        <f>IF(Table2[[#This Row],[BB T]]=0,"--", IF(Table2[[#This Row],[BB FE]]/Table2[[#This Row],[BB T]]=0, "--", Table2[[#This Row],[BB FE]]/Table2[[#This Row],[BB T]]))</f>
        <v>--</v>
      </c>
      <c r="CQ183" s="2">
        <v>0</v>
      </c>
      <c r="CR183" s="2">
        <v>0</v>
      </c>
      <c r="CS183" s="2">
        <v>0</v>
      </c>
      <c r="CT183" s="2">
        <v>0</v>
      </c>
      <c r="CU183" s="6">
        <f>SUM(Table2[[#This Row],[SB B]:[SB FE]])</f>
        <v>0</v>
      </c>
      <c r="CV183" s="11" t="str">
        <f>IF((Table2[[#This Row],[SB T]]/Table2[[#This Row],[Admission]]) = 0, "--", (Table2[[#This Row],[SB T]]/Table2[[#This Row],[Admission]]))</f>
        <v>--</v>
      </c>
      <c r="CW183" s="11" t="str">
        <f>IF(Table2[[#This Row],[SB T]]=0,"--", IF(Table2[[#This Row],[SB HS]]/Table2[[#This Row],[SB T]]=0, "--", Table2[[#This Row],[SB HS]]/Table2[[#This Row],[SB T]]))</f>
        <v>--</v>
      </c>
      <c r="CX183" s="18" t="str">
        <f>IF(Table2[[#This Row],[SB T]]=0,"--", IF(Table2[[#This Row],[SB FE]]/Table2[[#This Row],[SB T]]=0, "--", Table2[[#This Row],[SB FE]]/Table2[[#This Row],[SB T]]))</f>
        <v>--</v>
      </c>
      <c r="CY183" s="2">
        <v>0</v>
      </c>
      <c r="CZ183" s="2">
        <v>0</v>
      </c>
      <c r="DA183" s="2">
        <v>0</v>
      </c>
      <c r="DB183" s="2">
        <v>0</v>
      </c>
      <c r="DC183" s="6">
        <f>SUM(Table2[[#This Row],[GF B]:[GF FE]])</f>
        <v>0</v>
      </c>
      <c r="DD183" s="11" t="str">
        <f>IF((Table2[[#This Row],[GF T]]/Table2[[#This Row],[Admission]]) = 0, "--", (Table2[[#This Row],[GF T]]/Table2[[#This Row],[Admission]]))</f>
        <v>--</v>
      </c>
      <c r="DE183" s="11" t="str">
        <f>IF(Table2[[#This Row],[GF T]]=0,"--", IF(Table2[[#This Row],[GF HS]]/Table2[[#This Row],[GF T]]=0, "--", Table2[[#This Row],[GF HS]]/Table2[[#This Row],[GF T]]))</f>
        <v>--</v>
      </c>
      <c r="DF183" s="18" t="str">
        <f>IF(Table2[[#This Row],[GF T]]=0,"--", IF(Table2[[#This Row],[GF FE]]/Table2[[#This Row],[GF T]]=0, "--", Table2[[#This Row],[GF FE]]/Table2[[#This Row],[GF T]]))</f>
        <v>--</v>
      </c>
      <c r="DG183" s="2">
        <v>0</v>
      </c>
      <c r="DH183" s="2">
        <v>0</v>
      </c>
      <c r="DI183" s="2">
        <v>0</v>
      </c>
      <c r="DJ183" s="2">
        <v>0</v>
      </c>
      <c r="DK183" s="6">
        <f>SUM(Table2[[#This Row],[TN B]:[TN FE]])</f>
        <v>0</v>
      </c>
      <c r="DL183" s="11" t="str">
        <f>IF((Table2[[#This Row],[TN T]]/Table2[[#This Row],[Admission]]) = 0, "--", (Table2[[#This Row],[TN T]]/Table2[[#This Row],[Admission]]))</f>
        <v>--</v>
      </c>
      <c r="DM183" s="11" t="str">
        <f>IF(Table2[[#This Row],[TN T]]=0,"--", IF(Table2[[#This Row],[TN HS]]/Table2[[#This Row],[TN T]]=0, "--", Table2[[#This Row],[TN HS]]/Table2[[#This Row],[TN T]]))</f>
        <v>--</v>
      </c>
      <c r="DN183" s="18" t="str">
        <f>IF(Table2[[#This Row],[TN T]]=0,"--", IF(Table2[[#This Row],[TN FE]]/Table2[[#This Row],[TN T]]=0, "--", Table2[[#This Row],[TN FE]]/Table2[[#This Row],[TN T]]))</f>
        <v>--</v>
      </c>
      <c r="DO183" s="2">
        <v>0</v>
      </c>
      <c r="DP183" s="2">
        <v>0</v>
      </c>
      <c r="DQ183" s="2">
        <v>0</v>
      </c>
      <c r="DR183" s="2">
        <v>0</v>
      </c>
      <c r="DS183" s="6">
        <f>SUM(Table2[[#This Row],[BND B]:[BND FE]])</f>
        <v>0</v>
      </c>
      <c r="DT183" s="11" t="str">
        <f>IF((Table2[[#This Row],[BND T]]/Table2[[#This Row],[Admission]]) = 0, "--", (Table2[[#This Row],[BND T]]/Table2[[#This Row],[Admission]]))</f>
        <v>--</v>
      </c>
      <c r="DU183" s="11" t="str">
        <f>IF(Table2[[#This Row],[BND T]]=0,"--", IF(Table2[[#This Row],[BND HS]]/Table2[[#This Row],[BND T]]=0, "--", Table2[[#This Row],[BND HS]]/Table2[[#This Row],[BND T]]))</f>
        <v>--</v>
      </c>
      <c r="DV183" s="18" t="str">
        <f>IF(Table2[[#This Row],[BND T]]=0,"--", IF(Table2[[#This Row],[BND FE]]/Table2[[#This Row],[BND T]]=0, "--", Table2[[#This Row],[BND FE]]/Table2[[#This Row],[BND T]]))</f>
        <v>--</v>
      </c>
      <c r="DW183" s="2">
        <v>0</v>
      </c>
      <c r="DX183" s="2">
        <v>0</v>
      </c>
      <c r="DY183" s="2">
        <v>0</v>
      </c>
      <c r="DZ183" s="2">
        <v>0</v>
      </c>
      <c r="EA183" s="6">
        <f>SUM(Table2[[#This Row],[SPE B]:[SPE FE]])</f>
        <v>0</v>
      </c>
      <c r="EB183" s="11" t="str">
        <f>IF((Table2[[#This Row],[SPE T]]/Table2[[#This Row],[Admission]]) = 0, "--", (Table2[[#This Row],[SPE T]]/Table2[[#This Row],[Admission]]))</f>
        <v>--</v>
      </c>
      <c r="EC183" s="11" t="str">
        <f>IF(Table2[[#This Row],[SPE T]]=0,"--", IF(Table2[[#This Row],[SPE HS]]/Table2[[#This Row],[SPE T]]=0, "--", Table2[[#This Row],[SPE HS]]/Table2[[#This Row],[SPE T]]))</f>
        <v>--</v>
      </c>
      <c r="ED183" s="18" t="str">
        <f>IF(Table2[[#This Row],[SPE T]]=0,"--", IF(Table2[[#This Row],[SPE FE]]/Table2[[#This Row],[SPE T]]=0, "--", Table2[[#This Row],[SPE FE]]/Table2[[#This Row],[SPE T]]))</f>
        <v>--</v>
      </c>
      <c r="EE183" s="2">
        <v>0</v>
      </c>
      <c r="EF183" s="2">
        <v>0</v>
      </c>
      <c r="EG183" s="2">
        <v>0</v>
      </c>
      <c r="EH183" s="2">
        <v>0</v>
      </c>
      <c r="EI183" s="6">
        <f>SUM(Table2[[#This Row],[ORC B]:[ORC FE]])</f>
        <v>0</v>
      </c>
      <c r="EJ183" s="11" t="str">
        <f>IF((Table2[[#This Row],[ORC T]]/Table2[[#This Row],[Admission]]) = 0, "--", (Table2[[#This Row],[ORC T]]/Table2[[#This Row],[Admission]]))</f>
        <v>--</v>
      </c>
      <c r="EK183" s="11" t="str">
        <f>IF(Table2[[#This Row],[ORC T]]=0,"--", IF(Table2[[#This Row],[ORC HS]]/Table2[[#This Row],[ORC T]]=0, "--", Table2[[#This Row],[ORC HS]]/Table2[[#This Row],[ORC T]]))</f>
        <v>--</v>
      </c>
      <c r="EL183" s="18" t="str">
        <f>IF(Table2[[#This Row],[ORC T]]=0,"--", IF(Table2[[#This Row],[ORC FE]]/Table2[[#This Row],[ORC T]]=0, "--", Table2[[#This Row],[ORC FE]]/Table2[[#This Row],[ORC T]]))</f>
        <v>--</v>
      </c>
      <c r="EM183" s="2">
        <v>0</v>
      </c>
      <c r="EN183" s="2">
        <v>0</v>
      </c>
      <c r="EO183" s="2">
        <v>0</v>
      </c>
      <c r="EP183" s="2">
        <v>0</v>
      </c>
      <c r="EQ183" s="6">
        <f>SUM(Table2[[#This Row],[SOL B]:[SOL FE]])</f>
        <v>0</v>
      </c>
      <c r="ER183" s="11" t="str">
        <f>IF((Table2[[#This Row],[SOL T]]/Table2[[#This Row],[Admission]]) = 0, "--", (Table2[[#This Row],[SOL T]]/Table2[[#This Row],[Admission]]))</f>
        <v>--</v>
      </c>
      <c r="ES183" s="11" t="str">
        <f>IF(Table2[[#This Row],[SOL T]]=0,"--", IF(Table2[[#This Row],[SOL HS]]/Table2[[#This Row],[SOL T]]=0, "--", Table2[[#This Row],[SOL HS]]/Table2[[#This Row],[SOL T]]))</f>
        <v>--</v>
      </c>
      <c r="ET183" s="18" t="str">
        <f>IF(Table2[[#This Row],[SOL T]]=0,"--", IF(Table2[[#This Row],[SOL FE]]/Table2[[#This Row],[SOL T]]=0, "--", Table2[[#This Row],[SOL FE]]/Table2[[#This Row],[SOL T]]))</f>
        <v>--</v>
      </c>
      <c r="EU183" s="2">
        <v>0</v>
      </c>
      <c r="EV183" s="2">
        <v>0</v>
      </c>
      <c r="EW183" s="2">
        <v>0</v>
      </c>
      <c r="EX183" s="2">
        <v>0</v>
      </c>
      <c r="EY183" s="6">
        <f>SUM(Table2[[#This Row],[CHO B]:[CHO FE]])</f>
        <v>0</v>
      </c>
      <c r="EZ183" s="11" t="str">
        <f>IF((Table2[[#This Row],[CHO T]]/Table2[[#This Row],[Admission]]) = 0, "--", (Table2[[#This Row],[CHO T]]/Table2[[#This Row],[Admission]]))</f>
        <v>--</v>
      </c>
      <c r="FA183" s="11" t="str">
        <f>IF(Table2[[#This Row],[CHO T]]=0,"--", IF(Table2[[#This Row],[CHO HS]]/Table2[[#This Row],[CHO T]]=0, "--", Table2[[#This Row],[CHO HS]]/Table2[[#This Row],[CHO T]]))</f>
        <v>--</v>
      </c>
      <c r="FB183" s="18" t="str">
        <f>IF(Table2[[#This Row],[CHO T]]=0,"--", IF(Table2[[#This Row],[CHO FE]]/Table2[[#This Row],[CHO T]]=0, "--", Table2[[#This Row],[CHO FE]]/Table2[[#This Row],[CHO T]]))</f>
        <v>--</v>
      </c>
      <c r="FC18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13</v>
      </c>
      <c r="FD183">
        <v>0</v>
      </c>
      <c r="FE183">
        <v>0</v>
      </c>
      <c r="FF183" s="1" t="s">
        <v>390</v>
      </c>
      <c r="FG183" s="1" t="s">
        <v>390</v>
      </c>
      <c r="FH183">
        <v>0</v>
      </c>
      <c r="FI183">
        <v>0</v>
      </c>
      <c r="FJ183" s="1" t="s">
        <v>390</v>
      </c>
      <c r="FK183" s="1" t="s">
        <v>390</v>
      </c>
      <c r="FL183">
        <v>0</v>
      </c>
      <c r="FM183">
        <v>0</v>
      </c>
      <c r="FN183" s="1" t="s">
        <v>390</v>
      </c>
      <c r="FO183" s="1" t="s">
        <v>390</v>
      </c>
    </row>
    <row r="184" spans="1:171">
      <c r="A184">
        <v>994</v>
      </c>
      <c r="B184">
        <v>71</v>
      </c>
      <c r="C184" t="s">
        <v>92</v>
      </c>
      <c r="D184" t="s">
        <v>281</v>
      </c>
      <c r="E184" s="20">
        <v>121</v>
      </c>
      <c r="F184" s="2">
        <v>7</v>
      </c>
      <c r="G184" s="2">
        <v>0</v>
      </c>
      <c r="H184" s="2">
        <v>0</v>
      </c>
      <c r="I184" s="2">
        <v>0</v>
      </c>
      <c r="J184" s="6">
        <f>SUM(Table2[[#This Row],[FB B]:[FB FE]])</f>
        <v>7</v>
      </c>
      <c r="K184" s="11">
        <f>IF((Table2[[#This Row],[FB T]]/Table2[[#This Row],[Admission]]) = 0, "--", (Table2[[#This Row],[FB T]]/Table2[[#This Row],[Admission]]))</f>
        <v>5.7851239669421489E-2</v>
      </c>
      <c r="L184" s="11" t="str">
        <f>IF(Table2[[#This Row],[FB T]]=0,"--", IF(Table2[[#This Row],[FB HS]]/Table2[[#This Row],[FB T]]=0, "--", Table2[[#This Row],[FB HS]]/Table2[[#This Row],[FB T]]))</f>
        <v>--</v>
      </c>
      <c r="M184" s="18" t="str">
        <f>IF(Table2[[#This Row],[FB T]]=0,"--", IF(Table2[[#This Row],[FB FE]]/Table2[[#This Row],[FB T]]=0, "--", Table2[[#This Row],[FB FE]]/Table2[[#This Row],[FB T]]))</f>
        <v>--</v>
      </c>
      <c r="N184" s="2">
        <v>10</v>
      </c>
      <c r="O184" s="2">
        <v>8</v>
      </c>
      <c r="P184" s="2">
        <v>0</v>
      </c>
      <c r="Q184" s="2">
        <v>0</v>
      </c>
      <c r="R184" s="6">
        <f>SUM(Table2[[#This Row],[XC B]:[XC FE]])</f>
        <v>18</v>
      </c>
      <c r="S184" s="11">
        <f>IF((Table2[[#This Row],[XC T]]/Table2[[#This Row],[Admission]]) = 0, "--", (Table2[[#This Row],[XC T]]/Table2[[#This Row],[Admission]]))</f>
        <v>0.1487603305785124</v>
      </c>
      <c r="T184" s="11" t="str">
        <f>IF(Table2[[#This Row],[XC T]]=0,"--", IF(Table2[[#This Row],[XC HS]]/Table2[[#This Row],[XC T]]=0, "--", Table2[[#This Row],[XC HS]]/Table2[[#This Row],[XC T]]))</f>
        <v>--</v>
      </c>
      <c r="U184" s="18" t="str">
        <f>IF(Table2[[#This Row],[XC T]]=0,"--", IF(Table2[[#This Row],[XC FE]]/Table2[[#This Row],[XC T]]=0, "--", Table2[[#This Row],[XC FE]]/Table2[[#This Row],[XC T]]))</f>
        <v>--</v>
      </c>
      <c r="V184" s="2">
        <v>15</v>
      </c>
      <c r="W184" s="2">
        <v>0</v>
      </c>
      <c r="X184" s="2">
        <v>0</v>
      </c>
      <c r="Y184" s="6">
        <f>SUM(Table2[[#This Row],[VB G]:[VB FE]])</f>
        <v>15</v>
      </c>
      <c r="Z184" s="11">
        <f>IF((Table2[[#This Row],[VB T]]/Table2[[#This Row],[Admission]]) = 0, "--", (Table2[[#This Row],[VB T]]/Table2[[#This Row],[Admission]]))</f>
        <v>0.12396694214876033</v>
      </c>
      <c r="AA184" s="11" t="str">
        <f>IF(Table2[[#This Row],[VB T]]=0,"--", IF(Table2[[#This Row],[VB HS]]/Table2[[#This Row],[VB T]]=0, "--", Table2[[#This Row],[VB HS]]/Table2[[#This Row],[VB T]]))</f>
        <v>--</v>
      </c>
      <c r="AB184" s="18" t="str">
        <f>IF(Table2[[#This Row],[VB T]]=0,"--", IF(Table2[[#This Row],[VB FE]]/Table2[[#This Row],[VB T]]=0, "--", Table2[[#This Row],[VB FE]]/Table2[[#This Row],[VB T]]))</f>
        <v>--</v>
      </c>
      <c r="AC184" s="2">
        <v>19</v>
      </c>
      <c r="AD184" s="2">
        <v>0</v>
      </c>
      <c r="AE184" s="2">
        <v>0</v>
      </c>
      <c r="AF184" s="2">
        <v>0</v>
      </c>
      <c r="AG184" s="6">
        <f>SUM(Table2[[#This Row],[SC B]:[SC FE]])</f>
        <v>19</v>
      </c>
      <c r="AH184" s="11">
        <f>IF((Table2[[#This Row],[SC T]]/Table2[[#This Row],[Admission]]) = 0, "--", (Table2[[#This Row],[SC T]]/Table2[[#This Row],[Admission]]))</f>
        <v>0.15702479338842976</v>
      </c>
      <c r="AI184" s="11" t="str">
        <f>IF(Table2[[#This Row],[SC T]]=0,"--", IF(Table2[[#This Row],[SC HS]]/Table2[[#This Row],[SC T]]=0, "--", Table2[[#This Row],[SC HS]]/Table2[[#This Row],[SC T]]))</f>
        <v>--</v>
      </c>
      <c r="AJ184" s="18" t="str">
        <f>IF(Table2[[#This Row],[SC T]]=0,"--", IF(Table2[[#This Row],[SC FE]]/Table2[[#This Row],[SC T]]=0, "--", Table2[[#This Row],[SC FE]]/Table2[[#This Row],[SC T]]))</f>
        <v>--</v>
      </c>
      <c r="AK184" s="15">
        <f>SUM(Table2[[#This Row],[FB T]],Table2[[#This Row],[XC T]],Table2[[#This Row],[VB T]],Table2[[#This Row],[SC T]])</f>
        <v>59</v>
      </c>
      <c r="AL184" s="2">
        <v>25</v>
      </c>
      <c r="AM184" s="2">
        <v>15</v>
      </c>
      <c r="AN184" s="2">
        <v>2</v>
      </c>
      <c r="AO184" s="2">
        <v>0</v>
      </c>
      <c r="AP184" s="6">
        <f>SUM(Table2[[#This Row],[BX B]:[BX FE]])</f>
        <v>42</v>
      </c>
      <c r="AQ184" s="11">
        <f>IF((Table2[[#This Row],[BX T]]/Table2[[#This Row],[Admission]]) = 0, "--", (Table2[[#This Row],[BX T]]/Table2[[#This Row],[Admission]]))</f>
        <v>0.34710743801652894</v>
      </c>
      <c r="AR184" s="11">
        <f>IF(Table2[[#This Row],[BX T]]=0,"--", IF(Table2[[#This Row],[BX HS]]/Table2[[#This Row],[BX T]]=0, "--", Table2[[#This Row],[BX HS]]/Table2[[#This Row],[BX T]]))</f>
        <v>4.7619047619047616E-2</v>
      </c>
      <c r="AS184" s="18" t="str">
        <f>IF(Table2[[#This Row],[BX T]]=0,"--", IF(Table2[[#This Row],[BX FE]]/Table2[[#This Row],[BX T]]=0, "--", Table2[[#This Row],[BX FE]]/Table2[[#This Row],[BX T]]))</f>
        <v>--</v>
      </c>
      <c r="AT184" s="2">
        <v>0</v>
      </c>
      <c r="AU184" s="2">
        <v>0</v>
      </c>
      <c r="AV184" s="2">
        <v>0</v>
      </c>
      <c r="AW184" s="2">
        <v>0</v>
      </c>
      <c r="AX184" s="6">
        <f>SUM(Table2[[#This Row],[SW B]:[SW FE]])</f>
        <v>0</v>
      </c>
      <c r="AY184" s="11" t="str">
        <f>IF((Table2[[#This Row],[SW T]]/Table2[[#This Row],[Admission]]) = 0, "--", (Table2[[#This Row],[SW T]]/Table2[[#This Row],[Admission]]))</f>
        <v>--</v>
      </c>
      <c r="AZ184" s="11" t="str">
        <f>IF(Table2[[#This Row],[SW T]]=0,"--", IF(Table2[[#This Row],[SW HS]]/Table2[[#This Row],[SW T]]=0, "--", Table2[[#This Row],[SW HS]]/Table2[[#This Row],[SW T]]))</f>
        <v>--</v>
      </c>
      <c r="BA184" s="18" t="str">
        <f>IF(Table2[[#This Row],[SW T]]=0,"--", IF(Table2[[#This Row],[SW FE]]/Table2[[#This Row],[SW T]]=0, "--", Table2[[#This Row],[SW FE]]/Table2[[#This Row],[SW T]]))</f>
        <v>--</v>
      </c>
      <c r="BB184" s="2">
        <v>0</v>
      </c>
      <c r="BC184" s="2">
        <v>0</v>
      </c>
      <c r="BD184" s="2">
        <v>0</v>
      </c>
      <c r="BE184" s="2">
        <v>0</v>
      </c>
      <c r="BF184" s="6">
        <f>SUM(Table2[[#This Row],[CHE B]:[CHE FE]])</f>
        <v>0</v>
      </c>
      <c r="BG184" s="11" t="str">
        <f>IF((Table2[[#This Row],[CHE T]]/Table2[[#This Row],[Admission]]) = 0, "--", (Table2[[#This Row],[CHE T]]/Table2[[#This Row],[Admission]]))</f>
        <v>--</v>
      </c>
      <c r="BH184" s="11" t="str">
        <f>IF(Table2[[#This Row],[CHE T]]=0,"--", IF(Table2[[#This Row],[CHE HS]]/Table2[[#This Row],[CHE T]]=0, "--", Table2[[#This Row],[CHE HS]]/Table2[[#This Row],[CHE T]]))</f>
        <v>--</v>
      </c>
      <c r="BI184" s="22" t="str">
        <f>IF(Table2[[#This Row],[CHE T]]=0,"--", IF(Table2[[#This Row],[CHE FE]]/Table2[[#This Row],[CHE T]]=0, "--", Table2[[#This Row],[CHE FE]]/Table2[[#This Row],[CHE T]]))</f>
        <v>--</v>
      </c>
      <c r="BJ184" s="2">
        <v>0</v>
      </c>
      <c r="BK184" s="2">
        <v>0</v>
      </c>
      <c r="BL184" s="2">
        <v>0</v>
      </c>
      <c r="BM184" s="2">
        <v>0</v>
      </c>
      <c r="BN184" s="6">
        <f>SUM(Table2[[#This Row],[WR B]:[WR FE]])</f>
        <v>0</v>
      </c>
      <c r="BO184" s="11" t="str">
        <f>IF((Table2[[#This Row],[WR T]]/Table2[[#This Row],[Admission]]) = 0, "--", (Table2[[#This Row],[WR T]]/Table2[[#This Row],[Admission]]))</f>
        <v>--</v>
      </c>
      <c r="BP184" s="11" t="str">
        <f>IF(Table2[[#This Row],[WR T]]=0,"--", IF(Table2[[#This Row],[WR HS]]/Table2[[#This Row],[WR T]]=0, "--", Table2[[#This Row],[WR HS]]/Table2[[#This Row],[WR T]]))</f>
        <v>--</v>
      </c>
      <c r="BQ184" s="18" t="str">
        <f>IF(Table2[[#This Row],[WR T]]=0,"--", IF(Table2[[#This Row],[WR FE]]/Table2[[#This Row],[WR T]]=0, "--", Table2[[#This Row],[WR FE]]/Table2[[#This Row],[WR T]]))</f>
        <v>--</v>
      </c>
      <c r="BR184" s="2">
        <v>0</v>
      </c>
      <c r="BS184" s="2">
        <v>0</v>
      </c>
      <c r="BT184" s="2">
        <v>0</v>
      </c>
      <c r="BU184" s="2">
        <v>0</v>
      </c>
      <c r="BV184" s="6">
        <f>SUM(Table2[[#This Row],[DNC B]:[DNC FE]])</f>
        <v>0</v>
      </c>
      <c r="BW184" s="11" t="str">
        <f>IF((Table2[[#This Row],[DNC T]]/Table2[[#This Row],[Admission]]) = 0, "--", (Table2[[#This Row],[DNC T]]/Table2[[#This Row],[Admission]]))</f>
        <v>--</v>
      </c>
      <c r="BX184" s="11" t="str">
        <f>IF(Table2[[#This Row],[DNC T]]=0,"--", IF(Table2[[#This Row],[DNC HS]]/Table2[[#This Row],[DNC T]]=0, "--", Table2[[#This Row],[DNC HS]]/Table2[[#This Row],[DNC T]]))</f>
        <v>--</v>
      </c>
      <c r="BY184" s="18" t="str">
        <f>IF(Table2[[#This Row],[DNC T]]=0,"--", IF(Table2[[#This Row],[DNC FE]]/Table2[[#This Row],[DNC T]]=0, "--", Table2[[#This Row],[DNC FE]]/Table2[[#This Row],[DNC T]]))</f>
        <v>--</v>
      </c>
      <c r="BZ184" s="24">
        <f>SUM(Table2[[#This Row],[BX T]],Table2[[#This Row],[SW T]],Table2[[#This Row],[CHE T]],Table2[[#This Row],[WR T]],Table2[[#This Row],[DNC T]])</f>
        <v>42</v>
      </c>
      <c r="CA184" s="2">
        <v>21</v>
      </c>
      <c r="CB184" s="2">
        <v>15</v>
      </c>
      <c r="CC184" s="2">
        <v>0</v>
      </c>
      <c r="CD184" s="2">
        <v>0</v>
      </c>
      <c r="CE184" s="6">
        <f>SUM(Table2[[#This Row],[TF B]:[TF FE]])</f>
        <v>36</v>
      </c>
      <c r="CF184" s="11">
        <f>IF((Table2[[#This Row],[TF T]]/Table2[[#This Row],[Admission]]) = 0, "--", (Table2[[#This Row],[TF T]]/Table2[[#This Row],[Admission]]))</f>
        <v>0.2975206611570248</v>
      </c>
      <c r="CG184" s="11" t="str">
        <f>IF(Table2[[#This Row],[TF T]]=0,"--", IF(Table2[[#This Row],[TF HS]]/Table2[[#This Row],[TF T]]=0, "--", Table2[[#This Row],[TF HS]]/Table2[[#This Row],[TF T]]))</f>
        <v>--</v>
      </c>
      <c r="CH184" s="18" t="str">
        <f>IF(Table2[[#This Row],[TF T]]=0,"--", IF(Table2[[#This Row],[TF FE]]/Table2[[#This Row],[TF T]]=0, "--", Table2[[#This Row],[TF FE]]/Table2[[#This Row],[TF T]]))</f>
        <v>--</v>
      </c>
      <c r="CI184" s="2">
        <v>0</v>
      </c>
      <c r="CJ184" s="2">
        <v>0</v>
      </c>
      <c r="CK184" s="2">
        <v>0</v>
      </c>
      <c r="CL184" s="2">
        <v>0</v>
      </c>
      <c r="CM184" s="6">
        <f>SUM(Table2[[#This Row],[BB B]:[BB FE]])</f>
        <v>0</v>
      </c>
      <c r="CN184" s="11" t="str">
        <f>IF((Table2[[#This Row],[BB T]]/Table2[[#This Row],[Admission]]) = 0, "--", (Table2[[#This Row],[BB T]]/Table2[[#This Row],[Admission]]))</f>
        <v>--</v>
      </c>
      <c r="CO184" s="11" t="str">
        <f>IF(Table2[[#This Row],[BB T]]=0,"--", IF(Table2[[#This Row],[BB HS]]/Table2[[#This Row],[BB T]]=0, "--", Table2[[#This Row],[BB HS]]/Table2[[#This Row],[BB T]]))</f>
        <v>--</v>
      </c>
      <c r="CP184" s="18" t="str">
        <f>IF(Table2[[#This Row],[BB T]]=0,"--", IF(Table2[[#This Row],[BB FE]]/Table2[[#This Row],[BB T]]=0, "--", Table2[[#This Row],[BB FE]]/Table2[[#This Row],[BB T]]))</f>
        <v>--</v>
      </c>
      <c r="CQ184" s="2">
        <v>0</v>
      </c>
      <c r="CR184" s="2">
        <v>0</v>
      </c>
      <c r="CS184" s="2">
        <v>0</v>
      </c>
      <c r="CT184" s="2">
        <v>0</v>
      </c>
      <c r="CU184" s="6">
        <f>SUM(Table2[[#This Row],[SB B]:[SB FE]])</f>
        <v>0</v>
      </c>
      <c r="CV184" s="11" t="str">
        <f>IF((Table2[[#This Row],[SB T]]/Table2[[#This Row],[Admission]]) = 0, "--", (Table2[[#This Row],[SB T]]/Table2[[#This Row],[Admission]]))</f>
        <v>--</v>
      </c>
      <c r="CW184" s="11" t="str">
        <f>IF(Table2[[#This Row],[SB T]]=0,"--", IF(Table2[[#This Row],[SB HS]]/Table2[[#This Row],[SB T]]=0, "--", Table2[[#This Row],[SB HS]]/Table2[[#This Row],[SB T]]))</f>
        <v>--</v>
      </c>
      <c r="CX184" s="18" t="str">
        <f>IF(Table2[[#This Row],[SB T]]=0,"--", IF(Table2[[#This Row],[SB FE]]/Table2[[#This Row],[SB T]]=0, "--", Table2[[#This Row],[SB FE]]/Table2[[#This Row],[SB T]]))</f>
        <v>--</v>
      </c>
      <c r="CY184" s="2">
        <v>0</v>
      </c>
      <c r="CZ184" s="2">
        <v>0</v>
      </c>
      <c r="DA184" s="2">
        <v>0</v>
      </c>
      <c r="DB184" s="2">
        <v>0</v>
      </c>
      <c r="DC184" s="6">
        <f>SUM(Table2[[#This Row],[GF B]:[GF FE]])</f>
        <v>0</v>
      </c>
      <c r="DD184" s="11" t="str">
        <f>IF((Table2[[#This Row],[GF T]]/Table2[[#This Row],[Admission]]) = 0, "--", (Table2[[#This Row],[GF T]]/Table2[[#This Row],[Admission]]))</f>
        <v>--</v>
      </c>
      <c r="DE184" s="11" t="str">
        <f>IF(Table2[[#This Row],[GF T]]=0,"--", IF(Table2[[#This Row],[GF HS]]/Table2[[#This Row],[GF T]]=0, "--", Table2[[#This Row],[GF HS]]/Table2[[#This Row],[GF T]]))</f>
        <v>--</v>
      </c>
      <c r="DF184" s="18" t="str">
        <f>IF(Table2[[#This Row],[GF T]]=0,"--", IF(Table2[[#This Row],[GF FE]]/Table2[[#This Row],[GF T]]=0, "--", Table2[[#This Row],[GF FE]]/Table2[[#This Row],[GF T]]))</f>
        <v>--</v>
      </c>
      <c r="DG184" s="2">
        <v>0</v>
      </c>
      <c r="DH184" s="2">
        <v>0</v>
      </c>
      <c r="DI184" s="2">
        <v>0</v>
      </c>
      <c r="DJ184" s="2">
        <v>0</v>
      </c>
      <c r="DK184" s="6">
        <f>SUM(Table2[[#This Row],[TN B]:[TN FE]])</f>
        <v>0</v>
      </c>
      <c r="DL184" s="11" t="str">
        <f>IF((Table2[[#This Row],[TN T]]/Table2[[#This Row],[Admission]]) = 0, "--", (Table2[[#This Row],[TN T]]/Table2[[#This Row],[Admission]]))</f>
        <v>--</v>
      </c>
      <c r="DM184" s="11" t="str">
        <f>IF(Table2[[#This Row],[TN T]]=0,"--", IF(Table2[[#This Row],[TN HS]]/Table2[[#This Row],[TN T]]=0, "--", Table2[[#This Row],[TN HS]]/Table2[[#This Row],[TN T]]))</f>
        <v>--</v>
      </c>
      <c r="DN184" s="18" t="str">
        <f>IF(Table2[[#This Row],[TN T]]=0,"--", IF(Table2[[#This Row],[TN FE]]/Table2[[#This Row],[TN T]]=0, "--", Table2[[#This Row],[TN FE]]/Table2[[#This Row],[TN T]]))</f>
        <v>--</v>
      </c>
      <c r="DO184" s="2">
        <v>0</v>
      </c>
      <c r="DP184" s="2">
        <v>0</v>
      </c>
      <c r="DQ184" s="2">
        <v>0</v>
      </c>
      <c r="DR184" s="2">
        <v>0</v>
      </c>
      <c r="DS184" s="6">
        <f>SUM(Table2[[#This Row],[BND B]:[BND FE]])</f>
        <v>0</v>
      </c>
      <c r="DT184" s="11" t="str">
        <f>IF((Table2[[#This Row],[BND T]]/Table2[[#This Row],[Admission]]) = 0, "--", (Table2[[#This Row],[BND T]]/Table2[[#This Row],[Admission]]))</f>
        <v>--</v>
      </c>
      <c r="DU184" s="11" t="str">
        <f>IF(Table2[[#This Row],[BND T]]=0,"--", IF(Table2[[#This Row],[BND HS]]/Table2[[#This Row],[BND T]]=0, "--", Table2[[#This Row],[BND HS]]/Table2[[#This Row],[BND T]]))</f>
        <v>--</v>
      </c>
      <c r="DV184" s="18" t="str">
        <f>IF(Table2[[#This Row],[BND T]]=0,"--", IF(Table2[[#This Row],[BND FE]]/Table2[[#This Row],[BND T]]=0, "--", Table2[[#This Row],[BND FE]]/Table2[[#This Row],[BND T]]))</f>
        <v>--</v>
      </c>
      <c r="DW184" s="2">
        <v>0</v>
      </c>
      <c r="DX184" s="2">
        <v>0</v>
      </c>
      <c r="DY184" s="2">
        <v>0</v>
      </c>
      <c r="DZ184" s="2">
        <v>0</v>
      </c>
      <c r="EA184" s="6">
        <f>SUM(Table2[[#This Row],[SPE B]:[SPE FE]])</f>
        <v>0</v>
      </c>
      <c r="EB184" s="11" t="str">
        <f>IF((Table2[[#This Row],[SPE T]]/Table2[[#This Row],[Admission]]) = 0, "--", (Table2[[#This Row],[SPE T]]/Table2[[#This Row],[Admission]]))</f>
        <v>--</v>
      </c>
      <c r="EC184" s="11" t="str">
        <f>IF(Table2[[#This Row],[SPE T]]=0,"--", IF(Table2[[#This Row],[SPE HS]]/Table2[[#This Row],[SPE T]]=0, "--", Table2[[#This Row],[SPE HS]]/Table2[[#This Row],[SPE T]]))</f>
        <v>--</v>
      </c>
      <c r="ED184" s="18" t="str">
        <f>IF(Table2[[#This Row],[SPE T]]=0,"--", IF(Table2[[#This Row],[SPE FE]]/Table2[[#This Row],[SPE T]]=0, "--", Table2[[#This Row],[SPE FE]]/Table2[[#This Row],[SPE T]]))</f>
        <v>--</v>
      </c>
      <c r="EE184" s="2">
        <v>0</v>
      </c>
      <c r="EF184" s="2">
        <v>0</v>
      </c>
      <c r="EG184" s="2">
        <v>0</v>
      </c>
      <c r="EH184" s="2">
        <v>0</v>
      </c>
      <c r="EI184" s="6">
        <f>SUM(Table2[[#This Row],[ORC B]:[ORC FE]])</f>
        <v>0</v>
      </c>
      <c r="EJ184" s="11" t="str">
        <f>IF((Table2[[#This Row],[ORC T]]/Table2[[#This Row],[Admission]]) = 0, "--", (Table2[[#This Row],[ORC T]]/Table2[[#This Row],[Admission]]))</f>
        <v>--</v>
      </c>
      <c r="EK184" s="11" t="str">
        <f>IF(Table2[[#This Row],[ORC T]]=0,"--", IF(Table2[[#This Row],[ORC HS]]/Table2[[#This Row],[ORC T]]=0, "--", Table2[[#This Row],[ORC HS]]/Table2[[#This Row],[ORC T]]))</f>
        <v>--</v>
      </c>
      <c r="EL184" s="18" t="str">
        <f>IF(Table2[[#This Row],[ORC T]]=0,"--", IF(Table2[[#This Row],[ORC FE]]/Table2[[#This Row],[ORC T]]=0, "--", Table2[[#This Row],[ORC FE]]/Table2[[#This Row],[ORC T]]))</f>
        <v>--</v>
      </c>
      <c r="EM184" s="2">
        <v>0</v>
      </c>
      <c r="EN184" s="2">
        <v>0</v>
      </c>
      <c r="EO184" s="2">
        <v>0</v>
      </c>
      <c r="EP184" s="2">
        <v>0</v>
      </c>
      <c r="EQ184" s="6">
        <f>SUM(Table2[[#This Row],[SOL B]:[SOL FE]])</f>
        <v>0</v>
      </c>
      <c r="ER184" s="11" t="str">
        <f>IF((Table2[[#This Row],[SOL T]]/Table2[[#This Row],[Admission]]) = 0, "--", (Table2[[#This Row],[SOL T]]/Table2[[#This Row],[Admission]]))</f>
        <v>--</v>
      </c>
      <c r="ES184" s="11" t="str">
        <f>IF(Table2[[#This Row],[SOL T]]=0,"--", IF(Table2[[#This Row],[SOL HS]]/Table2[[#This Row],[SOL T]]=0, "--", Table2[[#This Row],[SOL HS]]/Table2[[#This Row],[SOL T]]))</f>
        <v>--</v>
      </c>
      <c r="ET184" s="18" t="str">
        <f>IF(Table2[[#This Row],[SOL T]]=0,"--", IF(Table2[[#This Row],[SOL FE]]/Table2[[#This Row],[SOL T]]=0, "--", Table2[[#This Row],[SOL FE]]/Table2[[#This Row],[SOL T]]))</f>
        <v>--</v>
      </c>
      <c r="EU184" s="2">
        <v>0</v>
      </c>
      <c r="EV184" s="2">
        <v>0</v>
      </c>
      <c r="EW184" s="2">
        <v>0</v>
      </c>
      <c r="EX184" s="2">
        <v>0</v>
      </c>
      <c r="EY184" s="6">
        <f>SUM(Table2[[#This Row],[CHO B]:[CHO FE]])</f>
        <v>0</v>
      </c>
      <c r="EZ184" s="11" t="str">
        <f>IF((Table2[[#This Row],[CHO T]]/Table2[[#This Row],[Admission]]) = 0, "--", (Table2[[#This Row],[CHO T]]/Table2[[#This Row],[Admission]]))</f>
        <v>--</v>
      </c>
      <c r="FA184" s="11" t="str">
        <f>IF(Table2[[#This Row],[CHO T]]=0,"--", IF(Table2[[#This Row],[CHO HS]]/Table2[[#This Row],[CHO T]]=0, "--", Table2[[#This Row],[CHO HS]]/Table2[[#This Row],[CHO T]]))</f>
        <v>--</v>
      </c>
      <c r="FB184" s="18" t="str">
        <f>IF(Table2[[#This Row],[CHO T]]=0,"--", IF(Table2[[#This Row],[CHO FE]]/Table2[[#This Row],[CHO T]]=0, "--", Table2[[#This Row],[CHO FE]]/Table2[[#This Row],[CHO T]]))</f>
        <v>--</v>
      </c>
      <c r="FC18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36</v>
      </c>
      <c r="FD184">
        <v>0</v>
      </c>
      <c r="FE184">
        <v>0</v>
      </c>
      <c r="FF184" s="1" t="s">
        <v>390</v>
      </c>
      <c r="FG184" s="1" t="s">
        <v>390</v>
      </c>
      <c r="FH184">
        <v>0</v>
      </c>
      <c r="FI184">
        <v>0</v>
      </c>
      <c r="FJ184" s="1" t="s">
        <v>390</v>
      </c>
      <c r="FK184" s="1" t="s">
        <v>390</v>
      </c>
      <c r="FL184">
        <v>0</v>
      </c>
      <c r="FM184">
        <v>0</v>
      </c>
      <c r="FN184" s="1" t="s">
        <v>390</v>
      </c>
      <c r="FO184" s="1" t="s">
        <v>390</v>
      </c>
    </row>
    <row r="185" spans="1:171">
      <c r="A185">
        <v>1169</v>
      </c>
      <c r="B185">
        <v>259</v>
      </c>
      <c r="C185" t="s">
        <v>92</v>
      </c>
      <c r="D185" t="s">
        <v>282</v>
      </c>
      <c r="E185" s="20">
        <v>48</v>
      </c>
      <c r="F185" s="2">
        <v>6</v>
      </c>
      <c r="G185" s="2">
        <v>0</v>
      </c>
      <c r="H185" s="2">
        <v>0</v>
      </c>
      <c r="I185" s="2">
        <v>2</v>
      </c>
      <c r="J185" s="6">
        <f>SUM(Table2[[#This Row],[FB B]:[FB FE]])</f>
        <v>8</v>
      </c>
      <c r="K185" s="11">
        <f>IF((Table2[[#This Row],[FB T]]/Table2[[#This Row],[Admission]]) = 0, "--", (Table2[[#This Row],[FB T]]/Table2[[#This Row],[Admission]]))</f>
        <v>0.16666666666666666</v>
      </c>
      <c r="L185" s="11" t="str">
        <f>IF(Table2[[#This Row],[FB T]]=0,"--", IF(Table2[[#This Row],[FB HS]]/Table2[[#This Row],[FB T]]=0, "--", Table2[[#This Row],[FB HS]]/Table2[[#This Row],[FB T]]))</f>
        <v>--</v>
      </c>
      <c r="M185" s="18">
        <f>IF(Table2[[#This Row],[FB T]]=0,"--", IF(Table2[[#This Row],[FB FE]]/Table2[[#This Row],[FB T]]=0, "--", Table2[[#This Row],[FB FE]]/Table2[[#This Row],[FB T]]))</f>
        <v>0.25</v>
      </c>
      <c r="N185" s="2">
        <v>6</v>
      </c>
      <c r="O185" s="2">
        <v>0</v>
      </c>
      <c r="P185" s="2">
        <v>0</v>
      </c>
      <c r="Q185" s="2">
        <v>3</v>
      </c>
      <c r="R185" s="6">
        <f>SUM(Table2[[#This Row],[XC B]:[XC FE]])</f>
        <v>9</v>
      </c>
      <c r="S185" s="11">
        <f>IF((Table2[[#This Row],[XC T]]/Table2[[#This Row],[Admission]]) = 0, "--", (Table2[[#This Row],[XC T]]/Table2[[#This Row],[Admission]]))</f>
        <v>0.1875</v>
      </c>
      <c r="T185" s="11" t="str">
        <f>IF(Table2[[#This Row],[XC T]]=0,"--", IF(Table2[[#This Row],[XC HS]]/Table2[[#This Row],[XC T]]=0, "--", Table2[[#This Row],[XC HS]]/Table2[[#This Row],[XC T]]))</f>
        <v>--</v>
      </c>
      <c r="U185" s="18">
        <f>IF(Table2[[#This Row],[XC T]]=0,"--", IF(Table2[[#This Row],[XC FE]]/Table2[[#This Row],[XC T]]=0, "--", Table2[[#This Row],[XC FE]]/Table2[[#This Row],[XC T]]))</f>
        <v>0.33333333333333331</v>
      </c>
      <c r="V185" s="2">
        <v>15</v>
      </c>
      <c r="W185" s="2">
        <v>0</v>
      </c>
      <c r="X185" s="2">
        <v>5</v>
      </c>
      <c r="Y185" s="6">
        <f>SUM(Table2[[#This Row],[VB G]:[VB FE]])</f>
        <v>20</v>
      </c>
      <c r="Z185" s="11">
        <f>IF((Table2[[#This Row],[VB T]]/Table2[[#This Row],[Admission]]) = 0, "--", (Table2[[#This Row],[VB T]]/Table2[[#This Row],[Admission]]))</f>
        <v>0.41666666666666669</v>
      </c>
      <c r="AA185" s="11" t="str">
        <f>IF(Table2[[#This Row],[VB T]]=0,"--", IF(Table2[[#This Row],[VB HS]]/Table2[[#This Row],[VB T]]=0, "--", Table2[[#This Row],[VB HS]]/Table2[[#This Row],[VB T]]))</f>
        <v>--</v>
      </c>
      <c r="AB185" s="18">
        <f>IF(Table2[[#This Row],[VB T]]=0,"--", IF(Table2[[#This Row],[VB FE]]/Table2[[#This Row],[VB T]]=0, "--", Table2[[#This Row],[VB FE]]/Table2[[#This Row],[VB T]]))</f>
        <v>0.25</v>
      </c>
      <c r="AC185" s="2">
        <v>0</v>
      </c>
      <c r="AD185" s="2">
        <v>0</v>
      </c>
      <c r="AE185" s="2">
        <v>0</v>
      </c>
      <c r="AF185" s="2">
        <v>0</v>
      </c>
      <c r="AG185" s="6">
        <f>SUM(Table2[[#This Row],[SC B]:[SC FE]])</f>
        <v>0</v>
      </c>
      <c r="AH185" s="11" t="str">
        <f>IF((Table2[[#This Row],[SC T]]/Table2[[#This Row],[Admission]]) = 0, "--", (Table2[[#This Row],[SC T]]/Table2[[#This Row],[Admission]]))</f>
        <v>--</v>
      </c>
      <c r="AI185" s="11" t="str">
        <f>IF(Table2[[#This Row],[SC T]]=0,"--", IF(Table2[[#This Row],[SC HS]]/Table2[[#This Row],[SC T]]=0, "--", Table2[[#This Row],[SC HS]]/Table2[[#This Row],[SC T]]))</f>
        <v>--</v>
      </c>
      <c r="AJ185" s="18" t="str">
        <f>IF(Table2[[#This Row],[SC T]]=0,"--", IF(Table2[[#This Row],[SC FE]]/Table2[[#This Row],[SC T]]=0, "--", Table2[[#This Row],[SC FE]]/Table2[[#This Row],[SC T]]))</f>
        <v>--</v>
      </c>
      <c r="AK185" s="15">
        <f>SUM(Table2[[#This Row],[FB T]],Table2[[#This Row],[XC T]],Table2[[#This Row],[VB T]],Table2[[#This Row],[SC T]])</f>
        <v>37</v>
      </c>
      <c r="AL185" s="2">
        <v>17</v>
      </c>
      <c r="AM185" s="2">
        <v>16</v>
      </c>
      <c r="AN185" s="2">
        <v>0</v>
      </c>
      <c r="AO185" s="2">
        <v>9</v>
      </c>
      <c r="AP185" s="6">
        <f>SUM(Table2[[#This Row],[BX B]:[BX FE]])</f>
        <v>42</v>
      </c>
      <c r="AQ185" s="11">
        <f>IF((Table2[[#This Row],[BX T]]/Table2[[#This Row],[Admission]]) = 0, "--", (Table2[[#This Row],[BX T]]/Table2[[#This Row],[Admission]]))</f>
        <v>0.875</v>
      </c>
      <c r="AR185" s="11" t="str">
        <f>IF(Table2[[#This Row],[BX T]]=0,"--", IF(Table2[[#This Row],[BX HS]]/Table2[[#This Row],[BX T]]=0, "--", Table2[[#This Row],[BX HS]]/Table2[[#This Row],[BX T]]))</f>
        <v>--</v>
      </c>
      <c r="AS185" s="18">
        <f>IF(Table2[[#This Row],[BX T]]=0,"--", IF(Table2[[#This Row],[BX FE]]/Table2[[#This Row],[BX T]]=0, "--", Table2[[#This Row],[BX FE]]/Table2[[#This Row],[BX T]]))</f>
        <v>0.21428571428571427</v>
      </c>
      <c r="AT185" s="2">
        <v>0</v>
      </c>
      <c r="AU185" s="2">
        <v>0</v>
      </c>
      <c r="AV185" s="2">
        <v>0</v>
      </c>
      <c r="AW185" s="2">
        <v>0</v>
      </c>
      <c r="AX185" s="6">
        <f>SUM(Table2[[#This Row],[SW B]:[SW FE]])</f>
        <v>0</v>
      </c>
      <c r="AY185" s="11" t="str">
        <f>IF((Table2[[#This Row],[SW T]]/Table2[[#This Row],[Admission]]) = 0, "--", (Table2[[#This Row],[SW T]]/Table2[[#This Row],[Admission]]))</f>
        <v>--</v>
      </c>
      <c r="AZ185" s="11" t="str">
        <f>IF(Table2[[#This Row],[SW T]]=0,"--", IF(Table2[[#This Row],[SW HS]]/Table2[[#This Row],[SW T]]=0, "--", Table2[[#This Row],[SW HS]]/Table2[[#This Row],[SW T]]))</f>
        <v>--</v>
      </c>
      <c r="BA185" s="18" t="str">
        <f>IF(Table2[[#This Row],[SW T]]=0,"--", IF(Table2[[#This Row],[SW FE]]/Table2[[#This Row],[SW T]]=0, "--", Table2[[#This Row],[SW FE]]/Table2[[#This Row],[SW T]]))</f>
        <v>--</v>
      </c>
      <c r="BB185" s="2">
        <v>0</v>
      </c>
      <c r="BC185" s="2">
        <v>0</v>
      </c>
      <c r="BD185" s="2">
        <v>0</v>
      </c>
      <c r="BE185" s="2">
        <v>0</v>
      </c>
      <c r="BF185" s="6">
        <f>SUM(Table2[[#This Row],[CHE B]:[CHE FE]])</f>
        <v>0</v>
      </c>
      <c r="BG185" s="11" t="str">
        <f>IF((Table2[[#This Row],[CHE T]]/Table2[[#This Row],[Admission]]) = 0, "--", (Table2[[#This Row],[CHE T]]/Table2[[#This Row],[Admission]]))</f>
        <v>--</v>
      </c>
      <c r="BH185" s="11" t="str">
        <f>IF(Table2[[#This Row],[CHE T]]=0,"--", IF(Table2[[#This Row],[CHE HS]]/Table2[[#This Row],[CHE T]]=0, "--", Table2[[#This Row],[CHE HS]]/Table2[[#This Row],[CHE T]]))</f>
        <v>--</v>
      </c>
      <c r="BI185" s="22" t="str">
        <f>IF(Table2[[#This Row],[CHE T]]=0,"--", IF(Table2[[#This Row],[CHE FE]]/Table2[[#This Row],[CHE T]]=0, "--", Table2[[#This Row],[CHE FE]]/Table2[[#This Row],[CHE T]]))</f>
        <v>--</v>
      </c>
      <c r="BJ185" s="2">
        <v>0</v>
      </c>
      <c r="BK185" s="2">
        <v>0</v>
      </c>
      <c r="BL185" s="2">
        <v>0</v>
      </c>
      <c r="BM185" s="2">
        <v>0</v>
      </c>
      <c r="BN185" s="6">
        <f>SUM(Table2[[#This Row],[WR B]:[WR FE]])</f>
        <v>0</v>
      </c>
      <c r="BO185" s="11" t="str">
        <f>IF((Table2[[#This Row],[WR T]]/Table2[[#This Row],[Admission]]) = 0, "--", (Table2[[#This Row],[WR T]]/Table2[[#This Row],[Admission]]))</f>
        <v>--</v>
      </c>
      <c r="BP185" s="11" t="str">
        <f>IF(Table2[[#This Row],[WR T]]=0,"--", IF(Table2[[#This Row],[WR HS]]/Table2[[#This Row],[WR T]]=0, "--", Table2[[#This Row],[WR HS]]/Table2[[#This Row],[WR T]]))</f>
        <v>--</v>
      </c>
      <c r="BQ185" s="18" t="str">
        <f>IF(Table2[[#This Row],[WR T]]=0,"--", IF(Table2[[#This Row],[WR FE]]/Table2[[#This Row],[WR T]]=0, "--", Table2[[#This Row],[WR FE]]/Table2[[#This Row],[WR T]]))</f>
        <v>--</v>
      </c>
      <c r="BR185" s="2">
        <v>0</v>
      </c>
      <c r="BS185" s="2">
        <v>0</v>
      </c>
      <c r="BT185" s="2">
        <v>0</v>
      </c>
      <c r="BU185" s="2">
        <v>0</v>
      </c>
      <c r="BV185" s="6">
        <f>SUM(Table2[[#This Row],[DNC B]:[DNC FE]])</f>
        <v>0</v>
      </c>
      <c r="BW185" s="11" t="str">
        <f>IF((Table2[[#This Row],[DNC T]]/Table2[[#This Row],[Admission]]) = 0, "--", (Table2[[#This Row],[DNC T]]/Table2[[#This Row],[Admission]]))</f>
        <v>--</v>
      </c>
      <c r="BX185" s="11" t="str">
        <f>IF(Table2[[#This Row],[DNC T]]=0,"--", IF(Table2[[#This Row],[DNC HS]]/Table2[[#This Row],[DNC T]]=0, "--", Table2[[#This Row],[DNC HS]]/Table2[[#This Row],[DNC T]]))</f>
        <v>--</v>
      </c>
      <c r="BY185" s="18" t="str">
        <f>IF(Table2[[#This Row],[DNC T]]=0,"--", IF(Table2[[#This Row],[DNC FE]]/Table2[[#This Row],[DNC T]]=0, "--", Table2[[#This Row],[DNC FE]]/Table2[[#This Row],[DNC T]]))</f>
        <v>--</v>
      </c>
      <c r="BZ185" s="24">
        <f>SUM(Table2[[#This Row],[BX T]],Table2[[#This Row],[SW T]],Table2[[#This Row],[CHE T]],Table2[[#This Row],[WR T]],Table2[[#This Row],[DNC T]])</f>
        <v>42</v>
      </c>
      <c r="CA185" s="2">
        <v>14</v>
      </c>
      <c r="CB185" s="2">
        <v>10</v>
      </c>
      <c r="CC185" s="2">
        <v>0</v>
      </c>
      <c r="CD185" s="2">
        <v>9</v>
      </c>
      <c r="CE185" s="6">
        <f>SUM(Table2[[#This Row],[TF B]:[TF FE]])</f>
        <v>33</v>
      </c>
      <c r="CF185" s="11">
        <f>IF((Table2[[#This Row],[TF T]]/Table2[[#This Row],[Admission]]) = 0, "--", (Table2[[#This Row],[TF T]]/Table2[[#This Row],[Admission]]))</f>
        <v>0.6875</v>
      </c>
      <c r="CG185" s="11" t="str">
        <f>IF(Table2[[#This Row],[TF T]]=0,"--", IF(Table2[[#This Row],[TF HS]]/Table2[[#This Row],[TF T]]=0, "--", Table2[[#This Row],[TF HS]]/Table2[[#This Row],[TF T]]))</f>
        <v>--</v>
      </c>
      <c r="CH185" s="18">
        <f>IF(Table2[[#This Row],[TF T]]=0,"--", IF(Table2[[#This Row],[TF FE]]/Table2[[#This Row],[TF T]]=0, "--", Table2[[#This Row],[TF FE]]/Table2[[#This Row],[TF T]]))</f>
        <v>0.27272727272727271</v>
      </c>
      <c r="CI185" s="2">
        <v>0</v>
      </c>
      <c r="CJ185" s="2">
        <v>0</v>
      </c>
      <c r="CK185" s="2">
        <v>0</v>
      </c>
      <c r="CL185" s="2">
        <v>0</v>
      </c>
      <c r="CM185" s="6">
        <f>SUM(Table2[[#This Row],[BB B]:[BB FE]])</f>
        <v>0</v>
      </c>
      <c r="CN185" s="11" t="str">
        <f>IF((Table2[[#This Row],[BB T]]/Table2[[#This Row],[Admission]]) = 0, "--", (Table2[[#This Row],[BB T]]/Table2[[#This Row],[Admission]]))</f>
        <v>--</v>
      </c>
      <c r="CO185" s="11" t="str">
        <f>IF(Table2[[#This Row],[BB T]]=0,"--", IF(Table2[[#This Row],[BB HS]]/Table2[[#This Row],[BB T]]=0, "--", Table2[[#This Row],[BB HS]]/Table2[[#This Row],[BB T]]))</f>
        <v>--</v>
      </c>
      <c r="CP185" s="18" t="str">
        <f>IF(Table2[[#This Row],[BB T]]=0,"--", IF(Table2[[#This Row],[BB FE]]/Table2[[#This Row],[BB T]]=0, "--", Table2[[#This Row],[BB FE]]/Table2[[#This Row],[BB T]]))</f>
        <v>--</v>
      </c>
      <c r="CQ185" s="2">
        <v>0</v>
      </c>
      <c r="CR185" s="2">
        <v>0</v>
      </c>
      <c r="CS185" s="2">
        <v>0</v>
      </c>
      <c r="CT185" s="2">
        <v>0</v>
      </c>
      <c r="CU185" s="6">
        <f>SUM(Table2[[#This Row],[SB B]:[SB FE]])</f>
        <v>0</v>
      </c>
      <c r="CV185" s="11" t="str">
        <f>IF((Table2[[#This Row],[SB T]]/Table2[[#This Row],[Admission]]) = 0, "--", (Table2[[#This Row],[SB T]]/Table2[[#This Row],[Admission]]))</f>
        <v>--</v>
      </c>
      <c r="CW185" s="11" t="str">
        <f>IF(Table2[[#This Row],[SB T]]=0,"--", IF(Table2[[#This Row],[SB HS]]/Table2[[#This Row],[SB T]]=0, "--", Table2[[#This Row],[SB HS]]/Table2[[#This Row],[SB T]]))</f>
        <v>--</v>
      </c>
      <c r="CX185" s="18" t="str">
        <f>IF(Table2[[#This Row],[SB T]]=0,"--", IF(Table2[[#This Row],[SB FE]]/Table2[[#This Row],[SB T]]=0, "--", Table2[[#This Row],[SB FE]]/Table2[[#This Row],[SB T]]))</f>
        <v>--</v>
      </c>
      <c r="CY185" s="2">
        <v>0</v>
      </c>
      <c r="CZ185" s="2">
        <v>0</v>
      </c>
      <c r="DA185" s="2">
        <v>0</v>
      </c>
      <c r="DB185" s="2">
        <v>0</v>
      </c>
      <c r="DC185" s="6">
        <f>SUM(Table2[[#This Row],[GF B]:[GF FE]])</f>
        <v>0</v>
      </c>
      <c r="DD185" s="11" t="str">
        <f>IF((Table2[[#This Row],[GF T]]/Table2[[#This Row],[Admission]]) = 0, "--", (Table2[[#This Row],[GF T]]/Table2[[#This Row],[Admission]]))</f>
        <v>--</v>
      </c>
      <c r="DE185" s="11" t="str">
        <f>IF(Table2[[#This Row],[GF T]]=0,"--", IF(Table2[[#This Row],[GF HS]]/Table2[[#This Row],[GF T]]=0, "--", Table2[[#This Row],[GF HS]]/Table2[[#This Row],[GF T]]))</f>
        <v>--</v>
      </c>
      <c r="DF185" s="18" t="str">
        <f>IF(Table2[[#This Row],[GF T]]=0,"--", IF(Table2[[#This Row],[GF FE]]/Table2[[#This Row],[GF T]]=0, "--", Table2[[#This Row],[GF FE]]/Table2[[#This Row],[GF T]]))</f>
        <v>--</v>
      </c>
      <c r="DG185" s="2">
        <v>0</v>
      </c>
      <c r="DH185" s="2">
        <v>0</v>
      </c>
      <c r="DI185" s="2">
        <v>0</v>
      </c>
      <c r="DJ185" s="2">
        <v>0</v>
      </c>
      <c r="DK185" s="6">
        <f>SUM(Table2[[#This Row],[TN B]:[TN FE]])</f>
        <v>0</v>
      </c>
      <c r="DL185" s="11" t="str">
        <f>IF((Table2[[#This Row],[TN T]]/Table2[[#This Row],[Admission]]) = 0, "--", (Table2[[#This Row],[TN T]]/Table2[[#This Row],[Admission]]))</f>
        <v>--</v>
      </c>
      <c r="DM185" s="11" t="str">
        <f>IF(Table2[[#This Row],[TN T]]=0,"--", IF(Table2[[#This Row],[TN HS]]/Table2[[#This Row],[TN T]]=0, "--", Table2[[#This Row],[TN HS]]/Table2[[#This Row],[TN T]]))</f>
        <v>--</v>
      </c>
      <c r="DN185" s="18" t="str">
        <f>IF(Table2[[#This Row],[TN T]]=0,"--", IF(Table2[[#This Row],[TN FE]]/Table2[[#This Row],[TN T]]=0, "--", Table2[[#This Row],[TN FE]]/Table2[[#This Row],[TN T]]))</f>
        <v>--</v>
      </c>
      <c r="DO185" s="2">
        <v>0</v>
      </c>
      <c r="DP185" s="2">
        <v>0</v>
      </c>
      <c r="DQ185" s="2">
        <v>0</v>
      </c>
      <c r="DR185" s="2">
        <v>0</v>
      </c>
      <c r="DS185" s="6">
        <f>SUM(Table2[[#This Row],[BND B]:[BND FE]])</f>
        <v>0</v>
      </c>
      <c r="DT185" s="11" t="str">
        <f>IF((Table2[[#This Row],[BND T]]/Table2[[#This Row],[Admission]]) = 0, "--", (Table2[[#This Row],[BND T]]/Table2[[#This Row],[Admission]]))</f>
        <v>--</v>
      </c>
      <c r="DU185" s="11" t="str">
        <f>IF(Table2[[#This Row],[BND T]]=0,"--", IF(Table2[[#This Row],[BND HS]]/Table2[[#This Row],[BND T]]=0, "--", Table2[[#This Row],[BND HS]]/Table2[[#This Row],[BND T]]))</f>
        <v>--</v>
      </c>
      <c r="DV185" s="18" t="str">
        <f>IF(Table2[[#This Row],[BND T]]=0,"--", IF(Table2[[#This Row],[BND FE]]/Table2[[#This Row],[BND T]]=0, "--", Table2[[#This Row],[BND FE]]/Table2[[#This Row],[BND T]]))</f>
        <v>--</v>
      </c>
      <c r="DW185" s="2">
        <v>0</v>
      </c>
      <c r="DX185" s="2">
        <v>0</v>
      </c>
      <c r="DY185" s="2">
        <v>0</v>
      </c>
      <c r="DZ185" s="2">
        <v>0</v>
      </c>
      <c r="EA185" s="6">
        <f>SUM(Table2[[#This Row],[SPE B]:[SPE FE]])</f>
        <v>0</v>
      </c>
      <c r="EB185" s="11" t="str">
        <f>IF((Table2[[#This Row],[SPE T]]/Table2[[#This Row],[Admission]]) = 0, "--", (Table2[[#This Row],[SPE T]]/Table2[[#This Row],[Admission]]))</f>
        <v>--</v>
      </c>
      <c r="EC185" s="11" t="str">
        <f>IF(Table2[[#This Row],[SPE T]]=0,"--", IF(Table2[[#This Row],[SPE HS]]/Table2[[#This Row],[SPE T]]=0, "--", Table2[[#This Row],[SPE HS]]/Table2[[#This Row],[SPE T]]))</f>
        <v>--</v>
      </c>
      <c r="ED185" s="18" t="str">
        <f>IF(Table2[[#This Row],[SPE T]]=0,"--", IF(Table2[[#This Row],[SPE FE]]/Table2[[#This Row],[SPE T]]=0, "--", Table2[[#This Row],[SPE FE]]/Table2[[#This Row],[SPE T]]))</f>
        <v>--</v>
      </c>
      <c r="EE185" s="2">
        <v>0</v>
      </c>
      <c r="EF185" s="2">
        <v>0</v>
      </c>
      <c r="EG185" s="2">
        <v>0</v>
      </c>
      <c r="EH185" s="2">
        <v>0</v>
      </c>
      <c r="EI185" s="6">
        <f>SUM(Table2[[#This Row],[ORC B]:[ORC FE]])</f>
        <v>0</v>
      </c>
      <c r="EJ185" s="11" t="str">
        <f>IF((Table2[[#This Row],[ORC T]]/Table2[[#This Row],[Admission]]) = 0, "--", (Table2[[#This Row],[ORC T]]/Table2[[#This Row],[Admission]]))</f>
        <v>--</v>
      </c>
      <c r="EK185" s="11" t="str">
        <f>IF(Table2[[#This Row],[ORC T]]=0,"--", IF(Table2[[#This Row],[ORC HS]]/Table2[[#This Row],[ORC T]]=0, "--", Table2[[#This Row],[ORC HS]]/Table2[[#This Row],[ORC T]]))</f>
        <v>--</v>
      </c>
      <c r="EL185" s="18" t="str">
        <f>IF(Table2[[#This Row],[ORC T]]=0,"--", IF(Table2[[#This Row],[ORC FE]]/Table2[[#This Row],[ORC T]]=0, "--", Table2[[#This Row],[ORC FE]]/Table2[[#This Row],[ORC T]]))</f>
        <v>--</v>
      </c>
      <c r="EM185" s="2">
        <v>0</v>
      </c>
      <c r="EN185" s="2">
        <v>0</v>
      </c>
      <c r="EO185" s="2">
        <v>0</v>
      </c>
      <c r="EP185" s="2">
        <v>0</v>
      </c>
      <c r="EQ185" s="6">
        <f>SUM(Table2[[#This Row],[SOL B]:[SOL FE]])</f>
        <v>0</v>
      </c>
      <c r="ER185" s="11" t="str">
        <f>IF((Table2[[#This Row],[SOL T]]/Table2[[#This Row],[Admission]]) = 0, "--", (Table2[[#This Row],[SOL T]]/Table2[[#This Row],[Admission]]))</f>
        <v>--</v>
      </c>
      <c r="ES185" s="11" t="str">
        <f>IF(Table2[[#This Row],[SOL T]]=0,"--", IF(Table2[[#This Row],[SOL HS]]/Table2[[#This Row],[SOL T]]=0, "--", Table2[[#This Row],[SOL HS]]/Table2[[#This Row],[SOL T]]))</f>
        <v>--</v>
      </c>
      <c r="ET185" s="18" t="str">
        <f>IF(Table2[[#This Row],[SOL T]]=0,"--", IF(Table2[[#This Row],[SOL FE]]/Table2[[#This Row],[SOL T]]=0, "--", Table2[[#This Row],[SOL FE]]/Table2[[#This Row],[SOL T]]))</f>
        <v>--</v>
      </c>
      <c r="EU185" s="2">
        <v>0</v>
      </c>
      <c r="EV185" s="2">
        <v>0</v>
      </c>
      <c r="EW185" s="2">
        <v>0</v>
      </c>
      <c r="EX185" s="2">
        <v>0</v>
      </c>
      <c r="EY185" s="6">
        <f>SUM(Table2[[#This Row],[CHO B]:[CHO FE]])</f>
        <v>0</v>
      </c>
      <c r="EZ185" s="11" t="str">
        <f>IF((Table2[[#This Row],[CHO T]]/Table2[[#This Row],[Admission]]) = 0, "--", (Table2[[#This Row],[CHO T]]/Table2[[#This Row],[Admission]]))</f>
        <v>--</v>
      </c>
      <c r="FA185" s="11" t="str">
        <f>IF(Table2[[#This Row],[CHO T]]=0,"--", IF(Table2[[#This Row],[CHO HS]]/Table2[[#This Row],[CHO T]]=0, "--", Table2[[#This Row],[CHO HS]]/Table2[[#This Row],[CHO T]]))</f>
        <v>--</v>
      </c>
      <c r="FB185" s="18" t="str">
        <f>IF(Table2[[#This Row],[CHO T]]=0,"--", IF(Table2[[#This Row],[CHO FE]]/Table2[[#This Row],[CHO T]]=0, "--", Table2[[#This Row],[CHO FE]]/Table2[[#This Row],[CHO T]]))</f>
        <v>--</v>
      </c>
      <c r="FC18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33</v>
      </c>
      <c r="FD185">
        <v>0</v>
      </c>
      <c r="FE185">
        <v>0</v>
      </c>
      <c r="FF185" s="1" t="s">
        <v>390</v>
      </c>
      <c r="FG185" s="1" t="s">
        <v>390</v>
      </c>
      <c r="FH185">
        <v>0</v>
      </c>
      <c r="FI185">
        <v>0</v>
      </c>
      <c r="FJ185" s="1" t="s">
        <v>390</v>
      </c>
      <c r="FK185" s="1" t="s">
        <v>390</v>
      </c>
      <c r="FL185">
        <v>0</v>
      </c>
      <c r="FM185">
        <v>0</v>
      </c>
      <c r="FN185" s="1" t="s">
        <v>390</v>
      </c>
      <c r="FO185" s="1" t="s">
        <v>390</v>
      </c>
    </row>
    <row r="186" spans="1:171">
      <c r="A186">
        <v>1083</v>
      </c>
      <c r="B186">
        <v>89</v>
      </c>
      <c r="C186" t="s">
        <v>100</v>
      </c>
      <c r="D186" t="s">
        <v>283</v>
      </c>
      <c r="E186" s="20">
        <v>974</v>
      </c>
      <c r="F186" s="2">
        <v>66</v>
      </c>
      <c r="G186" s="2">
        <v>2</v>
      </c>
      <c r="H186" s="2">
        <v>1</v>
      </c>
      <c r="I186" s="2">
        <v>1</v>
      </c>
      <c r="J186" s="6">
        <f>SUM(Table2[[#This Row],[FB B]:[FB FE]])</f>
        <v>70</v>
      </c>
      <c r="K186" s="11">
        <f>IF((Table2[[#This Row],[FB T]]/Table2[[#This Row],[Admission]]) = 0, "--", (Table2[[#This Row],[FB T]]/Table2[[#This Row],[Admission]]))</f>
        <v>7.1868583162217656E-2</v>
      </c>
      <c r="L186" s="11">
        <f>IF(Table2[[#This Row],[FB T]]=0,"--", IF(Table2[[#This Row],[FB HS]]/Table2[[#This Row],[FB T]]=0, "--", Table2[[#This Row],[FB HS]]/Table2[[#This Row],[FB T]]))</f>
        <v>1.4285714285714285E-2</v>
      </c>
      <c r="M186" s="18">
        <f>IF(Table2[[#This Row],[FB T]]=0,"--", IF(Table2[[#This Row],[FB FE]]/Table2[[#This Row],[FB T]]=0, "--", Table2[[#This Row],[FB FE]]/Table2[[#This Row],[FB T]]))</f>
        <v>1.4285714285714285E-2</v>
      </c>
      <c r="N186" s="2">
        <v>11</v>
      </c>
      <c r="O186" s="2">
        <v>4</v>
      </c>
      <c r="P186" s="2">
        <v>0</v>
      </c>
      <c r="Q186" s="2">
        <v>1</v>
      </c>
      <c r="R186" s="6">
        <f>SUM(Table2[[#This Row],[XC B]:[XC FE]])</f>
        <v>16</v>
      </c>
      <c r="S186" s="11">
        <f>IF((Table2[[#This Row],[XC T]]/Table2[[#This Row],[Admission]]) = 0, "--", (Table2[[#This Row],[XC T]]/Table2[[#This Row],[Admission]]))</f>
        <v>1.6427104722792608E-2</v>
      </c>
      <c r="T186" s="11" t="str">
        <f>IF(Table2[[#This Row],[XC T]]=0,"--", IF(Table2[[#This Row],[XC HS]]/Table2[[#This Row],[XC T]]=0, "--", Table2[[#This Row],[XC HS]]/Table2[[#This Row],[XC T]]))</f>
        <v>--</v>
      </c>
      <c r="U186" s="18">
        <f>IF(Table2[[#This Row],[XC T]]=0,"--", IF(Table2[[#This Row],[XC FE]]/Table2[[#This Row],[XC T]]=0, "--", Table2[[#This Row],[XC FE]]/Table2[[#This Row],[XC T]]))</f>
        <v>6.25E-2</v>
      </c>
      <c r="V186" s="2">
        <v>31</v>
      </c>
      <c r="W186" s="2">
        <v>0</v>
      </c>
      <c r="X186" s="2">
        <v>1</v>
      </c>
      <c r="Y186" s="6">
        <f>SUM(Table2[[#This Row],[VB G]:[VB FE]])</f>
        <v>32</v>
      </c>
      <c r="Z186" s="11">
        <f>IF((Table2[[#This Row],[VB T]]/Table2[[#This Row],[Admission]]) = 0, "--", (Table2[[#This Row],[VB T]]/Table2[[#This Row],[Admission]]))</f>
        <v>3.2854209445585217E-2</v>
      </c>
      <c r="AA186" s="11" t="str">
        <f>IF(Table2[[#This Row],[VB T]]=0,"--", IF(Table2[[#This Row],[VB HS]]/Table2[[#This Row],[VB T]]=0, "--", Table2[[#This Row],[VB HS]]/Table2[[#This Row],[VB T]]))</f>
        <v>--</v>
      </c>
      <c r="AB186" s="18">
        <f>IF(Table2[[#This Row],[VB T]]=0,"--", IF(Table2[[#This Row],[VB FE]]/Table2[[#This Row],[VB T]]=0, "--", Table2[[#This Row],[VB FE]]/Table2[[#This Row],[VB T]]))</f>
        <v>3.125E-2</v>
      </c>
      <c r="AC186" s="2">
        <v>41</v>
      </c>
      <c r="AD186" s="2">
        <v>15</v>
      </c>
      <c r="AE186" s="2">
        <v>0</v>
      </c>
      <c r="AF186" s="2">
        <v>2</v>
      </c>
      <c r="AG186" s="6">
        <f>SUM(Table2[[#This Row],[SC B]:[SC FE]])</f>
        <v>58</v>
      </c>
      <c r="AH186" s="11">
        <f>IF((Table2[[#This Row],[SC T]]/Table2[[#This Row],[Admission]]) = 0, "--", (Table2[[#This Row],[SC T]]/Table2[[#This Row],[Admission]]))</f>
        <v>5.9548254620123205E-2</v>
      </c>
      <c r="AI186" s="11" t="str">
        <f>IF(Table2[[#This Row],[SC T]]=0,"--", IF(Table2[[#This Row],[SC HS]]/Table2[[#This Row],[SC T]]=0, "--", Table2[[#This Row],[SC HS]]/Table2[[#This Row],[SC T]]))</f>
        <v>--</v>
      </c>
      <c r="AJ186" s="18">
        <f>IF(Table2[[#This Row],[SC T]]=0,"--", IF(Table2[[#This Row],[SC FE]]/Table2[[#This Row],[SC T]]=0, "--", Table2[[#This Row],[SC FE]]/Table2[[#This Row],[SC T]]))</f>
        <v>3.4482758620689655E-2</v>
      </c>
      <c r="AK186" s="15">
        <f>SUM(Table2[[#This Row],[FB T]],Table2[[#This Row],[XC T]],Table2[[#This Row],[VB T]],Table2[[#This Row],[SC T]])</f>
        <v>176</v>
      </c>
      <c r="AL186" s="2">
        <v>36</v>
      </c>
      <c r="AM186" s="2">
        <v>30</v>
      </c>
      <c r="AN186" s="2">
        <v>0</v>
      </c>
      <c r="AO186" s="2">
        <v>0</v>
      </c>
      <c r="AP186" s="6">
        <f>SUM(Table2[[#This Row],[BX B]:[BX FE]])</f>
        <v>66</v>
      </c>
      <c r="AQ186" s="11">
        <f>IF((Table2[[#This Row],[BX T]]/Table2[[#This Row],[Admission]]) = 0, "--", (Table2[[#This Row],[BX T]]/Table2[[#This Row],[Admission]]))</f>
        <v>6.7761806981519512E-2</v>
      </c>
      <c r="AR186" s="11" t="str">
        <f>IF(Table2[[#This Row],[BX T]]=0,"--", IF(Table2[[#This Row],[BX HS]]/Table2[[#This Row],[BX T]]=0, "--", Table2[[#This Row],[BX HS]]/Table2[[#This Row],[BX T]]))</f>
        <v>--</v>
      </c>
      <c r="AS186" s="18" t="str">
        <f>IF(Table2[[#This Row],[BX T]]=0,"--", IF(Table2[[#This Row],[BX FE]]/Table2[[#This Row],[BX T]]=0, "--", Table2[[#This Row],[BX FE]]/Table2[[#This Row],[BX T]]))</f>
        <v>--</v>
      </c>
      <c r="AT186" s="2">
        <v>20</v>
      </c>
      <c r="AU186" s="2">
        <v>14</v>
      </c>
      <c r="AV186" s="2">
        <v>0</v>
      </c>
      <c r="AW186" s="2">
        <v>0</v>
      </c>
      <c r="AX186" s="6">
        <f>SUM(Table2[[#This Row],[SW B]:[SW FE]])</f>
        <v>34</v>
      </c>
      <c r="AY186" s="11">
        <f>IF((Table2[[#This Row],[SW T]]/Table2[[#This Row],[Admission]]) = 0, "--", (Table2[[#This Row],[SW T]]/Table2[[#This Row],[Admission]]))</f>
        <v>3.4907597535934289E-2</v>
      </c>
      <c r="AZ186" s="11" t="str">
        <f>IF(Table2[[#This Row],[SW T]]=0,"--", IF(Table2[[#This Row],[SW HS]]/Table2[[#This Row],[SW T]]=0, "--", Table2[[#This Row],[SW HS]]/Table2[[#This Row],[SW T]]))</f>
        <v>--</v>
      </c>
      <c r="BA186" s="18" t="str">
        <f>IF(Table2[[#This Row],[SW T]]=0,"--", IF(Table2[[#This Row],[SW FE]]/Table2[[#This Row],[SW T]]=0, "--", Table2[[#This Row],[SW FE]]/Table2[[#This Row],[SW T]]))</f>
        <v>--</v>
      </c>
      <c r="BB186" s="2">
        <v>1</v>
      </c>
      <c r="BC186" s="2">
        <v>15</v>
      </c>
      <c r="BD186" s="2">
        <v>0</v>
      </c>
      <c r="BE186" s="2">
        <v>0</v>
      </c>
      <c r="BF186" s="6">
        <f>SUM(Table2[[#This Row],[CHE B]:[CHE FE]])</f>
        <v>16</v>
      </c>
      <c r="BG186" s="11">
        <f>IF((Table2[[#This Row],[CHE T]]/Table2[[#This Row],[Admission]]) = 0, "--", (Table2[[#This Row],[CHE T]]/Table2[[#This Row],[Admission]]))</f>
        <v>1.6427104722792608E-2</v>
      </c>
      <c r="BH186" s="11" t="str">
        <f>IF(Table2[[#This Row],[CHE T]]=0,"--", IF(Table2[[#This Row],[CHE HS]]/Table2[[#This Row],[CHE T]]=0, "--", Table2[[#This Row],[CHE HS]]/Table2[[#This Row],[CHE T]]))</f>
        <v>--</v>
      </c>
      <c r="BI186" s="22" t="str">
        <f>IF(Table2[[#This Row],[CHE T]]=0,"--", IF(Table2[[#This Row],[CHE FE]]/Table2[[#This Row],[CHE T]]=0, "--", Table2[[#This Row],[CHE FE]]/Table2[[#This Row],[CHE T]]))</f>
        <v>--</v>
      </c>
      <c r="BJ186" s="2">
        <v>20</v>
      </c>
      <c r="BK186" s="2">
        <v>13</v>
      </c>
      <c r="BL186" s="2">
        <v>1</v>
      </c>
      <c r="BM186" s="2">
        <v>0</v>
      </c>
      <c r="BN186" s="6">
        <f>SUM(Table2[[#This Row],[WR B]:[WR FE]])</f>
        <v>34</v>
      </c>
      <c r="BO186" s="11">
        <f>IF((Table2[[#This Row],[WR T]]/Table2[[#This Row],[Admission]]) = 0, "--", (Table2[[#This Row],[WR T]]/Table2[[#This Row],[Admission]]))</f>
        <v>3.4907597535934289E-2</v>
      </c>
      <c r="BP186" s="11">
        <f>IF(Table2[[#This Row],[WR T]]=0,"--", IF(Table2[[#This Row],[WR HS]]/Table2[[#This Row],[WR T]]=0, "--", Table2[[#This Row],[WR HS]]/Table2[[#This Row],[WR T]]))</f>
        <v>2.9411764705882353E-2</v>
      </c>
      <c r="BQ186" s="18" t="str">
        <f>IF(Table2[[#This Row],[WR T]]=0,"--", IF(Table2[[#This Row],[WR FE]]/Table2[[#This Row],[WR T]]=0, "--", Table2[[#This Row],[WR FE]]/Table2[[#This Row],[WR T]]))</f>
        <v>--</v>
      </c>
      <c r="BR186" s="2">
        <v>1</v>
      </c>
      <c r="BS186" s="2">
        <v>47</v>
      </c>
      <c r="BT186" s="2">
        <v>0</v>
      </c>
      <c r="BU186" s="2">
        <v>0</v>
      </c>
      <c r="BV186" s="6">
        <f>SUM(Table2[[#This Row],[DNC B]:[DNC FE]])</f>
        <v>48</v>
      </c>
      <c r="BW186" s="11">
        <f>IF((Table2[[#This Row],[DNC T]]/Table2[[#This Row],[Admission]]) = 0, "--", (Table2[[#This Row],[DNC T]]/Table2[[#This Row],[Admission]]))</f>
        <v>4.9281314168377825E-2</v>
      </c>
      <c r="BX186" s="11" t="str">
        <f>IF(Table2[[#This Row],[DNC T]]=0,"--", IF(Table2[[#This Row],[DNC HS]]/Table2[[#This Row],[DNC T]]=0, "--", Table2[[#This Row],[DNC HS]]/Table2[[#This Row],[DNC T]]))</f>
        <v>--</v>
      </c>
      <c r="BY186" s="18" t="str">
        <f>IF(Table2[[#This Row],[DNC T]]=0,"--", IF(Table2[[#This Row],[DNC FE]]/Table2[[#This Row],[DNC T]]=0, "--", Table2[[#This Row],[DNC FE]]/Table2[[#This Row],[DNC T]]))</f>
        <v>--</v>
      </c>
      <c r="BZ186" s="24">
        <f>SUM(Table2[[#This Row],[BX T]],Table2[[#This Row],[SW T]],Table2[[#This Row],[CHE T]],Table2[[#This Row],[WR T]],Table2[[#This Row],[DNC T]])</f>
        <v>198</v>
      </c>
      <c r="CA186" s="2">
        <v>30</v>
      </c>
      <c r="CB186" s="2">
        <v>25</v>
      </c>
      <c r="CC186" s="2">
        <v>0</v>
      </c>
      <c r="CD186" s="2">
        <v>0</v>
      </c>
      <c r="CE186" s="6">
        <f>SUM(Table2[[#This Row],[TF B]:[TF FE]])</f>
        <v>55</v>
      </c>
      <c r="CF186" s="11">
        <f>IF((Table2[[#This Row],[TF T]]/Table2[[#This Row],[Admission]]) = 0, "--", (Table2[[#This Row],[TF T]]/Table2[[#This Row],[Admission]]))</f>
        <v>5.6468172484599587E-2</v>
      </c>
      <c r="CG186" s="11" t="str">
        <f>IF(Table2[[#This Row],[TF T]]=0,"--", IF(Table2[[#This Row],[TF HS]]/Table2[[#This Row],[TF T]]=0, "--", Table2[[#This Row],[TF HS]]/Table2[[#This Row],[TF T]]))</f>
        <v>--</v>
      </c>
      <c r="CH186" s="18" t="str">
        <f>IF(Table2[[#This Row],[TF T]]=0,"--", IF(Table2[[#This Row],[TF FE]]/Table2[[#This Row],[TF T]]=0, "--", Table2[[#This Row],[TF FE]]/Table2[[#This Row],[TF T]]))</f>
        <v>--</v>
      </c>
      <c r="CI186" s="2">
        <v>26</v>
      </c>
      <c r="CJ186" s="2">
        <v>0</v>
      </c>
      <c r="CK186" s="2">
        <v>0</v>
      </c>
      <c r="CL186" s="2">
        <v>0</v>
      </c>
      <c r="CM186" s="6">
        <f>SUM(Table2[[#This Row],[BB B]:[BB FE]])</f>
        <v>26</v>
      </c>
      <c r="CN186" s="11">
        <f>IF((Table2[[#This Row],[BB T]]/Table2[[#This Row],[Admission]]) = 0, "--", (Table2[[#This Row],[BB T]]/Table2[[#This Row],[Admission]]))</f>
        <v>2.6694045174537988E-2</v>
      </c>
      <c r="CO186" s="11" t="str">
        <f>IF(Table2[[#This Row],[BB T]]=0,"--", IF(Table2[[#This Row],[BB HS]]/Table2[[#This Row],[BB T]]=0, "--", Table2[[#This Row],[BB HS]]/Table2[[#This Row],[BB T]]))</f>
        <v>--</v>
      </c>
      <c r="CP186" s="18" t="str">
        <f>IF(Table2[[#This Row],[BB T]]=0,"--", IF(Table2[[#This Row],[BB FE]]/Table2[[#This Row],[BB T]]=0, "--", Table2[[#This Row],[BB FE]]/Table2[[#This Row],[BB T]]))</f>
        <v>--</v>
      </c>
      <c r="CQ186" s="2">
        <v>31</v>
      </c>
      <c r="CR186" s="2">
        <v>0</v>
      </c>
      <c r="CS186" s="2">
        <v>0</v>
      </c>
      <c r="CT186" s="2">
        <v>0</v>
      </c>
      <c r="CU186" s="6">
        <f>SUM(Table2[[#This Row],[SB B]:[SB FE]])</f>
        <v>31</v>
      </c>
      <c r="CV186" s="11">
        <f>IF((Table2[[#This Row],[SB T]]/Table2[[#This Row],[Admission]]) = 0, "--", (Table2[[#This Row],[SB T]]/Table2[[#This Row],[Admission]]))</f>
        <v>3.1827515400410678E-2</v>
      </c>
      <c r="CW186" s="11" t="str">
        <f>IF(Table2[[#This Row],[SB T]]=0,"--", IF(Table2[[#This Row],[SB HS]]/Table2[[#This Row],[SB T]]=0, "--", Table2[[#This Row],[SB HS]]/Table2[[#This Row],[SB T]]))</f>
        <v>--</v>
      </c>
      <c r="CX186" s="18" t="str">
        <f>IF(Table2[[#This Row],[SB T]]=0,"--", IF(Table2[[#This Row],[SB FE]]/Table2[[#This Row],[SB T]]=0, "--", Table2[[#This Row],[SB FE]]/Table2[[#This Row],[SB T]]))</f>
        <v>--</v>
      </c>
      <c r="CY186" s="2">
        <v>10</v>
      </c>
      <c r="CZ186" s="2">
        <v>0</v>
      </c>
      <c r="DA186" s="2">
        <v>0</v>
      </c>
      <c r="DB186" s="2">
        <v>0</v>
      </c>
      <c r="DC186" s="6">
        <f>SUM(Table2[[#This Row],[GF B]:[GF FE]])</f>
        <v>10</v>
      </c>
      <c r="DD186" s="11">
        <f>IF((Table2[[#This Row],[GF T]]/Table2[[#This Row],[Admission]]) = 0, "--", (Table2[[#This Row],[GF T]]/Table2[[#This Row],[Admission]]))</f>
        <v>1.0266940451745379E-2</v>
      </c>
      <c r="DE186" s="11" t="str">
        <f>IF(Table2[[#This Row],[GF T]]=0,"--", IF(Table2[[#This Row],[GF HS]]/Table2[[#This Row],[GF T]]=0, "--", Table2[[#This Row],[GF HS]]/Table2[[#This Row],[GF T]]))</f>
        <v>--</v>
      </c>
      <c r="DF186" s="18" t="str">
        <f>IF(Table2[[#This Row],[GF T]]=0,"--", IF(Table2[[#This Row],[GF FE]]/Table2[[#This Row],[GF T]]=0, "--", Table2[[#This Row],[GF FE]]/Table2[[#This Row],[GF T]]))</f>
        <v>--</v>
      </c>
      <c r="DG186" s="2">
        <v>23</v>
      </c>
      <c r="DH186" s="2">
        <v>37</v>
      </c>
      <c r="DI186" s="2">
        <v>0</v>
      </c>
      <c r="DJ186" s="2">
        <v>0</v>
      </c>
      <c r="DK186" s="6">
        <f>SUM(Table2[[#This Row],[TN B]:[TN FE]])</f>
        <v>60</v>
      </c>
      <c r="DL186" s="11">
        <f>IF((Table2[[#This Row],[TN T]]/Table2[[#This Row],[Admission]]) = 0, "--", (Table2[[#This Row],[TN T]]/Table2[[#This Row],[Admission]]))</f>
        <v>6.1601642710472276E-2</v>
      </c>
      <c r="DM186" s="11" t="str">
        <f>IF(Table2[[#This Row],[TN T]]=0,"--", IF(Table2[[#This Row],[TN HS]]/Table2[[#This Row],[TN T]]=0, "--", Table2[[#This Row],[TN HS]]/Table2[[#This Row],[TN T]]))</f>
        <v>--</v>
      </c>
      <c r="DN186" s="18" t="str">
        <f>IF(Table2[[#This Row],[TN T]]=0,"--", IF(Table2[[#This Row],[TN FE]]/Table2[[#This Row],[TN T]]=0, "--", Table2[[#This Row],[TN FE]]/Table2[[#This Row],[TN T]]))</f>
        <v>--</v>
      </c>
      <c r="DO186" s="2">
        <v>24</v>
      </c>
      <c r="DP186" s="2">
        <v>15</v>
      </c>
      <c r="DQ186" s="2">
        <v>0</v>
      </c>
      <c r="DR186" s="2">
        <v>0</v>
      </c>
      <c r="DS186" s="6">
        <f>SUM(Table2[[#This Row],[BND B]:[BND FE]])</f>
        <v>39</v>
      </c>
      <c r="DT186" s="11">
        <f>IF((Table2[[#This Row],[BND T]]/Table2[[#This Row],[Admission]]) = 0, "--", (Table2[[#This Row],[BND T]]/Table2[[#This Row],[Admission]]))</f>
        <v>4.0041067761806978E-2</v>
      </c>
      <c r="DU186" s="11" t="str">
        <f>IF(Table2[[#This Row],[BND T]]=0,"--", IF(Table2[[#This Row],[BND HS]]/Table2[[#This Row],[BND T]]=0, "--", Table2[[#This Row],[BND HS]]/Table2[[#This Row],[BND T]]))</f>
        <v>--</v>
      </c>
      <c r="DV186" s="18" t="str">
        <f>IF(Table2[[#This Row],[BND T]]=0,"--", IF(Table2[[#This Row],[BND FE]]/Table2[[#This Row],[BND T]]=0, "--", Table2[[#This Row],[BND FE]]/Table2[[#This Row],[BND T]]))</f>
        <v>--</v>
      </c>
      <c r="DW186" s="2">
        <v>0</v>
      </c>
      <c r="DX186" s="2">
        <v>0</v>
      </c>
      <c r="DY186" s="2">
        <v>0</v>
      </c>
      <c r="DZ186" s="2">
        <v>0</v>
      </c>
      <c r="EA186" s="6">
        <f>SUM(Table2[[#This Row],[SPE B]:[SPE FE]])</f>
        <v>0</v>
      </c>
      <c r="EB186" s="11" t="str">
        <f>IF((Table2[[#This Row],[SPE T]]/Table2[[#This Row],[Admission]]) = 0, "--", (Table2[[#This Row],[SPE T]]/Table2[[#This Row],[Admission]]))</f>
        <v>--</v>
      </c>
      <c r="EC186" s="11" t="str">
        <f>IF(Table2[[#This Row],[SPE T]]=0,"--", IF(Table2[[#This Row],[SPE HS]]/Table2[[#This Row],[SPE T]]=0, "--", Table2[[#This Row],[SPE HS]]/Table2[[#This Row],[SPE T]]))</f>
        <v>--</v>
      </c>
      <c r="ED186" s="18" t="str">
        <f>IF(Table2[[#This Row],[SPE T]]=0,"--", IF(Table2[[#This Row],[SPE FE]]/Table2[[#This Row],[SPE T]]=0, "--", Table2[[#This Row],[SPE FE]]/Table2[[#This Row],[SPE T]]))</f>
        <v>--</v>
      </c>
      <c r="EE186" s="2">
        <v>0</v>
      </c>
      <c r="EF186" s="2">
        <v>0</v>
      </c>
      <c r="EG186" s="2">
        <v>0</v>
      </c>
      <c r="EH186" s="2">
        <v>0</v>
      </c>
      <c r="EI186" s="6">
        <f>SUM(Table2[[#This Row],[ORC B]:[ORC FE]])</f>
        <v>0</v>
      </c>
      <c r="EJ186" s="11" t="str">
        <f>IF((Table2[[#This Row],[ORC T]]/Table2[[#This Row],[Admission]]) = 0, "--", (Table2[[#This Row],[ORC T]]/Table2[[#This Row],[Admission]]))</f>
        <v>--</v>
      </c>
      <c r="EK186" s="11" t="str">
        <f>IF(Table2[[#This Row],[ORC T]]=0,"--", IF(Table2[[#This Row],[ORC HS]]/Table2[[#This Row],[ORC T]]=0, "--", Table2[[#This Row],[ORC HS]]/Table2[[#This Row],[ORC T]]))</f>
        <v>--</v>
      </c>
      <c r="EL186" s="18" t="str">
        <f>IF(Table2[[#This Row],[ORC T]]=0,"--", IF(Table2[[#This Row],[ORC FE]]/Table2[[#This Row],[ORC T]]=0, "--", Table2[[#This Row],[ORC FE]]/Table2[[#This Row],[ORC T]]))</f>
        <v>--</v>
      </c>
      <c r="EM186" s="2">
        <v>0</v>
      </c>
      <c r="EN186" s="2">
        <v>0</v>
      </c>
      <c r="EO186" s="2">
        <v>0</v>
      </c>
      <c r="EP186" s="2">
        <v>0</v>
      </c>
      <c r="EQ186" s="6">
        <f>SUM(Table2[[#This Row],[SOL B]:[SOL FE]])</f>
        <v>0</v>
      </c>
      <c r="ER186" s="11" t="str">
        <f>IF((Table2[[#This Row],[SOL T]]/Table2[[#This Row],[Admission]]) = 0, "--", (Table2[[#This Row],[SOL T]]/Table2[[#This Row],[Admission]]))</f>
        <v>--</v>
      </c>
      <c r="ES186" s="11" t="str">
        <f>IF(Table2[[#This Row],[SOL T]]=0,"--", IF(Table2[[#This Row],[SOL HS]]/Table2[[#This Row],[SOL T]]=0, "--", Table2[[#This Row],[SOL HS]]/Table2[[#This Row],[SOL T]]))</f>
        <v>--</v>
      </c>
      <c r="ET186" s="18" t="str">
        <f>IF(Table2[[#This Row],[SOL T]]=0,"--", IF(Table2[[#This Row],[SOL FE]]/Table2[[#This Row],[SOL T]]=0, "--", Table2[[#This Row],[SOL FE]]/Table2[[#This Row],[SOL T]]))</f>
        <v>--</v>
      </c>
      <c r="EU186" s="2">
        <v>32</v>
      </c>
      <c r="EV186" s="2">
        <v>35</v>
      </c>
      <c r="EW186" s="2">
        <v>0</v>
      </c>
      <c r="EX186" s="2">
        <v>0</v>
      </c>
      <c r="EY186" s="6">
        <f>SUM(Table2[[#This Row],[CHO B]:[CHO FE]])</f>
        <v>67</v>
      </c>
      <c r="EZ186" s="11">
        <f>IF((Table2[[#This Row],[CHO T]]/Table2[[#This Row],[Admission]]) = 0, "--", (Table2[[#This Row],[CHO T]]/Table2[[#This Row],[Admission]]))</f>
        <v>6.8788501026694052E-2</v>
      </c>
      <c r="FA186" s="11" t="str">
        <f>IF(Table2[[#This Row],[CHO T]]=0,"--", IF(Table2[[#This Row],[CHO HS]]/Table2[[#This Row],[CHO T]]=0, "--", Table2[[#This Row],[CHO HS]]/Table2[[#This Row],[CHO T]]))</f>
        <v>--</v>
      </c>
      <c r="FB186" s="18" t="str">
        <f>IF(Table2[[#This Row],[CHO T]]=0,"--", IF(Table2[[#This Row],[CHO FE]]/Table2[[#This Row],[CHO T]]=0, "--", Table2[[#This Row],[CHO FE]]/Table2[[#This Row],[CHO T]]))</f>
        <v>--</v>
      </c>
      <c r="FC18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288</v>
      </c>
      <c r="FD186">
        <v>0</v>
      </c>
      <c r="FE186">
        <v>0</v>
      </c>
      <c r="FF186" s="1" t="s">
        <v>390</v>
      </c>
      <c r="FG186" s="1" t="s">
        <v>390</v>
      </c>
      <c r="FH186">
        <v>1</v>
      </c>
      <c r="FI186">
        <v>2</v>
      </c>
      <c r="FJ186" s="1" t="s">
        <v>390</v>
      </c>
      <c r="FK186" s="1" t="s">
        <v>390</v>
      </c>
      <c r="FL186">
        <v>1</v>
      </c>
      <c r="FM186">
        <v>0</v>
      </c>
      <c r="FN186" s="1" t="s">
        <v>390</v>
      </c>
      <c r="FO186" s="1" t="s">
        <v>390</v>
      </c>
    </row>
    <row r="187" spans="1:171">
      <c r="A187">
        <v>938</v>
      </c>
      <c r="B187">
        <v>123</v>
      </c>
      <c r="C187" t="s">
        <v>100</v>
      </c>
      <c r="D187" t="s">
        <v>284</v>
      </c>
      <c r="E187" s="20">
        <v>877</v>
      </c>
      <c r="F187" s="2">
        <v>85</v>
      </c>
      <c r="G187" s="2">
        <v>0</v>
      </c>
      <c r="H187" s="2">
        <v>0</v>
      </c>
      <c r="I187" s="2">
        <v>0</v>
      </c>
      <c r="J187" s="6">
        <f>SUM(Table2[[#This Row],[FB B]:[FB FE]])</f>
        <v>85</v>
      </c>
      <c r="K187" s="11">
        <f>IF((Table2[[#This Row],[FB T]]/Table2[[#This Row],[Admission]]) = 0, "--", (Table2[[#This Row],[FB T]]/Table2[[#This Row],[Admission]]))</f>
        <v>9.6921322690992018E-2</v>
      </c>
      <c r="L187" s="11" t="str">
        <f>IF(Table2[[#This Row],[FB T]]=0,"--", IF(Table2[[#This Row],[FB HS]]/Table2[[#This Row],[FB T]]=0, "--", Table2[[#This Row],[FB HS]]/Table2[[#This Row],[FB T]]))</f>
        <v>--</v>
      </c>
      <c r="M187" s="18" t="str">
        <f>IF(Table2[[#This Row],[FB T]]=0,"--", IF(Table2[[#This Row],[FB FE]]/Table2[[#This Row],[FB T]]=0, "--", Table2[[#This Row],[FB FE]]/Table2[[#This Row],[FB T]]))</f>
        <v>--</v>
      </c>
      <c r="N187" s="2">
        <v>31</v>
      </c>
      <c r="O187" s="2">
        <v>18</v>
      </c>
      <c r="P187" s="2">
        <v>1</v>
      </c>
      <c r="Q187" s="2">
        <v>0</v>
      </c>
      <c r="R187" s="6">
        <f>SUM(Table2[[#This Row],[XC B]:[XC FE]])</f>
        <v>50</v>
      </c>
      <c r="S187" s="11">
        <f>IF((Table2[[#This Row],[XC T]]/Table2[[#This Row],[Admission]]) = 0, "--", (Table2[[#This Row],[XC T]]/Table2[[#This Row],[Admission]]))</f>
        <v>5.7012542759407071E-2</v>
      </c>
      <c r="T187" s="11">
        <f>IF(Table2[[#This Row],[XC T]]=0,"--", IF(Table2[[#This Row],[XC HS]]/Table2[[#This Row],[XC T]]=0, "--", Table2[[#This Row],[XC HS]]/Table2[[#This Row],[XC T]]))</f>
        <v>0.02</v>
      </c>
      <c r="U187" s="18" t="str">
        <f>IF(Table2[[#This Row],[XC T]]=0,"--", IF(Table2[[#This Row],[XC FE]]/Table2[[#This Row],[XC T]]=0, "--", Table2[[#This Row],[XC FE]]/Table2[[#This Row],[XC T]]))</f>
        <v>--</v>
      </c>
      <c r="V187" s="2">
        <v>31</v>
      </c>
      <c r="W187" s="2">
        <v>0</v>
      </c>
      <c r="X187" s="2">
        <v>0</v>
      </c>
      <c r="Y187" s="6">
        <f>SUM(Table2[[#This Row],[VB G]:[VB FE]])</f>
        <v>31</v>
      </c>
      <c r="Z187" s="11">
        <f>IF((Table2[[#This Row],[VB T]]/Table2[[#This Row],[Admission]]) = 0, "--", (Table2[[#This Row],[VB T]]/Table2[[#This Row],[Admission]]))</f>
        <v>3.5347776510832381E-2</v>
      </c>
      <c r="AA187" s="11" t="str">
        <f>IF(Table2[[#This Row],[VB T]]=0,"--", IF(Table2[[#This Row],[VB HS]]/Table2[[#This Row],[VB T]]=0, "--", Table2[[#This Row],[VB HS]]/Table2[[#This Row],[VB T]]))</f>
        <v>--</v>
      </c>
      <c r="AB187" s="18" t="str">
        <f>IF(Table2[[#This Row],[VB T]]=0,"--", IF(Table2[[#This Row],[VB FE]]/Table2[[#This Row],[VB T]]=0, "--", Table2[[#This Row],[VB FE]]/Table2[[#This Row],[VB T]]))</f>
        <v>--</v>
      </c>
      <c r="AC187" s="2">
        <v>38</v>
      </c>
      <c r="AD187" s="2">
        <v>35</v>
      </c>
      <c r="AE187" s="2">
        <v>0</v>
      </c>
      <c r="AF187" s="2">
        <v>0</v>
      </c>
      <c r="AG187" s="6">
        <f>SUM(Table2[[#This Row],[SC B]:[SC FE]])</f>
        <v>73</v>
      </c>
      <c r="AH187" s="11">
        <f>IF((Table2[[#This Row],[SC T]]/Table2[[#This Row],[Admission]]) = 0, "--", (Table2[[#This Row],[SC T]]/Table2[[#This Row],[Admission]]))</f>
        <v>8.3238312428734321E-2</v>
      </c>
      <c r="AI187" s="11" t="str">
        <f>IF(Table2[[#This Row],[SC T]]=0,"--", IF(Table2[[#This Row],[SC HS]]/Table2[[#This Row],[SC T]]=0, "--", Table2[[#This Row],[SC HS]]/Table2[[#This Row],[SC T]]))</f>
        <v>--</v>
      </c>
      <c r="AJ187" s="18" t="str">
        <f>IF(Table2[[#This Row],[SC T]]=0,"--", IF(Table2[[#This Row],[SC FE]]/Table2[[#This Row],[SC T]]=0, "--", Table2[[#This Row],[SC FE]]/Table2[[#This Row],[SC T]]))</f>
        <v>--</v>
      </c>
      <c r="AK187" s="15">
        <f>SUM(Table2[[#This Row],[FB T]],Table2[[#This Row],[XC T]],Table2[[#This Row],[VB T]],Table2[[#This Row],[SC T]])</f>
        <v>239</v>
      </c>
      <c r="AL187" s="2">
        <v>41</v>
      </c>
      <c r="AM187" s="2">
        <v>31</v>
      </c>
      <c r="AN187" s="2">
        <v>0</v>
      </c>
      <c r="AO187" s="2">
        <v>0</v>
      </c>
      <c r="AP187" s="6">
        <f>SUM(Table2[[#This Row],[BX B]:[BX FE]])</f>
        <v>72</v>
      </c>
      <c r="AQ187" s="11">
        <f>IF((Table2[[#This Row],[BX T]]/Table2[[#This Row],[Admission]]) = 0, "--", (Table2[[#This Row],[BX T]]/Table2[[#This Row],[Admission]]))</f>
        <v>8.2098061573546183E-2</v>
      </c>
      <c r="AR187" s="11" t="str">
        <f>IF(Table2[[#This Row],[BX T]]=0,"--", IF(Table2[[#This Row],[BX HS]]/Table2[[#This Row],[BX T]]=0, "--", Table2[[#This Row],[BX HS]]/Table2[[#This Row],[BX T]]))</f>
        <v>--</v>
      </c>
      <c r="AS187" s="18" t="str">
        <f>IF(Table2[[#This Row],[BX T]]=0,"--", IF(Table2[[#This Row],[BX FE]]/Table2[[#This Row],[BX T]]=0, "--", Table2[[#This Row],[BX FE]]/Table2[[#This Row],[BX T]]))</f>
        <v>--</v>
      </c>
      <c r="AT187" s="2">
        <v>12</v>
      </c>
      <c r="AU187" s="2">
        <v>18</v>
      </c>
      <c r="AV187" s="2">
        <v>0</v>
      </c>
      <c r="AW187" s="2">
        <v>0</v>
      </c>
      <c r="AX187" s="6">
        <f>SUM(Table2[[#This Row],[SW B]:[SW FE]])</f>
        <v>30</v>
      </c>
      <c r="AY187" s="11">
        <f>IF((Table2[[#This Row],[SW T]]/Table2[[#This Row],[Admission]]) = 0, "--", (Table2[[#This Row],[SW T]]/Table2[[#This Row],[Admission]]))</f>
        <v>3.4207525655644243E-2</v>
      </c>
      <c r="AZ187" s="11" t="str">
        <f>IF(Table2[[#This Row],[SW T]]=0,"--", IF(Table2[[#This Row],[SW HS]]/Table2[[#This Row],[SW T]]=0, "--", Table2[[#This Row],[SW HS]]/Table2[[#This Row],[SW T]]))</f>
        <v>--</v>
      </c>
      <c r="BA187" s="18" t="str">
        <f>IF(Table2[[#This Row],[SW T]]=0,"--", IF(Table2[[#This Row],[SW FE]]/Table2[[#This Row],[SW T]]=0, "--", Table2[[#This Row],[SW FE]]/Table2[[#This Row],[SW T]]))</f>
        <v>--</v>
      </c>
      <c r="BB187" s="2">
        <v>0</v>
      </c>
      <c r="BC187" s="2">
        <v>15</v>
      </c>
      <c r="BD187" s="2">
        <v>0</v>
      </c>
      <c r="BE187" s="2">
        <v>0</v>
      </c>
      <c r="BF187" s="6">
        <f>SUM(Table2[[#This Row],[CHE B]:[CHE FE]])</f>
        <v>15</v>
      </c>
      <c r="BG187" s="11">
        <f>IF((Table2[[#This Row],[CHE T]]/Table2[[#This Row],[Admission]]) = 0, "--", (Table2[[#This Row],[CHE T]]/Table2[[#This Row],[Admission]]))</f>
        <v>1.7103762827822121E-2</v>
      </c>
      <c r="BH187" s="11" t="str">
        <f>IF(Table2[[#This Row],[CHE T]]=0,"--", IF(Table2[[#This Row],[CHE HS]]/Table2[[#This Row],[CHE T]]=0, "--", Table2[[#This Row],[CHE HS]]/Table2[[#This Row],[CHE T]]))</f>
        <v>--</v>
      </c>
      <c r="BI187" s="22" t="str">
        <f>IF(Table2[[#This Row],[CHE T]]=0,"--", IF(Table2[[#This Row],[CHE FE]]/Table2[[#This Row],[CHE T]]=0, "--", Table2[[#This Row],[CHE FE]]/Table2[[#This Row],[CHE T]]))</f>
        <v>--</v>
      </c>
      <c r="BJ187" s="2">
        <v>32</v>
      </c>
      <c r="BK187" s="2">
        <v>0</v>
      </c>
      <c r="BL187" s="2">
        <v>0</v>
      </c>
      <c r="BM187" s="2">
        <v>0</v>
      </c>
      <c r="BN187" s="6">
        <f>SUM(Table2[[#This Row],[WR B]:[WR FE]])</f>
        <v>32</v>
      </c>
      <c r="BO187" s="11">
        <f>IF((Table2[[#This Row],[WR T]]/Table2[[#This Row],[Admission]]) = 0, "--", (Table2[[#This Row],[WR T]]/Table2[[#This Row],[Admission]]))</f>
        <v>3.6488027366020526E-2</v>
      </c>
      <c r="BP187" s="11" t="str">
        <f>IF(Table2[[#This Row],[WR T]]=0,"--", IF(Table2[[#This Row],[WR HS]]/Table2[[#This Row],[WR T]]=0, "--", Table2[[#This Row],[WR HS]]/Table2[[#This Row],[WR T]]))</f>
        <v>--</v>
      </c>
      <c r="BQ187" s="18" t="str">
        <f>IF(Table2[[#This Row],[WR T]]=0,"--", IF(Table2[[#This Row],[WR FE]]/Table2[[#This Row],[WR T]]=0, "--", Table2[[#This Row],[WR FE]]/Table2[[#This Row],[WR T]]))</f>
        <v>--</v>
      </c>
      <c r="BR187" s="2">
        <v>0</v>
      </c>
      <c r="BS187" s="2">
        <v>34</v>
      </c>
      <c r="BT187" s="2">
        <v>0</v>
      </c>
      <c r="BU187" s="2">
        <v>0</v>
      </c>
      <c r="BV187" s="6">
        <f>SUM(Table2[[#This Row],[DNC B]:[DNC FE]])</f>
        <v>34</v>
      </c>
      <c r="BW187" s="11">
        <f>IF((Table2[[#This Row],[DNC T]]/Table2[[#This Row],[Admission]]) = 0, "--", (Table2[[#This Row],[DNC T]]/Table2[[#This Row],[Admission]]))</f>
        <v>3.8768529076396809E-2</v>
      </c>
      <c r="BX187" s="11" t="str">
        <f>IF(Table2[[#This Row],[DNC T]]=0,"--", IF(Table2[[#This Row],[DNC HS]]/Table2[[#This Row],[DNC T]]=0, "--", Table2[[#This Row],[DNC HS]]/Table2[[#This Row],[DNC T]]))</f>
        <v>--</v>
      </c>
      <c r="BY187" s="18" t="str">
        <f>IF(Table2[[#This Row],[DNC T]]=0,"--", IF(Table2[[#This Row],[DNC FE]]/Table2[[#This Row],[DNC T]]=0, "--", Table2[[#This Row],[DNC FE]]/Table2[[#This Row],[DNC T]]))</f>
        <v>--</v>
      </c>
      <c r="BZ187" s="24">
        <f>SUM(Table2[[#This Row],[BX T]],Table2[[#This Row],[SW T]],Table2[[#This Row],[CHE T]],Table2[[#This Row],[WR T]],Table2[[#This Row],[DNC T]])</f>
        <v>183</v>
      </c>
      <c r="CA187" s="2">
        <v>55</v>
      </c>
      <c r="CB187" s="2">
        <v>40</v>
      </c>
      <c r="CC187" s="2">
        <v>0</v>
      </c>
      <c r="CD187" s="2">
        <v>0</v>
      </c>
      <c r="CE187" s="6">
        <f>SUM(Table2[[#This Row],[TF B]:[TF FE]])</f>
        <v>95</v>
      </c>
      <c r="CF187" s="11">
        <f>IF((Table2[[#This Row],[TF T]]/Table2[[#This Row],[Admission]]) = 0, "--", (Table2[[#This Row],[TF T]]/Table2[[#This Row],[Admission]]))</f>
        <v>0.10832383124287344</v>
      </c>
      <c r="CG187" s="11" t="str">
        <f>IF(Table2[[#This Row],[TF T]]=0,"--", IF(Table2[[#This Row],[TF HS]]/Table2[[#This Row],[TF T]]=0, "--", Table2[[#This Row],[TF HS]]/Table2[[#This Row],[TF T]]))</f>
        <v>--</v>
      </c>
      <c r="CH187" s="18" t="str">
        <f>IF(Table2[[#This Row],[TF T]]=0,"--", IF(Table2[[#This Row],[TF FE]]/Table2[[#This Row],[TF T]]=0, "--", Table2[[#This Row],[TF FE]]/Table2[[#This Row],[TF T]]))</f>
        <v>--</v>
      </c>
      <c r="CI187" s="2">
        <v>53</v>
      </c>
      <c r="CJ187" s="2">
        <v>0</v>
      </c>
      <c r="CK187" s="2">
        <v>0</v>
      </c>
      <c r="CL187" s="2">
        <v>0</v>
      </c>
      <c r="CM187" s="6">
        <f>SUM(Table2[[#This Row],[BB B]:[BB FE]])</f>
        <v>53</v>
      </c>
      <c r="CN187" s="11">
        <f>IF((Table2[[#This Row],[BB T]]/Table2[[#This Row],[Admission]]) = 0, "--", (Table2[[#This Row],[BB T]]/Table2[[#This Row],[Admission]]))</f>
        <v>6.0433295324971492E-2</v>
      </c>
      <c r="CO187" s="11" t="str">
        <f>IF(Table2[[#This Row],[BB T]]=0,"--", IF(Table2[[#This Row],[BB HS]]/Table2[[#This Row],[BB T]]=0, "--", Table2[[#This Row],[BB HS]]/Table2[[#This Row],[BB T]]))</f>
        <v>--</v>
      </c>
      <c r="CP187" s="18" t="str">
        <f>IF(Table2[[#This Row],[BB T]]=0,"--", IF(Table2[[#This Row],[BB FE]]/Table2[[#This Row],[BB T]]=0, "--", Table2[[#This Row],[BB FE]]/Table2[[#This Row],[BB T]]))</f>
        <v>--</v>
      </c>
      <c r="CQ187" s="2">
        <v>0</v>
      </c>
      <c r="CR187" s="2">
        <v>35</v>
      </c>
      <c r="CS187" s="2">
        <v>0</v>
      </c>
      <c r="CT187" s="2">
        <v>0</v>
      </c>
      <c r="CU187" s="6">
        <f>SUM(Table2[[#This Row],[SB B]:[SB FE]])</f>
        <v>35</v>
      </c>
      <c r="CV187" s="11">
        <f>IF((Table2[[#This Row],[SB T]]/Table2[[#This Row],[Admission]]) = 0, "--", (Table2[[#This Row],[SB T]]/Table2[[#This Row],[Admission]]))</f>
        <v>3.9908779931584946E-2</v>
      </c>
      <c r="CW187" s="11" t="str">
        <f>IF(Table2[[#This Row],[SB T]]=0,"--", IF(Table2[[#This Row],[SB HS]]/Table2[[#This Row],[SB T]]=0, "--", Table2[[#This Row],[SB HS]]/Table2[[#This Row],[SB T]]))</f>
        <v>--</v>
      </c>
      <c r="CX187" s="18" t="str">
        <f>IF(Table2[[#This Row],[SB T]]=0,"--", IF(Table2[[#This Row],[SB FE]]/Table2[[#This Row],[SB T]]=0, "--", Table2[[#This Row],[SB FE]]/Table2[[#This Row],[SB T]]))</f>
        <v>--</v>
      </c>
      <c r="CY187" s="2">
        <v>27</v>
      </c>
      <c r="CZ187" s="2">
        <v>10</v>
      </c>
      <c r="DA187" s="2">
        <v>0</v>
      </c>
      <c r="DB187" s="2">
        <v>0</v>
      </c>
      <c r="DC187" s="6">
        <f>SUM(Table2[[#This Row],[GF B]:[GF FE]])</f>
        <v>37</v>
      </c>
      <c r="DD187" s="11">
        <f>IF((Table2[[#This Row],[GF T]]/Table2[[#This Row],[Admission]]) = 0, "--", (Table2[[#This Row],[GF T]]/Table2[[#This Row],[Admission]]))</f>
        <v>4.2189281641961229E-2</v>
      </c>
      <c r="DE187" s="11" t="str">
        <f>IF(Table2[[#This Row],[GF T]]=0,"--", IF(Table2[[#This Row],[GF HS]]/Table2[[#This Row],[GF T]]=0, "--", Table2[[#This Row],[GF HS]]/Table2[[#This Row],[GF T]]))</f>
        <v>--</v>
      </c>
      <c r="DF187" s="18" t="str">
        <f>IF(Table2[[#This Row],[GF T]]=0,"--", IF(Table2[[#This Row],[GF FE]]/Table2[[#This Row],[GF T]]=0, "--", Table2[[#This Row],[GF FE]]/Table2[[#This Row],[GF T]]))</f>
        <v>--</v>
      </c>
      <c r="DG187" s="2">
        <v>13</v>
      </c>
      <c r="DH187" s="2">
        <v>22</v>
      </c>
      <c r="DI187" s="2">
        <v>2</v>
      </c>
      <c r="DJ187" s="2">
        <v>0</v>
      </c>
      <c r="DK187" s="6">
        <f>SUM(Table2[[#This Row],[TN B]:[TN FE]])</f>
        <v>37</v>
      </c>
      <c r="DL187" s="11">
        <f>IF((Table2[[#This Row],[TN T]]/Table2[[#This Row],[Admission]]) = 0, "--", (Table2[[#This Row],[TN T]]/Table2[[#This Row],[Admission]]))</f>
        <v>4.2189281641961229E-2</v>
      </c>
      <c r="DM187" s="11">
        <f>IF(Table2[[#This Row],[TN T]]=0,"--", IF(Table2[[#This Row],[TN HS]]/Table2[[#This Row],[TN T]]=0, "--", Table2[[#This Row],[TN HS]]/Table2[[#This Row],[TN T]]))</f>
        <v>5.4054054054054057E-2</v>
      </c>
      <c r="DN187" s="18" t="str">
        <f>IF(Table2[[#This Row],[TN T]]=0,"--", IF(Table2[[#This Row],[TN FE]]/Table2[[#This Row],[TN T]]=0, "--", Table2[[#This Row],[TN FE]]/Table2[[#This Row],[TN T]]))</f>
        <v>--</v>
      </c>
      <c r="DO187" s="2">
        <v>30</v>
      </c>
      <c r="DP187" s="2">
        <v>7</v>
      </c>
      <c r="DQ187" s="2">
        <v>0</v>
      </c>
      <c r="DR187" s="2">
        <v>0</v>
      </c>
      <c r="DS187" s="6">
        <f>SUM(Table2[[#This Row],[BND B]:[BND FE]])</f>
        <v>37</v>
      </c>
      <c r="DT187" s="11">
        <f>IF((Table2[[#This Row],[BND T]]/Table2[[#This Row],[Admission]]) = 0, "--", (Table2[[#This Row],[BND T]]/Table2[[#This Row],[Admission]]))</f>
        <v>4.2189281641961229E-2</v>
      </c>
      <c r="DU187" s="11" t="str">
        <f>IF(Table2[[#This Row],[BND T]]=0,"--", IF(Table2[[#This Row],[BND HS]]/Table2[[#This Row],[BND T]]=0, "--", Table2[[#This Row],[BND HS]]/Table2[[#This Row],[BND T]]))</f>
        <v>--</v>
      </c>
      <c r="DV187" s="18" t="str">
        <f>IF(Table2[[#This Row],[BND T]]=0,"--", IF(Table2[[#This Row],[BND FE]]/Table2[[#This Row],[BND T]]=0, "--", Table2[[#This Row],[BND FE]]/Table2[[#This Row],[BND T]]))</f>
        <v>--</v>
      </c>
      <c r="DW187" s="2">
        <v>0</v>
      </c>
      <c r="DX187" s="2">
        <v>0</v>
      </c>
      <c r="DY187" s="2">
        <v>0</v>
      </c>
      <c r="DZ187" s="2">
        <v>0</v>
      </c>
      <c r="EA187" s="6">
        <f>SUM(Table2[[#This Row],[SPE B]:[SPE FE]])</f>
        <v>0</v>
      </c>
      <c r="EB187" s="11" t="str">
        <f>IF((Table2[[#This Row],[SPE T]]/Table2[[#This Row],[Admission]]) = 0, "--", (Table2[[#This Row],[SPE T]]/Table2[[#This Row],[Admission]]))</f>
        <v>--</v>
      </c>
      <c r="EC187" s="11" t="str">
        <f>IF(Table2[[#This Row],[SPE T]]=0,"--", IF(Table2[[#This Row],[SPE HS]]/Table2[[#This Row],[SPE T]]=0, "--", Table2[[#This Row],[SPE HS]]/Table2[[#This Row],[SPE T]]))</f>
        <v>--</v>
      </c>
      <c r="ED187" s="18" t="str">
        <f>IF(Table2[[#This Row],[SPE T]]=0,"--", IF(Table2[[#This Row],[SPE FE]]/Table2[[#This Row],[SPE T]]=0, "--", Table2[[#This Row],[SPE FE]]/Table2[[#This Row],[SPE T]]))</f>
        <v>--</v>
      </c>
      <c r="EE187" s="2">
        <v>11</v>
      </c>
      <c r="EF187" s="2">
        <v>10</v>
      </c>
      <c r="EG187" s="2">
        <v>0</v>
      </c>
      <c r="EH187" s="2">
        <v>0</v>
      </c>
      <c r="EI187" s="6">
        <f>SUM(Table2[[#This Row],[ORC B]:[ORC FE]])</f>
        <v>21</v>
      </c>
      <c r="EJ187" s="11">
        <f>IF((Table2[[#This Row],[ORC T]]/Table2[[#This Row],[Admission]]) = 0, "--", (Table2[[#This Row],[ORC T]]/Table2[[#This Row],[Admission]]))</f>
        <v>2.394526795895097E-2</v>
      </c>
      <c r="EK187" s="11" t="str">
        <f>IF(Table2[[#This Row],[ORC T]]=0,"--", IF(Table2[[#This Row],[ORC HS]]/Table2[[#This Row],[ORC T]]=0, "--", Table2[[#This Row],[ORC HS]]/Table2[[#This Row],[ORC T]]))</f>
        <v>--</v>
      </c>
      <c r="EL187" s="18" t="str">
        <f>IF(Table2[[#This Row],[ORC T]]=0,"--", IF(Table2[[#This Row],[ORC FE]]/Table2[[#This Row],[ORC T]]=0, "--", Table2[[#This Row],[ORC FE]]/Table2[[#This Row],[ORC T]]))</f>
        <v>--</v>
      </c>
      <c r="EM187" s="2">
        <v>0</v>
      </c>
      <c r="EN187" s="2">
        <v>0</v>
      </c>
      <c r="EO187" s="2">
        <v>0</v>
      </c>
      <c r="EP187" s="2">
        <v>0</v>
      </c>
      <c r="EQ187" s="6">
        <f>SUM(Table2[[#This Row],[SOL B]:[SOL FE]])</f>
        <v>0</v>
      </c>
      <c r="ER187" s="11" t="str">
        <f>IF((Table2[[#This Row],[SOL T]]/Table2[[#This Row],[Admission]]) = 0, "--", (Table2[[#This Row],[SOL T]]/Table2[[#This Row],[Admission]]))</f>
        <v>--</v>
      </c>
      <c r="ES187" s="11" t="str">
        <f>IF(Table2[[#This Row],[SOL T]]=0,"--", IF(Table2[[#This Row],[SOL HS]]/Table2[[#This Row],[SOL T]]=0, "--", Table2[[#This Row],[SOL HS]]/Table2[[#This Row],[SOL T]]))</f>
        <v>--</v>
      </c>
      <c r="ET187" s="18" t="str">
        <f>IF(Table2[[#This Row],[SOL T]]=0,"--", IF(Table2[[#This Row],[SOL FE]]/Table2[[#This Row],[SOL T]]=0, "--", Table2[[#This Row],[SOL FE]]/Table2[[#This Row],[SOL T]]))</f>
        <v>--</v>
      </c>
      <c r="EU187" s="2">
        <v>13</v>
      </c>
      <c r="EV187" s="2">
        <v>12</v>
      </c>
      <c r="EW187" s="2">
        <v>0</v>
      </c>
      <c r="EX187" s="2">
        <v>0</v>
      </c>
      <c r="EY187" s="6">
        <f>SUM(Table2[[#This Row],[CHO B]:[CHO FE]])</f>
        <v>25</v>
      </c>
      <c r="EZ187" s="11">
        <f>IF((Table2[[#This Row],[CHO T]]/Table2[[#This Row],[Admission]]) = 0, "--", (Table2[[#This Row],[CHO T]]/Table2[[#This Row],[Admission]]))</f>
        <v>2.8506271379703536E-2</v>
      </c>
      <c r="FA187" s="11" t="str">
        <f>IF(Table2[[#This Row],[CHO T]]=0,"--", IF(Table2[[#This Row],[CHO HS]]/Table2[[#This Row],[CHO T]]=0, "--", Table2[[#This Row],[CHO HS]]/Table2[[#This Row],[CHO T]]))</f>
        <v>--</v>
      </c>
      <c r="FB187" s="18" t="str">
        <f>IF(Table2[[#This Row],[CHO T]]=0,"--", IF(Table2[[#This Row],[CHO FE]]/Table2[[#This Row],[CHO T]]=0, "--", Table2[[#This Row],[CHO FE]]/Table2[[#This Row],[CHO T]]))</f>
        <v>--</v>
      </c>
      <c r="FC18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340</v>
      </c>
      <c r="FD187">
        <v>0</v>
      </c>
      <c r="FE187">
        <v>1</v>
      </c>
      <c r="FF187" s="1" t="s">
        <v>390</v>
      </c>
      <c r="FG187" s="1" t="s">
        <v>390</v>
      </c>
      <c r="FH187">
        <v>0</v>
      </c>
      <c r="FI187">
        <v>0</v>
      </c>
      <c r="FJ187" s="1" t="s">
        <v>390</v>
      </c>
      <c r="FK187" s="1" t="s">
        <v>390</v>
      </c>
      <c r="FL187">
        <v>0</v>
      </c>
      <c r="FM187">
        <v>0</v>
      </c>
      <c r="FN187" s="1" t="s">
        <v>390</v>
      </c>
      <c r="FO187" s="1" t="s">
        <v>390</v>
      </c>
    </row>
    <row r="188" spans="1:171">
      <c r="A188">
        <v>917</v>
      </c>
      <c r="B188">
        <v>97</v>
      </c>
      <c r="C188" t="s">
        <v>92</v>
      </c>
      <c r="D188" t="s">
        <v>285</v>
      </c>
      <c r="E188" s="20">
        <v>99</v>
      </c>
      <c r="F188" s="2">
        <v>21</v>
      </c>
      <c r="G188" s="2">
        <v>0</v>
      </c>
      <c r="H188" s="2">
        <v>1</v>
      </c>
      <c r="I188" s="2">
        <v>1</v>
      </c>
      <c r="J188" s="6">
        <f>SUM(Table2[[#This Row],[FB B]:[FB FE]])</f>
        <v>23</v>
      </c>
      <c r="K188" s="11">
        <f>IF((Table2[[#This Row],[FB T]]/Table2[[#This Row],[Admission]]) = 0, "--", (Table2[[#This Row],[FB T]]/Table2[[#This Row],[Admission]]))</f>
        <v>0.23232323232323232</v>
      </c>
      <c r="L188" s="11">
        <f>IF(Table2[[#This Row],[FB T]]=0,"--", IF(Table2[[#This Row],[FB HS]]/Table2[[#This Row],[FB T]]=0, "--", Table2[[#This Row],[FB HS]]/Table2[[#This Row],[FB T]]))</f>
        <v>4.3478260869565216E-2</v>
      </c>
      <c r="M188" s="18">
        <f>IF(Table2[[#This Row],[FB T]]=0,"--", IF(Table2[[#This Row],[FB FE]]/Table2[[#This Row],[FB T]]=0, "--", Table2[[#This Row],[FB FE]]/Table2[[#This Row],[FB T]]))</f>
        <v>4.3478260869565216E-2</v>
      </c>
      <c r="N188" s="2">
        <v>0</v>
      </c>
      <c r="O188" s="2">
        <v>0</v>
      </c>
      <c r="P188" s="2">
        <v>0</v>
      </c>
      <c r="Q188" s="2">
        <v>0</v>
      </c>
      <c r="R188" s="6">
        <f>SUM(Table2[[#This Row],[XC B]:[XC FE]])</f>
        <v>0</v>
      </c>
      <c r="S188" s="11" t="str">
        <f>IF((Table2[[#This Row],[XC T]]/Table2[[#This Row],[Admission]]) = 0, "--", (Table2[[#This Row],[XC T]]/Table2[[#This Row],[Admission]]))</f>
        <v>--</v>
      </c>
      <c r="T188" s="11" t="str">
        <f>IF(Table2[[#This Row],[XC T]]=0,"--", IF(Table2[[#This Row],[XC HS]]/Table2[[#This Row],[XC T]]=0, "--", Table2[[#This Row],[XC HS]]/Table2[[#This Row],[XC T]]))</f>
        <v>--</v>
      </c>
      <c r="U188" s="18" t="str">
        <f>IF(Table2[[#This Row],[XC T]]=0,"--", IF(Table2[[#This Row],[XC FE]]/Table2[[#This Row],[XC T]]=0, "--", Table2[[#This Row],[XC FE]]/Table2[[#This Row],[XC T]]))</f>
        <v>--</v>
      </c>
      <c r="V188" s="2">
        <v>24</v>
      </c>
      <c r="W188" s="2">
        <v>0</v>
      </c>
      <c r="X188" s="2">
        <v>1</v>
      </c>
      <c r="Y188" s="6">
        <f>SUM(Table2[[#This Row],[VB G]:[VB FE]])</f>
        <v>25</v>
      </c>
      <c r="Z188" s="11">
        <f>IF((Table2[[#This Row],[VB T]]/Table2[[#This Row],[Admission]]) = 0, "--", (Table2[[#This Row],[VB T]]/Table2[[#This Row],[Admission]]))</f>
        <v>0.25252525252525254</v>
      </c>
      <c r="AA188" s="11" t="str">
        <f>IF(Table2[[#This Row],[VB T]]=0,"--", IF(Table2[[#This Row],[VB HS]]/Table2[[#This Row],[VB T]]=0, "--", Table2[[#This Row],[VB HS]]/Table2[[#This Row],[VB T]]))</f>
        <v>--</v>
      </c>
      <c r="AB188" s="18">
        <f>IF(Table2[[#This Row],[VB T]]=0,"--", IF(Table2[[#This Row],[VB FE]]/Table2[[#This Row],[VB T]]=0, "--", Table2[[#This Row],[VB FE]]/Table2[[#This Row],[VB T]]))</f>
        <v>0.04</v>
      </c>
      <c r="AC188" s="2">
        <v>1</v>
      </c>
      <c r="AD188" s="2">
        <v>2</v>
      </c>
      <c r="AE188" s="2">
        <v>0</v>
      </c>
      <c r="AF188" s="2">
        <v>0</v>
      </c>
      <c r="AG188" s="6">
        <f>SUM(Table2[[#This Row],[SC B]:[SC FE]])</f>
        <v>3</v>
      </c>
      <c r="AH188" s="11">
        <f>IF((Table2[[#This Row],[SC T]]/Table2[[#This Row],[Admission]]) = 0, "--", (Table2[[#This Row],[SC T]]/Table2[[#This Row],[Admission]]))</f>
        <v>3.0303030303030304E-2</v>
      </c>
      <c r="AI188" s="11" t="str">
        <f>IF(Table2[[#This Row],[SC T]]=0,"--", IF(Table2[[#This Row],[SC HS]]/Table2[[#This Row],[SC T]]=0, "--", Table2[[#This Row],[SC HS]]/Table2[[#This Row],[SC T]]))</f>
        <v>--</v>
      </c>
      <c r="AJ188" s="18" t="str">
        <f>IF(Table2[[#This Row],[SC T]]=0,"--", IF(Table2[[#This Row],[SC FE]]/Table2[[#This Row],[SC T]]=0, "--", Table2[[#This Row],[SC FE]]/Table2[[#This Row],[SC T]]))</f>
        <v>--</v>
      </c>
      <c r="AK188" s="15">
        <f>SUM(Table2[[#This Row],[FB T]],Table2[[#This Row],[XC T]],Table2[[#This Row],[VB T]],Table2[[#This Row],[SC T]])</f>
        <v>51</v>
      </c>
      <c r="AL188" s="2">
        <v>22</v>
      </c>
      <c r="AM188" s="2">
        <v>21</v>
      </c>
      <c r="AN188" s="2">
        <v>1</v>
      </c>
      <c r="AO188" s="2">
        <v>3</v>
      </c>
      <c r="AP188" s="6">
        <f>SUM(Table2[[#This Row],[BX B]:[BX FE]])</f>
        <v>47</v>
      </c>
      <c r="AQ188" s="11">
        <f>IF((Table2[[#This Row],[BX T]]/Table2[[#This Row],[Admission]]) = 0, "--", (Table2[[#This Row],[BX T]]/Table2[[#This Row],[Admission]]))</f>
        <v>0.47474747474747475</v>
      </c>
      <c r="AR188" s="11">
        <f>IF(Table2[[#This Row],[BX T]]=0,"--", IF(Table2[[#This Row],[BX HS]]/Table2[[#This Row],[BX T]]=0, "--", Table2[[#This Row],[BX HS]]/Table2[[#This Row],[BX T]]))</f>
        <v>2.1276595744680851E-2</v>
      </c>
      <c r="AS188" s="18">
        <f>IF(Table2[[#This Row],[BX T]]=0,"--", IF(Table2[[#This Row],[BX FE]]/Table2[[#This Row],[BX T]]=0, "--", Table2[[#This Row],[BX FE]]/Table2[[#This Row],[BX T]]))</f>
        <v>6.3829787234042548E-2</v>
      </c>
      <c r="AT188" s="2">
        <v>0</v>
      </c>
      <c r="AU188" s="2">
        <v>0</v>
      </c>
      <c r="AV188" s="2">
        <v>0</v>
      </c>
      <c r="AW188" s="2">
        <v>0</v>
      </c>
      <c r="AX188" s="6">
        <f>SUM(Table2[[#This Row],[SW B]:[SW FE]])</f>
        <v>0</v>
      </c>
      <c r="AY188" s="11" t="str">
        <f>IF((Table2[[#This Row],[SW T]]/Table2[[#This Row],[Admission]]) = 0, "--", (Table2[[#This Row],[SW T]]/Table2[[#This Row],[Admission]]))</f>
        <v>--</v>
      </c>
      <c r="AZ188" s="11" t="str">
        <f>IF(Table2[[#This Row],[SW T]]=0,"--", IF(Table2[[#This Row],[SW HS]]/Table2[[#This Row],[SW T]]=0, "--", Table2[[#This Row],[SW HS]]/Table2[[#This Row],[SW T]]))</f>
        <v>--</v>
      </c>
      <c r="BA188" s="18" t="str">
        <f>IF(Table2[[#This Row],[SW T]]=0,"--", IF(Table2[[#This Row],[SW FE]]/Table2[[#This Row],[SW T]]=0, "--", Table2[[#This Row],[SW FE]]/Table2[[#This Row],[SW T]]))</f>
        <v>--</v>
      </c>
      <c r="BB188" s="2">
        <v>0</v>
      </c>
      <c r="BC188" s="2">
        <v>0</v>
      </c>
      <c r="BD188" s="2">
        <v>0</v>
      </c>
      <c r="BE188" s="2">
        <v>0</v>
      </c>
      <c r="BF188" s="6">
        <f>SUM(Table2[[#This Row],[CHE B]:[CHE FE]])</f>
        <v>0</v>
      </c>
      <c r="BG188" s="11" t="str">
        <f>IF((Table2[[#This Row],[CHE T]]/Table2[[#This Row],[Admission]]) = 0, "--", (Table2[[#This Row],[CHE T]]/Table2[[#This Row],[Admission]]))</f>
        <v>--</v>
      </c>
      <c r="BH188" s="11" t="str">
        <f>IF(Table2[[#This Row],[CHE T]]=0,"--", IF(Table2[[#This Row],[CHE HS]]/Table2[[#This Row],[CHE T]]=0, "--", Table2[[#This Row],[CHE HS]]/Table2[[#This Row],[CHE T]]))</f>
        <v>--</v>
      </c>
      <c r="BI188" s="22" t="str">
        <f>IF(Table2[[#This Row],[CHE T]]=0,"--", IF(Table2[[#This Row],[CHE FE]]/Table2[[#This Row],[CHE T]]=0, "--", Table2[[#This Row],[CHE FE]]/Table2[[#This Row],[CHE T]]))</f>
        <v>--</v>
      </c>
      <c r="BJ188" s="2">
        <v>0</v>
      </c>
      <c r="BK188" s="2">
        <v>0</v>
      </c>
      <c r="BL188" s="2">
        <v>0</v>
      </c>
      <c r="BM188" s="2">
        <v>0</v>
      </c>
      <c r="BN188" s="6">
        <f>SUM(Table2[[#This Row],[WR B]:[WR FE]])</f>
        <v>0</v>
      </c>
      <c r="BO188" s="11" t="str">
        <f>IF((Table2[[#This Row],[WR T]]/Table2[[#This Row],[Admission]]) = 0, "--", (Table2[[#This Row],[WR T]]/Table2[[#This Row],[Admission]]))</f>
        <v>--</v>
      </c>
      <c r="BP188" s="11" t="str">
        <f>IF(Table2[[#This Row],[WR T]]=0,"--", IF(Table2[[#This Row],[WR HS]]/Table2[[#This Row],[WR T]]=0, "--", Table2[[#This Row],[WR HS]]/Table2[[#This Row],[WR T]]))</f>
        <v>--</v>
      </c>
      <c r="BQ188" s="18" t="str">
        <f>IF(Table2[[#This Row],[WR T]]=0,"--", IF(Table2[[#This Row],[WR FE]]/Table2[[#This Row],[WR T]]=0, "--", Table2[[#This Row],[WR FE]]/Table2[[#This Row],[WR T]]))</f>
        <v>--</v>
      </c>
      <c r="BR188" s="2">
        <v>0</v>
      </c>
      <c r="BS188" s="2">
        <v>0</v>
      </c>
      <c r="BT188" s="2">
        <v>0</v>
      </c>
      <c r="BU188" s="2">
        <v>0</v>
      </c>
      <c r="BV188" s="6">
        <f>SUM(Table2[[#This Row],[DNC B]:[DNC FE]])</f>
        <v>0</v>
      </c>
      <c r="BW188" s="11" t="str">
        <f>IF((Table2[[#This Row],[DNC T]]/Table2[[#This Row],[Admission]]) = 0, "--", (Table2[[#This Row],[DNC T]]/Table2[[#This Row],[Admission]]))</f>
        <v>--</v>
      </c>
      <c r="BX188" s="11" t="str">
        <f>IF(Table2[[#This Row],[DNC T]]=0,"--", IF(Table2[[#This Row],[DNC HS]]/Table2[[#This Row],[DNC T]]=0, "--", Table2[[#This Row],[DNC HS]]/Table2[[#This Row],[DNC T]]))</f>
        <v>--</v>
      </c>
      <c r="BY188" s="18" t="str">
        <f>IF(Table2[[#This Row],[DNC T]]=0,"--", IF(Table2[[#This Row],[DNC FE]]/Table2[[#This Row],[DNC T]]=0, "--", Table2[[#This Row],[DNC FE]]/Table2[[#This Row],[DNC T]]))</f>
        <v>--</v>
      </c>
      <c r="BZ188" s="24">
        <f>SUM(Table2[[#This Row],[BX T]],Table2[[#This Row],[SW T]],Table2[[#This Row],[CHE T]],Table2[[#This Row],[WR T]],Table2[[#This Row],[DNC T]])</f>
        <v>47</v>
      </c>
      <c r="CA188" s="2">
        <v>4</v>
      </c>
      <c r="CB188" s="2">
        <v>5</v>
      </c>
      <c r="CC188" s="2">
        <v>0</v>
      </c>
      <c r="CD188" s="2">
        <v>1</v>
      </c>
      <c r="CE188" s="6">
        <f>SUM(Table2[[#This Row],[TF B]:[TF FE]])</f>
        <v>10</v>
      </c>
      <c r="CF188" s="11">
        <f>IF((Table2[[#This Row],[TF T]]/Table2[[#This Row],[Admission]]) = 0, "--", (Table2[[#This Row],[TF T]]/Table2[[#This Row],[Admission]]))</f>
        <v>0.10101010101010101</v>
      </c>
      <c r="CG188" s="11" t="str">
        <f>IF(Table2[[#This Row],[TF T]]=0,"--", IF(Table2[[#This Row],[TF HS]]/Table2[[#This Row],[TF T]]=0, "--", Table2[[#This Row],[TF HS]]/Table2[[#This Row],[TF T]]))</f>
        <v>--</v>
      </c>
      <c r="CH188" s="18">
        <f>IF(Table2[[#This Row],[TF T]]=0,"--", IF(Table2[[#This Row],[TF FE]]/Table2[[#This Row],[TF T]]=0, "--", Table2[[#This Row],[TF FE]]/Table2[[#This Row],[TF T]]))</f>
        <v>0.1</v>
      </c>
      <c r="CI188" s="2">
        <v>14</v>
      </c>
      <c r="CJ188" s="2">
        <v>0</v>
      </c>
      <c r="CK188" s="2">
        <v>1</v>
      </c>
      <c r="CL188" s="2">
        <v>2</v>
      </c>
      <c r="CM188" s="6">
        <f>SUM(Table2[[#This Row],[BB B]:[BB FE]])</f>
        <v>17</v>
      </c>
      <c r="CN188" s="11">
        <f>IF((Table2[[#This Row],[BB T]]/Table2[[#This Row],[Admission]]) = 0, "--", (Table2[[#This Row],[BB T]]/Table2[[#This Row],[Admission]]))</f>
        <v>0.17171717171717171</v>
      </c>
      <c r="CO188" s="11">
        <f>IF(Table2[[#This Row],[BB T]]=0,"--", IF(Table2[[#This Row],[BB HS]]/Table2[[#This Row],[BB T]]=0, "--", Table2[[#This Row],[BB HS]]/Table2[[#This Row],[BB T]]))</f>
        <v>5.8823529411764705E-2</v>
      </c>
      <c r="CP188" s="18">
        <f>IF(Table2[[#This Row],[BB T]]=0,"--", IF(Table2[[#This Row],[BB FE]]/Table2[[#This Row],[BB T]]=0, "--", Table2[[#This Row],[BB FE]]/Table2[[#This Row],[BB T]]))</f>
        <v>0.11764705882352941</v>
      </c>
      <c r="CQ188" s="2">
        <v>0</v>
      </c>
      <c r="CR188" s="2">
        <v>18</v>
      </c>
      <c r="CS188" s="2">
        <v>1</v>
      </c>
      <c r="CT188" s="2">
        <v>0</v>
      </c>
      <c r="CU188" s="6">
        <f>SUM(Table2[[#This Row],[SB B]:[SB FE]])</f>
        <v>19</v>
      </c>
      <c r="CV188" s="11">
        <f>IF((Table2[[#This Row],[SB T]]/Table2[[#This Row],[Admission]]) = 0, "--", (Table2[[#This Row],[SB T]]/Table2[[#This Row],[Admission]]))</f>
        <v>0.19191919191919191</v>
      </c>
      <c r="CW188" s="11">
        <f>IF(Table2[[#This Row],[SB T]]=0,"--", IF(Table2[[#This Row],[SB HS]]/Table2[[#This Row],[SB T]]=0, "--", Table2[[#This Row],[SB HS]]/Table2[[#This Row],[SB T]]))</f>
        <v>5.2631578947368418E-2</v>
      </c>
      <c r="CX188" s="18" t="str">
        <f>IF(Table2[[#This Row],[SB T]]=0,"--", IF(Table2[[#This Row],[SB FE]]/Table2[[#This Row],[SB T]]=0, "--", Table2[[#This Row],[SB FE]]/Table2[[#This Row],[SB T]]))</f>
        <v>--</v>
      </c>
      <c r="CY188" s="2">
        <v>0</v>
      </c>
      <c r="CZ188" s="2">
        <v>0</v>
      </c>
      <c r="DA188" s="2">
        <v>0</v>
      </c>
      <c r="DB188" s="2">
        <v>0</v>
      </c>
      <c r="DC188" s="6">
        <f>SUM(Table2[[#This Row],[GF B]:[GF FE]])</f>
        <v>0</v>
      </c>
      <c r="DD188" s="11" t="str">
        <f>IF((Table2[[#This Row],[GF T]]/Table2[[#This Row],[Admission]]) = 0, "--", (Table2[[#This Row],[GF T]]/Table2[[#This Row],[Admission]]))</f>
        <v>--</v>
      </c>
      <c r="DE188" s="11" t="str">
        <f>IF(Table2[[#This Row],[GF T]]=0,"--", IF(Table2[[#This Row],[GF HS]]/Table2[[#This Row],[GF T]]=0, "--", Table2[[#This Row],[GF HS]]/Table2[[#This Row],[GF T]]))</f>
        <v>--</v>
      </c>
      <c r="DF188" s="18" t="str">
        <f>IF(Table2[[#This Row],[GF T]]=0,"--", IF(Table2[[#This Row],[GF FE]]/Table2[[#This Row],[GF T]]=0, "--", Table2[[#This Row],[GF FE]]/Table2[[#This Row],[GF T]]))</f>
        <v>--</v>
      </c>
      <c r="DG188" s="2">
        <v>0</v>
      </c>
      <c r="DH188" s="2">
        <v>0</v>
      </c>
      <c r="DI188" s="2">
        <v>0</v>
      </c>
      <c r="DJ188" s="2">
        <v>0</v>
      </c>
      <c r="DK188" s="6">
        <f>SUM(Table2[[#This Row],[TN B]:[TN FE]])</f>
        <v>0</v>
      </c>
      <c r="DL188" s="11" t="str">
        <f>IF((Table2[[#This Row],[TN T]]/Table2[[#This Row],[Admission]]) = 0, "--", (Table2[[#This Row],[TN T]]/Table2[[#This Row],[Admission]]))</f>
        <v>--</v>
      </c>
      <c r="DM188" s="11" t="str">
        <f>IF(Table2[[#This Row],[TN T]]=0,"--", IF(Table2[[#This Row],[TN HS]]/Table2[[#This Row],[TN T]]=0, "--", Table2[[#This Row],[TN HS]]/Table2[[#This Row],[TN T]]))</f>
        <v>--</v>
      </c>
      <c r="DN188" s="18" t="str">
        <f>IF(Table2[[#This Row],[TN T]]=0,"--", IF(Table2[[#This Row],[TN FE]]/Table2[[#This Row],[TN T]]=0, "--", Table2[[#This Row],[TN FE]]/Table2[[#This Row],[TN T]]))</f>
        <v>--</v>
      </c>
      <c r="DO188" s="2">
        <v>0</v>
      </c>
      <c r="DP188" s="2">
        <v>0</v>
      </c>
      <c r="DQ188" s="2">
        <v>0</v>
      </c>
      <c r="DR188" s="2">
        <v>0</v>
      </c>
      <c r="DS188" s="6">
        <f>SUM(Table2[[#This Row],[BND B]:[BND FE]])</f>
        <v>0</v>
      </c>
      <c r="DT188" s="11" t="str">
        <f>IF((Table2[[#This Row],[BND T]]/Table2[[#This Row],[Admission]]) = 0, "--", (Table2[[#This Row],[BND T]]/Table2[[#This Row],[Admission]]))</f>
        <v>--</v>
      </c>
      <c r="DU188" s="11" t="str">
        <f>IF(Table2[[#This Row],[BND T]]=0,"--", IF(Table2[[#This Row],[BND HS]]/Table2[[#This Row],[BND T]]=0, "--", Table2[[#This Row],[BND HS]]/Table2[[#This Row],[BND T]]))</f>
        <v>--</v>
      </c>
      <c r="DV188" s="18" t="str">
        <f>IF(Table2[[#This Row],[BND T]]=0,"--", IF(Table2[[#This Row],[BND FE]]/Table2[[#This Row],[BND T]]=0, "--", Table2[[#This Row],[BND FE]]/Table2[[#This Row],[BND T]]))</f>
        <v>--</v>
      </c>
      <c r="DW188" s="2">
        <v>0</v>
      </c>
      <c r="DX188" s="2">
        <v>0</v>
      </c>
      <c r="DY188" s="2">
        <v>0</v>
      </c>
      <c r="DZ188" s="2">
        <v>0</v>
      </c>
      <c r="EA188" s="6">
        <f>SUM(Table2[[#This Row],[SPE B]:[SPE FE]])</f>
        <v>0</v>
      </c>
      <c r="EB188" s="11" t="str">
        <f>IF((Table2[[#This Row],[SPE T]]/Table2[[#This Row],[Admission]]) = 0, "--", (Table2[[#This Row],[SPE T]]/Table2[[#This Row],[Admission]]))</f>
        <v>--</v>
      </c>
      <c r="EC188" s="11" t="str">
        <f>IF(Table2[[#This Row],[SPE T]]=0,"--", IF(Table2[[#This Row],[SPE HS]]/Table2[[#This Row],[SPE T]]=0, "--", Table2[[#This Row],[SPE HS]]/Table2[[#This Row],[SPE T]]))</f>
        <v>--</v>
      </c>
      <c r="ED188" s="18" t="str">
        <f>IF(Table2[[#This Row],[SPE T]]=0,"--", IF(Table2[[#This Row],[SPE FE]]/Table2[[#This Row],[SPE T]]=0, "--", Table2[[#This Row],[SPE FE]]/Table2[[#This Row],[SPE T]]))</f>
        <v>--</v>
      </c>
      <c r="EE188" s="2">
        <v>0</v>
      </c>
      <c r="EF188" s="2">
        <v>0</v>
      </c>
      <c r="EG188" s="2">
        <v>0</v>
      </c>
      <c r="EH188" s="2">
        <v>0</v>
      </c>
      <c r="EI188" s="6">
        <f>SUM(Table2[[#This Row],[ORC B]:[ORC FE]])</f>
        <v>0</v>
      </c>
      <c r="EJ188" s="11" t="str">
        <f>IF((Table2[[#This Row],[ORC T]]/Table2[[#This Row],[Admission]]) = 0, "--", (Table2[[#This Row],[ORC T]]/Table2[[#This Row],[Admission]]))</f>
        <v>--</v>
      </c>
      <c r="EK188" s="11" t="str">
        <f>IF(Table2[[#This Row],[ORC T]]=0,"--", IF(Table2[[#This Row],[ORC HS]]/Table2[[#This Row],[ORC T]]=0, "--", Table2[[#This Row],[ORC HS]]/Table2[[#This Row],[ORC T]]))</f>
        <v>--</v>
      </c>
      <c r="EL188" s="18" t="str">
        <f>IF(Table2[[#This Row],[ORC T]]=0,"--", IF(Table2[[#This Row],[ORC FE]]/Table2[[#This Row],[ORC T]]=0, "--", Table2[[#This Row],[ORC FE]]/Table2[[#This Row],[ORC T]]))</f>
        <v>--</v>
      </c>
      <c r="EM188" s="2">
        <v>0</v>
      </c>
      <c r="EN188" s="2">
        <v>0</v>
      </c>
      <c r="EO188" s="2">
        <v>0</v>
      </c>
      <c r="EP188" s="2">
        <v>0</v>
      </c>
      <c r="EQ188" s="6">
        <f>SUM(Table2[[#This Row],[SOL B]:[SOL FE]])</f>
        <v>0</v>
      </c>
      <c r="ER188" s="11" t="str">
        <f>IF((Table2[[#This Row],[SOL T]]/Table2[[#This Row],[Admission]]) = 0, "--", (Table2[[#This Row],[SOL T]]/Table2[[#This Row],[Admission]]))</f>
        <v>--</v>
      </c>
      <c r="ES188" s="11" t="str">
        <f>IF(Table2[[#This Row],[SOL T]]=0,"--", IF(Table2[[#This Row],[SOL HS]]/Table2[[#This Row],[SOL T]]=0, "--", Table2[[#This Row],[SOL HS]]/Table2[[#This Row],[SOL T]]))</f>
        <v>--</v>
      </c>
      <c r="ET188" s="18" t="str">
        <f>IF(Table2[[#This Row],[SOL T]]=0,"--", IF(Table2[[#This Row],[SOL FE]]/Table2[[#This Row],[SOL T]]=0, "--", Table2[[#This Row],[SOL FE]]/Table2[[#This Row],[SOL T]]))</f>
        <v>--</v>
      </c>
      <c r="EU188" s="2">
        <v>0</v>
      </c>
      <c r="EV188" s="2">
        <v>6</v>
      </c>
      <c r="EW188" s="2">
        <v>0</v>
      </c>
      <c r="EX188" s="2">
        <v>0</v>
      </c>
      <c r="EY188" s="6">
        <f>SUM(Table2[[#This Row],[CHO B]:[CHO FE]])</f>
        <v>6</v>
      </c>
      <c r="EZ188" s="11">
        <f>IF((Table2[[#This Row],[CHO T]]/Table2[[#This Row],[Admission]]) = 0, "--", (Table2[[#This Row],[CHO T]]/Table2[[#This Row],[Admission]]))</f>
        <v>6.0606060606060608E-2</v>
      </c>
      <c r="FA188" s="11" t="str">
        <f>IF(Table2[[#This Row],[CHO T]]=0,"--", IF(Table2[[#This Row],[CHO HS]]/Table2[[#This Row],[CHO T]]=0, "--", Table2[[#This Row],[CHO HS]]/Table2[[#This Row],[CHO T]]))</f>
        <v>--</v>
      </c>
      <c r="FB188" s="18" t="str">
        <f>IF(Table2[[#This Row],[CHO T]]=0,"--", IF(Table2[[#This Row],[CHO FE]]/Table2[[#This Row],[CHO T]]=0, "--", Table2[[#This Row],[CHO FE]]/Table2[[#This Row],[CHO T]]))</f>
        <v>--</v>
      </c>
      <c r="FC18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52</v>
      </c>
      <c r="FD188">
        <v>0</v>
      </c>
      <c r="FE188">
        <v>0</v>
      </c>
      <c r="FF188">
        <v>0</v>
      </c>
      <c r="FG188">
        <v>0</v>
      </c>
      <c r="FH188">
        <v>0</v>
      </c>
      <c r="FI188">
        <v>0</v>
      </c>
      <c r="FJ188" s="1" t="s">
        <v>390</v>
      </c>
      <c r="FK188" s="1" t="s">
        <v>390</v>
      </c>
      <c r="FL188">
        <v>0</v>
      </c>
      <c r="FM188">
        <v>0</v>
      </c>
      <c r="FN188" s="1" t="s">
        <v>390</v>
      </c>
      <c r="FO188" s="1" t="s">
        <v>390</v>
      </c>
    </row>
    <row r="189" spans="1:171">
      <c r="A189">
        <v>1126</v>
      </c>
      <c r="B189">
        <v>177</v>
      </c>
      <c r="C189" t="s">
        <v>102</v>
      </c>
      <c r="D189" t="s">
        <v>286</v>
      </c>
      <c r="E189" s="20">
        <v>514</v>
      </c>
      <c r="F189" s="2">
        <v>61</v>
      </c>
      <c r="G189" s="2">
        <v>0</v>
      </c>
      <c r="H189" s="2">
        <v>0</v>
      </c>
      <c r="I189" s="2">
        <v>0</v>
      </c>
      <c r="J189" s="6">
        <f>SUM(Table2[[#This Row],[FB B]:[FB FE]])</f>
        <v>61</v>
      </c>
      <c r="K189" s="11">
        <f>IF((Table2[[#This Row],[FB T]]/Table2[[#This Row],[Admission]]) = 0, "--", (Table2[[#This Row],[FB T]]/Table2[[#This Row],[Admission]]))</f>
        <v>0.11867704280155641</v>
      </c>
      <c r="L189" s="11" t="str">
        <f>IF(Table2[[#This Row],[FB T]]=0,"--", IF(Table2[[#This Row],[FB HS]]/Table2[[#This Row],[FB T]]=0, "--", Table2[[#This Row],[FB HS]]/Table2[[#This Row],[FB T]]))</f>
        <v>--</v>
      </c>
      <c r="M189" s="18" t="str">
        <f>IF(Table2[[#This Row],[FB T]]=0,"--", IF(Table2[[#This Row],[FB FE]]/Table2[[#This Row],[FB T]]=0, "--", Table2[[#This Row],[FB FE]]/Table2[[#This Row],[FB T]]))</f>
        <v>--</v>
      </c>
      <c r="N189" s="2">
        <v>17</v>
      </c>
      <c r="O189" s="2">
        <v>13</v>
      </c>
      <c r="P189" s="2">
        <v>0</v>
      </c>
      <c r="Q189" s="2">
        <v>0</v>
      </c>
      <c r="R189" s="6">
        <f>SUM(Table2[[#This Row],[XC B]:[XC FE]])</f>
        <v>30</v>
      </c>
      <c r="S189" s="11">
        <f>IF((Table2[[#This Row],[XC T]]/Table2[[#This Row],[Admission]]) = 0, "--", (Table2[[#This Row],[XC T]]/Table2[[#This Row],[Admission]]))</f>
        <v>5.8365758754863814E-2</v>
      </c>
      <c r="T189" s="11" t="str">
        <f>IF(Table2[[#This Row],[XC T]]=0,"--", IF(Table2[[#This Row],[XC HS]]/Table2[[#This Row],[XC T]]=0, "--", Table2[[#This Row],[XC HS]]/Table2[[#This Row],[XC T]]))</f>
        <v>--</v>
      </c>
      <c r="U189" s="18" t="str">
        <f>IF(Table2[[#This Row],[XC T]]=0,"--", IF(Table2[[#This Row],[XC FE]]/Table2[[#This Row],[XC T]]=0, "--", Table2[[#This Row],[XC FE]]/Table2[[#This Row],[XC T]]))</f>
        <v>--</v>
      </c>
      <c r="V189" s="2">
        <v>37</v>
      </c>
      <c r="W189" s="2">
        <v>0</v>
      </c>
      <c r="X189" s="2">
        <v>1</v>
      </c>
      <c r="Y189" s="6">
        <f>SUM(Table2[[#This Row],[VB G]:[VB FE]])</f>
        <v>38</v>
      </c>
      <c r="Z189" s="11">
        <f>IF((Table2[[#This Row],[VB T]]/Table2[[#This Row],[Admission]]) = 0, "--", (Table2[[#This Row],[VB T]]/Table2[[#This Row],[Admission]]))</f>
        <v>7.3929961089494164E-2</v>
      </c>
      <c r="AA189" s="11" t="str">
        <f>IF(Table2[[#This Row],[VB T]]=0,"--", IF(Table2[[#This Row],[VB HS]]/Table2[[#This Row],[VB T]]=0, "--", Table2[[#This Row],[VB HS]]/Table2[[#This Row],[VB T]]))</f>
        <v>--</v>
      </c>
      <c r="AB189" s="18">
        <f>IF(Table2[[#This Row],[VB T]]=0,"--", IF(Table2[[#This Row],[VB FE]]/Table2[[#This Row],[VB T]]=0, "--", Table2[[#This Row],[VB FE]]/Table2[[#This Row],[VB T]]))</f>
        <v>2.6315789473684209E-2</v>
      </c>
      <c r="AC189" s="2">
        <v>38</v>
      </c>
      <c r="AD189" s="2">
        <v>28</v>
      </c>
      <c r="AE189" s="2">
        <v>0</v>
      </c>
      <c r="AF189" s="2">
        <v>0</v>
      </c>
      <c r="AG189" s="6">
        <f>SUM(Table2[[#This Row],[SC B]:[SC FE]])</f>
        <v>66</v>
      </c>
      <c r="AH189" s="11">
        <f>IF((Table2[[#This Row],[SC T]]/Table2[[#This Row],[Admission]]) = 0, "--", (Table2[[#This Row],[SC T]]/Table2[[#This Row],[Admission]]))</f>
        <v>0.12840466926070038</v>
      </c>
      <c r="AI189" s="11" t="str">
        <f>IF(Table2[[#This Row],[SC T]]=0,"--", IF(Table2[[#This Row],[SC HS]]/Table2[[#This Row],[SC T]]=0, "--", Table2[[#This Row],[SC HS]]/Table2[[#This Row],[SC T]]))</f>
        <v>--</v>
      </c>
      <c r="AJ189" s="18" t="str">
        <f>IF(Table2[[#This Row],[SC T]]=0,"--", IF(Table2[[#This Row],[SC FE]]/Table2[[#This Row],[SC T]]=0, "--", Table2[[#This Row],[SC FE]]/Table2[[#This Row],[SC T]]))</f>
        <v>--</v>
      </c>
      <c r="AK189" s="15">
        <f>SUM(Table2[[#This Row],[FB T]],Table2[[#This Row],[XC T]],Table2[[#This Row],[VB T]],Table2[[#This Row],[SC T]])</f>
        <v>195</v>
      </c>
      <c r="AL189" s="2">
        <v>29</v>
      </c>
      <c r="AM189" s="2">
        <v>28</v>
      </c>
      <c r="AN189" s="2">
        <v>0</v>
      </c>
      <c r="AO189" s="2">
        <v>0</v>
      </c>
      <c r="AP189" s="6">
        <f>SUM(Table2[[#This Row],[BX B]:[BX FE]])</f>
        <v>57</v>
      </c>
      <c r="AQ189" s="11">
        <f>IF((Table2[[#This Row],[BX T]]/Table2[[#This Row],[Admission]]) = 0, "--", (Table2[[#This Row],[BX T]]/Table2[[#This Row],[Admission]]))</f>
        <v>0.11089494163424124</v>
      </c>
      <c r="AR189" s="11" t="str">
        <f>IF(Table2[[#This Row],[BX T]]=0,"--", IF(Table2[[#This Row],[BX HS]]/Table2[[#This Row],[BX T]]=0, "--", Table2[[#This Row],[BX HS]]/Table2[[#This Row],[BX T]]))</f>
        <v>--</v>
      </c>
      <c r="AS189" s="18" t="str">
        <f>IF(Table2[[#This Row],[BX T]]=0,"--", IF(Table2[[#This Row],[BX FE]]/Table2[[#This Row],[BX T]]=0, "--", Table2[[#This Row],[BX FE]]/Table2[[#This Row],[BX T]]))</f>
        <v>--</v>
      </c>
      <c r="AT189" s="2">
        <v>14</v>
      </c>
      <c r="AU189" s="2">
        <v>23</v>
      </c>
      <c r="AV189" s="2">
        <v>0</v>
      </c>
      <c r="AW189" s="2">
        <v>1</v>
      </c>
      <c r="AX189" s="6">
        <f>SUM(Table2[[#This Row],[SW B]:[SW FE]])</f>
        <v>38</v>
      </c>
      <c r="AY189" s="11">
        <f>IF((Table2[[#This Row],[SW T]]/Table2[[#This Row],[Admission]]) = 0, "--", (Table2[[#This Row],[SW T]]/Table2[[#This Row],[Admission]]))</f>
        <v>7.3929961089494164E-2</v>
      </c>
      <c r="AZ189" s="11" t="str">
        <f>IF(Table2[[#This Row],[SW T]]=0,"--", IF(Table2[[#This Row],[SW HS]]/Table2[[#This Row],[SW T]]=0, "--", Table2[[#This Row],[SW HS]]/Table2[[#This Row],[SW T]]))</f>
        <v>--</v>
      </c>
      <c r="BA189" s="18">
        <f>IF(Table2[[#This Row],[SW T]]=0,"--", IF(Table2[[#This Row],[SW FE]]/Table2[[#This Row],[SW T]]=0, "--", Table2[[#This Row],[SW FE]]/Table2[[#This Row],[SW T]]))</f>
        <v>2.6315789473684209E-2</v>
      </c>
      <c r="BB189" s="2">
        <v>0</v>
      </c>
      <c r="BC189" s="2">
        <v>8</v>
      </c>
      <c r="BD189" s="2">
        <v>0</v>
      </c>
      <c r="BE189" s="2">
        <v>0</v>
      </c>
      <c r="BF189" s="6">
        <f>SUM(Table2[[#This Row],[CHE B]:[CHE FE]])</f>
        <v>8</v>
      </c>
      <c r="BG189" s="11">
        <f>IF((Table2[[#This Row],[CHE T]]/Table2[[#This Row],[Admission]]) = 0, "--", (Table2[[#This Row],[CHE T]]/Table2[[#This Row],[Admission]]))</f>
        <v>1.556420233463035E-2</v>
      </c>
      <c r="BH189" s="11" t="str">
        <f>IF(Table2[[#This Row],[CHE T]]=0,"--", IF(Table2[[#This Row],[CHE HS]]/Table2[[#This Row],[CHE T]]=0, "--", Table2[[#This Row],[CHE HS]]/Table2[[#This Row],[CHE T]]))</f>
        <v>--</v>
      </c>
      <c r="BI189" s="22" t="str">
        <f>IF(Table2[[#This Row],[CHE T]]=0,"--", IF(Table2[[#This Row],[CHE FE]]/Table2[[#This Row],[CHE T]]=0, "--", Table2[[#This Row],[CHE FE]]/Table2[[#This Row],[CHE T]]))</f>
        <v>--</v>
      </c>
      <c r="BJ189" s="2">
        <v>25</v>
      </c>
      <c r="BK189" s="2">
        <v>0</v>
      </c>
      <c r="BL189" s="2">
        <v>0</v>
      </c>
      <c r="BM189" s="2">
        <v>0</v>
      </c>
      <c r="BN189" s="6">
        <f>SUM(Table2[[#This Row],[WR B]:[WR FE]])</f>
        <v>25</v>
      </c>
      <c r="BO189" s="11">
        <f>IF((Table2[[#This Row],[WR T]]/Table2[[#This Row],[Admission]]) = 0, "--", (Table2[[#This Row],[WR T]]/Table2[[#This Row],[Admission]]))</f>
        <v>4.8638132295719845E-2</v>
      </c>
      <c r="BP189" s="11" t="str">
        <f>IF(Table2[[#This Row],[WR T]]=0,"--", IF(Table2[[#This Row],[WR HS]]/Table2[[#This Row],[WR T]]=0, "--", Table2[[#This Row],[WR HS]]/Table2[[#This Row],[WR T]]))</f>
        <v>--</v>
      </c>
      <c r="BQ189" s="18" t="str">
        <f>IF(Table2[[#This Row],[WR T]]=0,"--", IF(Table2[[#This Row],[WR FE]]/Table2[[#This Row],[WR T]]=0, "--", Table2[[#This Row],[WR FE]]/Table2[[#This Row],[WR T]]))</f>
        <v>--</v>
      </c>
      <c r="BR189" s="2">
        <v>0</v>
      </c>
      <c r="BS189" s="2">
        <v>27</v>
      </c>
      <c r="BT189" s="2">
        <v>0</v>
      </c>
      <c r="BU189" s="2">
        <v>1</v>
      </c>
      <c r="BV189" s="6">
        <f>SUM(Table2[[#This Row],[DNC B]:[DNC FE]])</f>
        <v>28</v>
      </c>
      <c r="BW189" s="11">
        <f>IF((Table2[[#This Row],[DNC T]]/Table2[[#This Row],[Admission]]) = 0, "--", (Table2[[#This Row],[DNC T]]/Table2[[#This Row],[Admission]]))</f>
        <v>5.4474708171206226E-2</v>
      </c>
      <c r="BX189" s="11" t="str">
        <f>IF(Table2[[#This Row],[DNC T]]=0,"--", IF(Table2[[#This Row],[DNC HS]]/Table2[[#This Row],[DNC T]]=0, "--", Table2[[#This Row],[DNC HS]]/Table2[[#This Row],[DNC T]]))</f>
        <v>--</v>
      </c>
      <c r="BY189" s="18">
        <f>IF(Table2[[#This Row],[DNC T]]=0,"--", IF(Table2[[#This Row],[DNC FE]]/Table2[[#This Row],[DNC T]]=0, "--", Table2[[#This Row],[DNC FE]]/Table2[[#This Row],[DNC T]]))</f>
        <v>3.5714285714285712E-2</v>
      </c>
      <c r="BZ189" s="24">
        <f>SUM(Table2[[#This Row],[BX T]],Table2[[#This Row],[SW T]],Table2[[#This Row],[CHE T]],Table2[[#This Row],[WR T]],Table2[[#This Row],[DNC T]])</f>
        <v>156</v>
      </c>
      <c r="CA189" s="2">
        <v>40</v>
      </c>
      <c r="CB189" s="2">
        <v>23</v>
      </c>
      <c r="CC189" s="2">
        <v>0</v>
      </c>
      <c r="CD189" s="2">
        <v>1</v>
      </c>
      <c r="CE189" s="6">
        <f>SUM(Table2[[#This Row],[TF B]:[TF FE]])</f>
        <v>64</v>
      </c>
      <c r="CF189" s="11">
        <f>IF((Table2[[#This Row],[TF T]]/Table2[[#This Row],[Admission]]) = 0, "--", (Table2[[#This Row],[TF T]]/Table2[[#This Row],[Admission]]))</f>
        <v>0.1245136186770428</v>
      </c>
      <c r="CG189" s="11" t="str">
        <f>IF(Table2[[#This Row],[TF T]]=0,"--", IF(Table2[[#This Row],[TF HS]]/Table2[[#This Row],[TF T]]=0, "--", Table2[[#This Row],[TF HS]]/Table2[[#This Row],[TF T]]))</f>
        <v>--</v>
      </c>
      <c r="CH189" s="18">
        <f>IF(Table2[[#This Row],[TF T]]=0,"--", IF(Table2[[#This Row],[TF FE]]/Table2[[#This Row],[TF T]]=0, "--", Table2[[#This Row],[TF FE]]/Table2[[#This Row],[TF T]]))</f>
        <v>1.5625E-2</v>
      </c>
      <c r="CI189" s="2">
        <v>32</v>
      </c>
      <c r="CJ189" s="2">
        <v>0</v>
      </c>
      <c r="CK189" s="2">
        <v>0</v>
      </c>
      <c r="CL189" s="2">
        <v>0</v>
      </c>
      <c r="CM189" s="6">
        <f>SUM(Table2[[#This Row],[BB B]:[BB FE]])</f>
        <v>32</v>
      </c>
      <c r="CN189" s="11">
        <f>IF((Table2[[#This Row],[BB T]]/Table2[[#This Row],[Admission]]) = 0, "--", (Table2[[#This Row],[BB T]]/Table2[[#This Row],[Admission]]))</f>
        <v>6.2256809338521402E-2</v>
      </c>
      <c r="CO189" s="11" t="str">
        <f>IF(Table2[[#This Row],[BB T]]=0,"--", IF(Table2[[#This Row],[BB HS]]/Table2[[#This Row],[BB T]]=0, "--", Table2[[#This Row],[BB HS]]/Table2[[#This Row],[BB T]]))</f>
        <v>--</v>
      </c>
      <c r="CP189" s="18" t="str">
        <f>IF(Table2[[#This Row],[BB T]]=0,"--", IF(Table2[[#This Row],[BB FE]]/Table2[[#This Row],[BB T]]=0, "--", Table2[[#This Row],[BB FE]]/Table2[[#This Row],[BB T]]))</f>
        <v>--</v>
      </c>
      <c r="CQ189" s="2">
        <v>0</v>
      </c>
      <c r="CR189" s="2">
        <v>20</v>
      </c>
      <c r="CS189" s="2">
        <v>0</v>
      </c>
      <c r="CT189" s="2">
        <v>0</v>
      </c>
      <c r="CU189" s="6">
        <f>SUM(Table2[[#This Row],[SB B]:[SB FE]])</f>
        <v>20</v>
      </c>
      <c r="CV189" s="11">
        <f>IF((Table2[[#This Row],[SB T]]/Table2[[#This Row],[Admission]]) = 0, "--", (Table2[[#This Row],[SB T]]/Table2[[#This Row],[Admission]]))</f>
        <v>3.8910505836575876E-2</v>
      </c>
      <c r="CW189" s="11" t="str">
        <f>IF(Table2[[#This Row],[SB T]]=0,"--", IF(Table2[[#This Row],[SB HS]]/Table2[[#This Row],[SB T]]=0, "--", Table2[[#This Row],[SB HS]]/Table2[[#This Row],[SB T]]))</f>
        <v>--</v>
      </c>
      <c r="CX189" s="18" t="str">
        <f>IF(Table2[[#This Row],[SB T]]=0,"--", IF(Table2[[#This Row],[SB FE]]/Table2[[#This Row],[SB T]]=0, "--", Table2[[#This Row],[SB FE]]/Table2[[#This Row],[SB T]]))</f>
        <v>--</v>
      </c>
      <c r="CY189" s="2">
        <v>0</v>
      </c>
      <c r="CZ189" s="2">
        <v>0</v>
      </c>
      <c r="DA189" s="2">
        <v>0</v>
      </c>
      <c r="DB189" s="2">
        <v>0</v>
      </c>
      <c r="DC189" s="6">
        <f>SUM(Table2[[#This Row],[GF B]:[GF FE]])</f>
        <v>0</v>
      </c>
      <c r="DD189" s="11" t="str">
        <f>IF((Table2[[#This Row],[GF T]]/Table2[[#This Row],[Admission]]) = 0, "--", (Table2[[#This Row],[GF T]]/Table2[[#This Row],[Admission]]))</f>
        <v>--</v>
      </c>
      <c r="DE189" s="11" t="str">
        <f>IF(Table2[[#This Row],[GF T]]=0,"--", IF(Table2[[#This Row],[GF HS]]/Table2[[#This Row],[GF T]]=0, "--", Table2[[#This Row],[GF HS]]/Table2[[#This Row],[GF T]]))</f>
        <v>--</v>
      </c>
      <c r="DF189" s="18" t="str">
        <f>IF(Table2[[#This Row],[GF T]]=0,"--", IF(Table2[[#This Row],[GF FE]]/Table2[[#This Row],[GF T]]=0, "--", Table2[[#This Row],[GF FE]]/Table2[[#This Row],[GF T]]))</f>
        <v>--</v>
      </c>
      <c r="DG189" s="2">
        <v>20</v>
      </c>
      <c r="DH189" s="2">
        <v>13</v>
      </c>
      <c r="DI189" s="2">
        <v>0</v>
      </c>
      <c r="DJ189" s="2">
        <v>0</v>
      </c>
      <c r="DK189" s="6">
        <f>SUM(Table2[[#This Row],[TN B]:[TN FE]])</f>
        <v>33</v>
      </c>
      <c r="DL189" s="11">
        <f>IF((Table2[[#This Row],[TN T]]/Table2[[#This Row],[Admission]]) = 0, "--", (Table2[[#This Row],[TN T]]/Table2[[#This Row],[Admission]]))</f>
        <v>6.4202334630350189E-2</v>
      </c>
      <c r="DM189" s="11" t="str">
        <f>IF(Table2[[#This Row],[TN T]]=0,"--", IF(Table2[[#This Row],[TN HS]]/Table2[[#This Row],[TN T]]=0, "--", Table2[[#This Row],[TN HS]]/Table2[[#This Row],[TN T]]))</f>
        <v>--</v>
      </c>
      <c r="DN189" s="18" t="str">
        <f>IF(Table2[[#This Row],[TN T]]=0,"--", IF(Table2[[#This Row],[TN FE]]/Table2[[#This Row],[TN T]]=0, "--", Table2[[#This Row],[TN FE]]/Table2[[#This Row],[TN T]]))</f>
        <v>--</v>
      </c>
      <c r="DO189" s="2">
        <v>34</v>
      </c>
      <c r="DP189" s="2">
        <v>26</v>
      </c>
      <c r="DQ189" s="2">
        <v>0</v>
      </c>
      <c r="DR189" s="2">
        <v>0</v>
      </c>
      <c r="DS189" s="6">
        <f>SUM(Table2[[#This Row],[BND B]:[BND FE]])</f>
        <v>60</v>
      </c>
      <c r="DT189" s="11">
        <f>IF((Table2[[#This Row],[BND T]]/Table2[[#This Row],[Admission]]) = 0, "--", (Table2[[#This Row],[BND T]]/Table2[[#This Row],[Admission]]))</f>
        <v>0.11673151750972763</v>
      </c>
      <c r="DU189" s="11" t="str">
        <f>IF(Table2[[#This Row],[BND T]]=0,"--", IF(Table2[[#This Row],[BND HS]]/Table2[[#This Row],[BND T]]=0, "--", Table2[[#This Row],[BND HS]]/Table2[[#This Row],[BND T]]))</f>
        <v>--</v>
      </c>
      <c r="DV189" s="18" t="str">
        <f>IF(Table2[[#This Row],[BND T]]=0,"--", IF(Table2[[#This Row],[BND FE]]/Table2[[#This Row],[BND T]]=0, "--", Table2[[#This Row],[BND FE]]/Table2[[#This Row],[BND T]]))</f>
        <v>--</v>
      </c>
      <c r="DW189" s="2">
        <v>0</v>
      </c>
      <c r="DX189" s="2">
        <v>0</v>
      </c>
      <c r="DY189" s="2">
        <v>0</v>
      </c>
      <c r="DZ189" s="2">
        <v>0</v>
      </c>
      <c r="EA189" s="6">
        <f>SUM(Table2[[#This Row],[SPE B]:[SPE FE]])</f>
        <v>0</v>
      </c>
      <c r="EB189" s="11" t="str">
        <f>IF((Table2[[#This Row],[SPE T]]/Table2[[#This Row],[Admission]]) = 0, "--", (Table2[[#This Row],[SPE T]]/Table2[[#This Row],[Admission]]))</f>
        <v>--</v>
      </c>
      <c r="EC189" s="11" t="str">
        <f>IF(Table2[[#This Row],[SPE T]]=0,"--", IF(Table2[[#This Row],[SPE HS]]/Table2[[#This Row],[SPE T]]=0, "--", Table2[[#This Row],[SPE HS]]/Table2[[#This Row],[SPE T]]))</f>
        <v>--</v>
      </c>
      <c r="ED189" s="18" t="str">
        <f>IF(Table2[[#This Row],[SPE T]]=0,"--", IF(Table2[[#This Row],[SPE FE]]/Table2[[#This Row],[SPE T]]=0, "--", Table2[[#This Row],[SPE FE]]/Table2[[#This Row],[SPE T]]))</f>
        <v>--</v>
      </c>
      <c r="EE189" s="2">
        <v>0</v>
      </c>
      <c r="EF189" s="2">
        <v>0</v>
      </c>
      <c r="EG189" s="2">
        <v>0</v>
      </c>
      <c r="EH189" s="2">
        <v>0</v>
      </c>
      <c r="EI189" s="6">
        <f>SUM(Table2[[#This Row],[ORC B]:[ORC FE]])</f>
        <v>0</v>
      </c>
      <c r="EJ189" s="11" t="str">
        <f>IF((Table2[[#This Row],[ORC T]]/Table2[[#This Row],[Admission]]) = 0, "--", (Table2[[#This Row],[ORC T]]/Table2[[#This Row],[Admission]]))</f>
        <v>--</v>
      </c>
      <c r="EK189" s="11" t="str">
        <f>IF(Table2[[#This Row],[ORC T]]=0,"--", IF(Table2[[#This Row],[ORC HS]]/Table2[[#This Row],[ORC T]]=0, "--", Table2[[#This Row],[ORC HS]]/Table2[[#This Row],[ORC T]]))</f>
        <v>--</v>
      </c>
      <c r="EL189" s="18" t="str">
        <f>IF(Table2[[#This Row],[ORC T]]=0,"--", IF(Table2[[#This Row],[ORC FE]]/Table2[[#This Row],[ORC T]]=0, "--", Table2[[#This Row],[ORC FE]]/Table2[[#This Row],[ORC T]]))</f>
        <v>--</v>
      </c>
      <c r="EM189" s="2">
        <v>0</v>
      </c>
      <c r="EN189" s="2">
        <v>0</v>
      </c>
      <c r="EO189" s="2">
        <v>0</v>
      </c>
      <c r="EP189" s="2">
        <v>0</v>
      </c>
      <c r="EQ189" s="6">
        <f>SUM(Table2[[#This Row],[SOL B]:[SOL FE]])</f>
        <v>0</v>
      </c>
      <c r="ER189" s="11" t="str">
        <f>IF((Table2[[#This Row],[SOL T]]/Table2[[#This Row],[Admission]]) = 0, "--", (Table2[[#This Row],[SOL T]]/Table2[[#This Row],[Admission]]))</f>
        <v>--</v>
      </c>
      <c r="ES189" s="11" t="str">
        <f>IF(Table2[[#This Row],[SOL T]]=0,"--", IF(Table2[[#This Row],[SOL HS]]/Table2[[#This Row],[SOL T]]=0, "--", Table2[[#This Row],[SOL HS]]/Table2[[#This Row],[SOL T]]))</f>
        <v>--</v>
      </c>
      <c r="ET189" s="18" t="str">
        <f>IF(Table2[[#This Row],[SOL T]]=0,"--", IF(Table2[[#This Row],[SOL FE]]/Table2[[#This Row],[SOL T]]=0, "--", Table2[[#This Row],[SOL FE]]/Table2[[#This Row],[SOL T]]))</f>
        <v>--</v>
      </c>
      <c r="EU189" s="2">
        <v>27</v>
      </c>
      <c r="EV189" s="2">
        <v>16</v>
      </c>
      <c r="EW189" s="2">
        <v>0</v>
      </c>
      <c r="EX189" s="2">
        <v>2</v>
      </c>
      <c r="EY189" s="6">
        <f>SUM(Table2[[#This Row],[CHO B]:[CHO FE]])</f>
        <v>45</v>
      </c>
      <c r="EZ189" s="11">
        <f>IF((Table2[[#This Row],[CHO T]]/Table2[[#This Row],[Admission]]) = 0, "--", (Table2[[#This Row],[CHO T]]/Table2[[#This Row],[Admission]]))</f>
        <v>8.7548638132295714E-2</v>
      </c>
      <c r="FA189" s="11" t="str">
        <f>IF(Table2[[#This Row],[CHO T]]=0,"--", IF(Table2[[#This Row],[CHO HS]]/Table2[[#This Row],[CHO T]]=0, "--", Table2[[#This Row],[CHO HS]]/Table2[[#This Row],[CHO T]]))</f>
        <v>--</v>
      </c>
      <c r="FB189" s="18">
        <f>IF(Table2[[#This Row],[CHO T]]=0,"--", IF(Table2[[#This Row],[CHO FE]]/Table2[[#This Row],[CHO T]]=0, "--", Table2[[#This Row],[CHO FE]]/Table2[[#This Row],[CHO T]]))</f>
        <v>4.4444444444444446E-2</v>
      </c>
      <c r="FC18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254</v>
      </c>
      <c r="FD189">
        <v>3</v>
      </c>
      <c r="FE189">
        <v>0</v>
      </c>
      <c r="FF189" s="1" t="s">
        <v>390</v>
      </c>
      <c r="FG189" s="1" t="s">
        <v>390</v>
      </c>
      <c r="FH189">
        <v>0</v>
      </c>
      <c r="FI189">
        <v>0</v>
      </c>
      <c r="FJ189" s="1" t="s">
        <v>390</v>
      </c>
      <c r="FK189" s="1" t="s">
        <v>390</v>
      </c>
      <c r="FL189">
        <v>0</v>
      </c>
      <c r="FM189">
        <v>1</v>
      </c>
      <c r="FN189" s="1" t="s">
        <v>390</v>
      </c>
      <c r="FO189" s="1" t="s">
        <v>390</v>
      </c>
    </row>
    <row r="190" spans="1:171">
      <c r="A190">
        <v>1172</v>
      </c>
      <c r="B190">
        <v>178</v>
      </c>
      <c r="C190" t="s">
        <v>102</v>
      </c>
      <c r="D190" t="s">
        <v>287</v>
      </c>
      <c r="E190" s="20">
        <v>719</v>
      </c>
      <c r="F190" s="2">
        <v>65</v>
      </c>
      <c r="G190" s="2">
        <v>1</v>
      </c>
      <c r="H190" s="2">
        <v>0</v>
      </c>
      <c r="I190" s="2">
        <v>0</v>
      </c>
      <c r="J190" s="6">
        <f>SUM(Table2[[#This Row],[FB B]:[FB FE]])</f>
        <v>66</v>
      </c>
      <c r="K190" s="11">
        <f>IF((Table2[[#This Row],[FB T]]/Table2[[#This Row],[Admission]]) = 0, "--", (Table2[[#This Row],[FB T]]/Table2[[#This Row],[Admission]]))</f>
        <v>9.1794158553546598E-2</v>
      </c>
      <c r="L190" s="11" t="str">
        <f>IF(Table2[[#This Row],[FB T]]=0,"--", IF(Table2[[#This Row],[FB HS]]/Table2[[#This Row],[FB T]]=0, "--", Table2[[#This Row],[FB HS]]/Table2[[#This Row],[FB T]]))</f>
        <v>--</v>
      </c>
      <c r="M190" s="18" t="str">
        <f>IF(Table2[[#This Row],[FB T]]=0,"--", IF(Table2[[#This Row],[FB FE]]/Table2[[#This Row],[FB T]]=0, "--", Table2[[#This Row],[FB FE]]/Table2[[#This Row],[FB T]]))</f>
        <v>--</v>
      </c>
      <c r="N190" s="2">
        <v>18</v>
      </c>
      <c r="O190" s="2">
        <v>13</v>
      </c>
      <c r="P190" s="2">
        <v>1</v>
      </c>
      <c r="Q190" s="2">
        <v>0</v>
      </c>
      <c r="R190" s="6">
        <f>SUM(Table2[[#This Row],[XC B]:[XC FE]])</f>
        <v>32</v>
      </c>
      <c r="S190" s="11">
        <f>IF((Table2[[#This Row],[XC T]]/Table2[[#This Row],[Admission]]) = 0, "--", (Table2[[#This Row],[XC T]]/Table2[[#This Row],[Admission]]))</f>
        <v>4.4506258692628649E-2</v>
      </c>
      <c r="T190" s="11">
        <f>IF(Table2[[#This Row],[XC T]]=0,"--", IF(Table2[[#This Row],[XC HS]]/Table2[[#This Row],[XC T]]=0, "--", Table2[[#This Row],[XC HS]]/Table2[[#This Row],[XC T]]))</f>
        <v>3.125E-2</v>
      </c>
      <c r="U190" s="18" t="str">
        <f>IF(Table2[[#This Row],[XC T]]=0,"--", IF(Table2[[#This Row],[XC FE]]/Table2[[#This Row],[XC T]]=0, "--", Table2[[#This Row],[XC FE]]/Table2[[#This Row],[XC T]]))</f>
        <v>--</v>
      </c>
      <c r="V190" s="2">
        <v>31</v>
      </c>
      <c r="W190" s="2">
        <v>0</v>
      </c>
      <c r="X190" s="2">
        <v>0</v>
      </c>
      <c r="Y190" s="6">
        <f>SUM(Table2[[#This Row],[VB G]:[VB FE]])</f>
        <v>31</v>
      </c>
      <c r="Z190" s="11">
        <f>IF((Table2[[#This Row],[VB T]]/Table2[[#This Row],[Admission]]) = 0, "--", (Table2[[#This Row],[VB T]]/Table2[[#This Row],[Admission]]))</f>
        <v>4.3115438108484005E-2</v>
      </c>
      <c r="AA190" s="11" t="str">
        <f>IF(Table2[[#This Row],[VB T]]=0,"--", IF(Table2[[#This Row],[VB HS]]/Table2[[#This Row],[VB T]]=0, "--", Table2[[#This Row],[VB HS]]/Table2[[#This Row],[VB T]]))</f>
        <v>--</v>
      </c>
      <c r="AB190" s="18" t="str">
        <f>IF(Table2[[#This Row],[VB T]]=0,"--", IF(Table2[[#This Row],[VB FE]]/Table2[[#This Row],[VB T]]=0, "--", Table2[[#This Row],[VB FE]]/Table2[[#This Row],[VB T]]))</f>
        <v>--</v>
      </c>
      <c r="AC190" s="2">
        <v>45</v>
      </c>
      <c r="AD190" s="2">
        <v>36</v>
      </c>
      <c r="AE190" s="2">
        <v>0</v>
      </c>
      <c r="AF190" s="2">
        <v>0</v>
      </c>
      <c r="AG190" s="6">
        <f>SUM(Table2[[#This Row],[SC B]:[SC FE]])</f>
        <v>81</v>
      </c>
      <c r="AH190" s="11">
        <f>IF((Table2[[#This Row],[SC T]]/Table2[[#This Row],[Admission]]) = 0, "--", (Table2[[#This Row],[SC T]]/Table2[[#This Row],[Admission]]))</f>
        <v>0.11265646731571627</v>
      </c>
      <c r="AI190" s="11" t="str">
        <f>IF(Table2[[#This Row],[SC T]]=0,"--", IF(Table2[[#This Row],[SC HS]]/Table2[[#This Row],[SC T]]=0, "--", Table2[[#This Row],[SC HS]]/Table2[[#This Row],[SC T]]))</f>
        <v>--</v>
      </c>
      <c r="AJ190" s="18" t="str">
        <f>IF(Table2[[#This Row],[SC T]]=0,"--", IF(Table2[[#This Row],[SC FE]]/Table2[[#This Row],[SC T]]=0, "--", Table2[[#This Row],[SC FE]]/Table2[[#This Row],[SC T]]))</f>
        <v>--</v>
      </c>
      <c r="AK190" s="15">
        <f>SUM(Table2[[#This Row],[FB T]],Table2[[#This Row],[XC T]],Table2[[#This Row],[VB T]],Table2[[#This Row],[SC T]])</f>
        <v>210</v>
      </c>
      <c r="AL190" s="2">
        <v>33</v>
      </c>
      <c r="AM190" s="2">
        <v>28</v>
      </c>
      <c r="AN190" s="2">
        <v>0</v>
      </c>
      <c r="AO190" s="2">
        <v>0</v>
      </c>
      <c r="AP190" s="6">
        <f>SUM(Table2[[#This Row],[BX B]:[BX FE]])</f>
        <v>61</v>
      </c>
      <c r="AQ190" s="11">
        <f>IF((Table2[[#This Row],[BX T]]/Table2[[#This Row],[Admission]]) = 0, "--", (Table2[[#This Row],[BX T]]/Table2[[#This Row],[Admission]]))</f>
        <v>8.4840055632823361E-2</v>
      </c>
      <c r="AR190" s="11" t="str">
        <f>IF(Table2[[#This Row],[BX T]]=0,"--", IF(Table2[[#This Row],[BX HS]]/Table2[[#This Row],[BX T]]=0, "--", Table2[[#This Row],[BX HS]]/Table2[[#This Row],[BX T]]))</f>
        <v>--</v>
      </c>
      <c r="AS190" s="18" t="str">
        <f>IF(Table2[[#This Row],[BX T]]=0,"--", IF(Table2[[#This Row],[BX FE]]/Table2[[#This Row],[BX T]]=0, "--", Table2[[#This Row],[BX FE]]/Table2[[#This Row],[BX T]]))</f>
        <v>--</v>
      </c>
      <c r="AT190" s="2">
        <v>18</v>
      </c>
      <c r="AU190" s="2">
        <v>13</v>
      </c>
      <c r="AV190" s="2">
        <v>3</v>
      </c>
      <c r="AW190" s="2">
        <v>0</v>
      </c>
      <c r="AX190" s="6">
        <f>SUM(Table2[[#This Row],[SW B]:[SW FE]])</f>
        <v>34</v>
      </c>
      <c r="AY190" s="11">
        <f>IF((Table2[[#This Row],[SW T]]/Table2[[#This Row],[Admission]]) = 0, "--", (Table2[[#This Row],[SW T]]/Table2[[#This Row],[Admission]]))</f>
        <v>4.7287899860917942E-2</v>
      </c>
      <c r="AZ190" s="11">
        <f>IF(Table2[[#This Row],[SW T]]=0,"--", IF(Table2[[#This Row],[SW HS]]/Table2[[#This Row],[SW T]]=0, "--", Table2[[#This Row],[SW HS]]/Table2[[#This Row],[SW T]]))</f>
        <v>8.8235294117647065E-2</v>
      </c>
      <c r="BA190" s="18" t="str">
        <f>IF(Table2[[#This Row],[SW T]]=0,"--", IF(Table2[[#This Row],[SW FE]]/Table2[[#This Row],[SW T]]=0, "--", Table2[[#This Row],[SW FE]]/Table2[[#This Row],[SW T]]))</f>
        <v>--</v>
      </c>
      <c r="BB190" s="2">
        <v>0</v>
      </c>
      <c r="BC190" s="2">
        <v>15</v>
      </c>
      <c r="BD190" s="2">
        <v>0</v>
      </c>
      <c r="BE190" s="2">
        <v>0</v>
      </c>
      <c r="BF190" s="6">
        <f>SUM(Table2[[#This Row],[CHE B]:[CHE FE]])</f>
        <v>15</v>
      </c>
      <c r="BG190" s="11">
        <f>IF((Table2[[#This Row],[CHE T]]/Table2[[#This Row],[Admission]]) = 0, "--", (Table2[[#This Row],[CHE T]]/Table2[[#This Row],[Admission]]))</f>
        <v>2.0862308762169681E-2</v>
      </c>
      <c r="BH190" s="11" t="str">
        <f>IF(Table2[[#This Row],[CHE T]]=0,"--", IF(Table2[[#This Row],[CHE HS]]/Table2[[#This Row],[CHE T]]=0, "--", Table2[[#This Row],[CHE HS]]/Table2[[#This Row],[CHE T]]))</f>
        <v>--</v>
      </c>
      <c r="BI190" s="22" t="str">
        <f>IF(Table2[[#This Row],[CHE T]]=0,"--", IF(Table2[[#This Row],[CHE FE]]/Table2[[#This Row],[CHE T]]=0, "--", Table2[[#This Row],[CHE FE]]/Table2[[#This Row],[CHE T]]))</f>
        <v>--</v>
      </c>
      <c r="BJ190" s="2">
        <v>21</v>
      </c>
      <c r="BK190" s="2">
        <v>0</v>
      </c>
      <c r="BL190" s="2">
        <v>0</v>
      </c>
      <c r="BM190" s="2">
        <v>0</v>
      </c>
      <c r="BN190" s="6">
        <f>SUM(Table2[[#This Row],[WR B]:[WR FE]])</f>
        <v>21</v>
      </c>
      <c r="BO190" s="11">
        <f>IF((Table2[[#This Row],[WR T]]/Table2[[#This Row],[Admission]]) = 0, "--", (Table2[[#This Row],[WR T]]/Table2[[#This Row],[Admission]]))</f>
        <v>2.9207232267037551E-2</v>
      </c>
      <c r="BP190" s="11" t="str">
        <f>IF(Table2[[#This Row],[WR T]]=0,"--", IF(Table2[[#This Row],[WR HS]]/Table2[[#This Row],[WR T]]=0, "--", Table2[[#This Row],[WR HS]]/Table2[[#This Row],[WR T]]))</f>
        <v>--</v>
      </c>
      <c r="BQ190" s="18" t="str">
        <f>IF(Table2[[#This Row],[WR T]]=0,"--", IF(Table2[[#This Row],[WR FE]]/Table2[[#This Row],[WR T]]=0, "--", Table2[[#This Row],[WR FE]]/Table2[[#This Row],[WR T]]))</f>
        <v>--</v>
      </c>
      <c r="BR190" s="2">
        <v>0</v>
      </c>
      <c r="BS190" s="2">
        <v>9</v>
      </c>
      <c r="BT190" s="2">
        <v>0</v>
      </c>
      <c r="BU190" s="2">
        <v>0</v>
      </c>
      <c r="BV190" s="6">
        <f>SUM(Table2[[#This Row],[DNC B]:[DNC FE]])</f>
        <v>9</v>
      </c>
      <c r="BW190" s="11">
        <f>IF((Table2[[#This Row],[DNC T]]/Table2[[#This Row],[Admission]]) = 0, "--", (Table2[[#This Row],[DNC T]]/Table2[[#This Row],[Admission]]))</f>
        <v>1.2517385257301807E-2</v>
      </c>
      <c r="BX190" s="11" t="str">
        <f>IF(Table2[[#This Row],[DNC T]]=0,"--", IF(Table2[[#This Row],[DNC HS]]/Table2[[#This Row],[DNC T]]=0, "--", Table2[[#This Row],[DNC HS]]/Table2[[#This Row],[DNC T]]))</f>
        <v>--</v>
      </c>
      <c r="BY190" s="18" t="str">
        <f>IF(Table2[[#This Row],[DNC T]]=0,"--", IF(Table2[[#This Row],[DNC FE]]/Table2[[#This Row],[DNC T]]=0, "--", Table2[[#This Row],[DNC FE]]/Table2[[#This Row],[DNC T]]))</f>
        <v>--</v>
      </c>
      <c r="BZ190" s="24">
        <f>SUM(Table2[[#This Row],[BX T]],Table2[[#This Row],[SW T]],Table2[[#This Row],[CHE T]],Table2[[#This Row],[WR T]],Table2[[#This Row],[DNC T]])</f>
        <v>140</v>
      </c>
      <c r="CA190" s="2">
        <v>32</v>
      </c>
      <c r="CB190" s="2">
        <v>15</v>
      </c>
      <c r="CC190" s="2">
        <v>1</v>
      </c>
      <c r="CD190" s="2">
        <v>0</v>
      </c>
      <c r="CE190" s="6">
        <f>SUM(Table2[[#This Row],[TF B]:[TF FE]])</f>
        <v>48</v>
      </c>
      <c r="CF190" s="11">
        <f>IF((Table2[[#This Row],[TF T]]/Table2[[#This Row],[Admission]]) = 0, "--", (Table2[[#This Row],[TF T]]/Table2[[#This Row],[Admission]]))</f>
        <v>6.6759388038942977E-2</v>
      </c>
      <c r="CG190" s="11">
        <f>IF(Table2[[#This Row],[TF T]]=0,"--", IF(Table2[[#This Row],[TF HS]]/Table2[[#This Row],[TF T]]=0, "--", Table2[[#This Row],[TF HS]]/Table2[[#This Row],[TF T]]))</f>
        <v>2.0833333333333332E-2</v>
      </c>
      <c r="CH190" s="18" t="str">
        <f>IF(Table2[[#This Row],[TF T]]=0,"--", IF(Table2[[#This Row],[TF FE]]/Table2[[#This Row],[TF T]]=0, "--", Table2[[#This Row],[TF FE]]/Table2[[#This Row],[TF T]]))</f>
        <v>--</v>
      </c>
      <c r="CI190" s="2">
        <v>16</v>
      </c>
      <c r="CJ190" s="2">
        <v>0</v>
      </c>
      <c r="CK190" s="2">
        <v>0</v>
      </c>
      <c r="CL190" s="2">
        <v>0</v>
      </c>
      <c r="CM190" s="6">
        <f>SUM(Table2[[#This Row],[BB B]:[BB FE]])</f>
        <v>16</v>
      </c>
      <c r="CN190" s="11">
        <f>IF((Table2[[#This Row],[BB T]]/Table2[[#This Row],[Admission]]) = 0, "--", (Table2[[#This Row],[BB T]]/Table2[[#This Row],[Admission]]))</f>
        <v>2.2253129346314324E-2</v>
      </c>
      <c r="CO190" s="11" t="str">
        <f>IF(Table2[[#This Row],[BB T]]=0,"--", IF(Table2[[#This Row],[BB HS]]/Table2[[#This Row],[BB T]]=0, "--", Table2[[#This Row],[BB HS]]/Table2[[#This Row],[BB T]]))</f>
        <v>--</v>
      </c>
      <c r="CP190" s="18" t="str">
        <f>IF(Table2[[#This Row],[BB T]]=0,"--", IF(Table2[[#This Row],[BB FE]]/Table2[[#This Row],[BB T]]=0, "--", Table2[[#This Row],[BB FE]]/Table2[[#This Row],[BB T]]))</f>
        <v>--</v>
      </c>
      <c r="CQ190" s="2">
        <v>0</v>
      </c>
      <c r="CR190" s="2">
        <v>25</v>
      </c>
      <c r="CS190" s="2">
        <v>0</v>
      </c>
      <c r="CT190" s="2">
        <v>0</v>
      </c>
      <c r="CU190" s="6">
        <f>SUM(Table2[[#This Row],[SB B]:[SB FE]])</f>
        <v>25</v>
      </c>
      <c r="CV190" s="11">
        <f>IF((Table2[[#This Row],[SB T]]/Table2[[#This Row],[Admission]]) = 0, "--", (Table2[[#This Row],[SB T]]/Table2[[#This Row],[Admission]]))</f>
        <v>3.4770514603616132E-2</v>
      </c>
      <c r="CW190" s="11" t="str">
        <f>IF(Table2[[#This Row],[SB T]]=0,"--", IF(Table2[[#This Row],[SB HS]]/Table2[[#This Row],[SB T]]=0, "--", Table2[[#This Row],[SB HS]]/Table2[[#This Row],[SB T]]))</f>
        <v>--</v>
      </c>
      <c r="CX190" s="18" t="str">
        <f>IF(Table2[[#This Row],[SB T]]=0,"--", IF(Table2[[#This Row],[SB FE]]/Table2[[#This Row],[SB T]]=0, "--", Table2[[#This Row],[SB FE]]/Table2[[#This Row],[SB T]]))</f>
        <v>--</v>
      </c>
      <c r="CY190" s="2">
        <v>11</v>
      </c>
      <c r="CZ190" s="2">
        <v>17</v>
      </c>
      <c r="DA190" s="2">
        <v>0</v>
      </c>
      <c r="DB190" s="2">
        <v>0</v>
      </c>
      <c r="DC190" s="6">
        <f>SUM(Table2[[#This Row],[GF B]:[GF FE]])</f>
        <v>28</v>
      </c>
      <c r="DD190" s="11">
        <f>IF((Table2[[#This Row],[GF T]]/Table2[[#This Row],[Admission]]) = 0, "--", (Table2[[#This Row],[GF T]]/Table2[[#This Row],[Admission]]))</f>
        <v>3.8942976356050069E-2</v>
      </c>
      <c r="DE190" s="11" t="str">
        <f>IF(Table2[[#This Row],[GF T]]=0,"--", IF(Table2[[#This Row],[GF HS]]/Table2[[#This Row],[GF T]]=0, "--", Table2[[#This Row],[GF HS]]/Table2[[#This Row],[GF T]]))</f>
        <v>--</v>
      </c>
      <c r="DF190" s="18" t="str">
        <f>IF(Table2[[#This Row],[GF T]]=0,"--", IF(Table2[[#This Row],[GF FE]]/Table2[[#This Row],[GF T]]=0, "--", Table2[[#This Row],[GF FE]]/Table2[[#This Row],[GF T]]))</f>
        <v>--</v>
      </c>
      <c r="DG190" s="2">
        <v>1</v>
      </c>
      <c r="DH190" s="2">
        <v>0</v>
      </c>
      <c r="DI190" s="2">
        <v>0</v>
      </c>
      <c r="DJ190" s="2">
        <v>0</v>
      </c>
      <c r="DK190" s="6">
        <f>SUM(Table2[[#This Row],[TN B]:[TN FE]])</f>
        <v>1</v>
      </c>
      <c r="DL190" s="11">
        <f>IF((Table2[[#This Row],[TN T]]/Table2[[#This Row],[Admission]]) = 0, "--", (Table2[[#This Row],[TN T]]/Table2[[#This Row],[Admission]]))</f>
        <v>1.3908205841446453E-3</v>
      </c>
      <c r="DM190" s="11" t="str">
        <f>IF(Table2[[#This Row],[TN T]]=0,"--", IF(Table2[[#This Row],[TN HS]]/Table2[[#This Row],[TN T]]=0, "--", Table2[[#This Row],[TN HS]]/Table2[[#This Row],[TN T]]))</f>
        <v>--</v>
      </c>
      <c r="DN190" s="18" t="str">
        <f>IF(Table2[[#This Row],[TN T]]=0,"--", IF(Table2[[#This Row],[TN FE]]/Table2[[#This Row],[TN T]]=0, "--", Table2[[#This Row],[TN FE]]/Table2[[#This Row],[TN T]]))</f>
        <v>--</v>
      </c>
      <c r="DO190" s="2">
        <v>16</v>
      </c>
      <c r="DP190" s="2">
        <v>17</v>
      </c>
      <c r="DQ190" s="2">
        <v>0</v>
      </c>
      <c r="DR190" s="2">
        <v>0</v>
      </c>
      <c r="DS190" s="6">
        <f>SUM(Table2[[#This Row],[BND B]:[BND FE]])</f>
        <v>33</v>
      </c>
      <c r="DT190" s="11">
        <f>IF((Table2[[#This Row],[BND T]]/Table2[[#This Row],[Admission]]) = 0, "--", (Table2[[#This Row],[BND T]]/Table2[[#This Row],[Admission]]))</f>
        <v>4.5897079276773299E-2</v>
      </c>
      <c r="DU190" s="11" t="str">
        <f>IF(Table2[[#This Row],[BND T]]=0,"--", IF(Table2[[#This Row],[BND HS]]/Table2[[#This Row],[BND T]]=0, "--", Table2[[#This Row],[BND HS]]/Table2[[#This Row],[BND T]]))</f>
        <v>--</v>
      </c>
      <c r="DV190" s="18" t="str">
        <f>IF(Table2[[#This Row],[BND T]]=0,"--", IF(Table2[[#This Row],[BND FE]]/Table2[[#This Row],[BND T]]=0, "--", Table2[[#This Row],[BND FE]]/Table2[[#This Row],[BND T]]))</f>
        <v>--</v>
      </c>
      <c r="DW190" s="2">
        <v>0</v>
      </c>
      <c r="DX190" s="2">
        <v>0</v>
      </c>
      <c r="DY190" s="2">
        <v>0</v>
      </c>
      <c r="DZ190" s="2">
        <v>0</v>
      </c>
      <c r="EA190" s="6">
        <f>SUM(Table2[[#This Row],[SPE B]:[SPE FE]])</f>
        <v>0</v>
      </c>
      <c r="EB190" s="11" t="str">
        <f>IF((Table2[[#This Row],[SPE T]]/Table2[[#This Row],[Admission]]) = 0, "--", (Table2[[#This Row],[SPE T]]/Table2[[#This Row],[Admission]]))</f>
        <v>--</v>
      </c>
      <c r="EC190" s="11" t="str">
        <f>IF(Table2[[#This Row],[SPE T]]=0,"--", IF(Table2[[#This Row],[SPE HS]]/Table2[[#This Row],[SPE T]]=0, "--", Table2[[#This Row],[SPE HS]]/Table2[[#This Row],[SPE T]]))</f>
        <v>--</v>
      </c>
      <c r="ED190" s="18" t="str">
        <f>IF(Table2[[#This Row],[SPE T]]=0,"--", IF(Table2[[#This Row],[SPE FE]]/Table2[[#This Row],[SPE T]]=0, "--", Table2[[#This Row],[SPE FE]]/Table2[[#This Row],[SPE T]]))</f>
        <v>--</v>
      </c>
      <c r="EE190" s="2">
        <v>0</v>
      </c>
      <c r="EF190" s="2">
        <v>0</v>
      </c>
      <c r="EG190" s="2">
        <v>0</v>
      </c>
      <c r="EH190" s="2">
        <v>0</v>
      </c>
      <c r="EI190" s="6">
        <f>SUM(Table2[[#This Row],[ORC B]:[ORC FE]])</f>
        <v>0</v>
      </c>
      <c r="EJ190" s="11" t="str">
        <f>IF((Table2[[#This Row],[ORC T]]/Table2[[#This Row],[Admission]]) = 0, "--", (Table2[[#This Row],[ORC T]]/Table2[[#This Row],[Admission]]))</f>
        <v>--</v>
      </c>
      <c r="EK190" s="11" t="str">
        <f>IF(Table2[[#This Row],[ORC T]]=0,"--", IF(Table2[[#This Row],[ORC HS]]/Table2[[#This Row],[ORC T]]=0, "--", Table2[[#This Row],[ORC HS]]/Table2[[#This Row],[ORC T]]))</f>
        <v>--</v>
      </c>
      <c r="EL190" s="18" t="str">
        <f>IF(Table2[[#This Row],[ORC T]]=0,"--", IF(Table2[[#This Row],[ORC FE]]/Table2[[#This Row],[ORC T]]=0, "--", Table2[[#This Row],[ORC FE]]/Table2[[#This Row],[ORC T]]))</f>
        <v>--</v>
      </c>
      <c r="EM190" s="2">
        <v>0</v>
      </c>
      <c r="EN190" s="2">
        <v>0</v>
      </c>
      <c r="EO190" s="2">
        <v>0</v>
      </c>
      <c r="EP190" s="2">
        <v>0</v>
      </c>
      <c r="EQ190" s="6">
        <f>SUM(Table2[[#This Row],[SOL B]:[SOL FE]])</f>
        <v>0</v>
      </c>
      <c r="ER190" s="11" t="str">
        <f>IF((Table2[[#This Row],[SOL T]]/Table2[[#This Row],[Admission]]) = 0, "--", (Table2[[#This Row],[SOL T]]/Table2[[#This Row],[Admission]]))</f>
        <v>--</v>
      </c>
      <c r="ES190" s="11" t="str">
        <f>IF(Table2[[#This Row],[SOL T]]=0,"--", IF(Table2[[#This Row],[SOL HS]]/Table2[[#This Row],[SOL T]]=0, "--", Table2[[#This Row],[SOL HS]]/Table2[[#This Row],[SOL T]]))</f>
        <v>--</v>
      </c>
      <c r="ET190" s="18" t="str">
        <f>IF(Table2[[#This Row],[SOL T]]=0,"--", IF(Table2[[#This Row],[SOL FE]]/Table2[[#This Row],[SOL T]]=0, "--", Table2[[#This Row],[SOL FE]]/Table2[[#This Row],[SOL T]]))</f>
        <v>--</v>
      </c>
      <c r="EU190" s="2">
        <v>4</v>
      </c>
      <c r="EV190" s="2">
        <v>15</v>
      </c>
      <c r="EW190" s="2">
        <v>0</v>
      </c>
      <c r="EX190" s="2">
        <v>0</v>
      </c>
      <c r="EY190" s="6">
        <f>SUM(Table2[[#This Row],[CHO B]:[CHO FE]])</f>
        <v>19</v>
      </c>
      <c r="EZ190" s="11">
        <f>IF((Table2[[#This Row],[CHO T]]/Table2[[#This Row],[Admission]]) = 0, "--", (Table2[[#This Row],[CHO T]]/Table2[[#This Row],[Admission]]))</f>
        <v>2.6425591098748261E-2</v>
      </c>
      <c r="FA190" s="11" t="str">
        <f>IF(Table2[[#This Row],[CHO T]]=0,"--", IF(Table2[[#This Row],[CHO HS]]/Table2[[#This Row],[CHO T]]=0, "--", Table2[[#This Row],[CHO HS]]/Table2[[#This Row],[CHO T]]))</f>
        <v>--</v>
      </c>
      <c r="FB190" s="18" t="str">
        <f>IF(Table2[[#This Row],[CHO T]]=0,"--", IF(Table2[[#This Row],[CHO FE]]/Table2[[#This Row],[CHO T]]=0, "--", Table2[[#This Row],[CHO FE]]/Table2[[#This Row],[CHO T]]))</f>
        <v>--</v>
      </c>
      <c r="FC19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170</v>
      </c>
      <c r="FD190">
        <v>0</v>
      </c>
      <c r="FE190">
        <v>0</v>
      </c>
      <c r="FF190" s="1" t="s">
        <v>390</v>
      </c>
      <c r="FG190" s="1" t="s">
        <v>390</v>
      </c>
      <c r="FH190">
        <v>1</v>
      </c>
      <c r="FI190">
        <v>0</v>
      </c>
      <c r="FJ190" s="1" t="s">
        <v>390</v>
      </c>
      <c r="FK190" s="1" t="s">
        <v>390</v>
      </c>
      <c r="FL190">
        <v>0</v>
      </c>
      <c r="FM190">
        <v>0</v>
      </c>
      <c r="FN190" s="1" t="s">
        <v>390</v>
      </c>
      <c r="FO190" s="1" t="s">
        <v>390</v>
      </c>
    </row>
    <row r="191" spans="1:171">
      <c r="A191">
        <v>1076</v>
      </c>
      <c r="B191">
        <v>124</v>
      </c>
      <c r="C191" t="s">
        <v>112</v>
      </c>
      <c r="D191" t="s">
        <v>288</v>
      </c>
      <c r="E191" s="20">
        <v>124</v>
      </c>
      <c r="F191" s="2">
        <v>42</v>
      </c>
      <c r="G191" s="2">
        <v>28</v>
      </c>
      <c r="H191" s="2">
        <v>0</v>
      </c>
      <c r="I191" s="2">
        <v>0</v>
      </c>
      <c r="J191" s="6">
        <f>SUM(Table2[[#This Row],[FB B]:[FB FE]])</f>
        <v>70</v>
      </c>
      <c r="K191" s="11">
        <f>IF((Table2[[#This Row],[FB T]]/Table2[[#This Row],[Admission]]) = 0, "--", (Table2[[#This Row],[FB T]]/Table2[[#This Row],[Admission]]))</f>
        <v>0.56451612903225812</v>
      </c>
      <c r="L191" s="11" t="str">
        <f>IF(Table2[[#This Row],[FB T]]=0,"--", IF(Table2[[#This Row],[FB HS]]/Table2[[#This Row],[FB T]]=0, "--", Table2[[#This Row],[FB HS]]/Table2[[#This Row],[FB T]]))</f>
        <v>--</v>
      </c>
      <c r="M191" s="18" t="str">
        <f>IF(Table2[[#This Row],[FB T]]=0,"--", IF(Table2[[#This Row],[FB FE]]/Table2[[#This Row],[FB T]]=0, "--", Table2[[#This Row],[FB FE]]/Table2[[#This Row],[FB T]]))</f>
        <v>--</v>
      </c>
      <c r="N191" s="2">
        <v>0</v>
      </c>
      <c r="O191" s="2">
        <v>0</v>
      </c>
      <c r="P191" s="2">
        <v>0</v>
      </c>
      <c r="Q191" s="2">
        <v>0</v>
      </c>
      <c r="R191" s="6">
        <f>SUM(Table2[[#This Row],[XC B]:[XC FE]])</f>
        <v>0</v>
      </c>
      <c r="S191" s="11" t="str">
        <f>IF((Table2[[#This Row],[XC T]]/Table2[[#This Row],[Admission]]) = 0, "--", (Table2[[#This Row],[XC T]]/Table2[[#This Row],[Admission]]))</f>
        <v>--</v>
      </c>
      <c r="T191" s="11" t="str">
        <f>IF(Table2[[#This Row],[XC T]]=0,"--", IF(Table2[[#This Row],[XC HS]]/Table2[[#This Row],[XC T]]=0, "--", Table2[[#This Row],[XC HS]]/Table2[[#This Row],[XC T]]))</f>
        <v>--</v>
      </c>
      <c r="U191" s="18" t="str">
        <f>IF(Table2[[#This Row],[XC T]]=0,"--", IF(Table2[[#This Row],[XC FE]]/Table2[[#This Row],[XC T]]=0, "--", Table2[[#This Row],[XC FE]]/Table2[[#This Row],[XC T]]))</f>
        <v>--</v>
      </c>
      <c r="V191" s="2">
        <v>0</v>
      </c>
      <c r="W191" s="2">
        <v>0</v>
      </c>
      <c r="X191" s="2">
        <v>0</v>
      </c>
      <c r="Y191" s="6">
        <f>SUM(Table2[[#This Row],[VB G]:[VB FE]])</f>
        <v>0</v>
      </c>
      <c r="Z191" s="11" t="str">
        <f>IF((Table2[[#This Row],[VB T]]/Table2[[#This Row],[Admission]]) = 0, "--", (Table2[[#This Row],[VB T]]/Table2[[#This Row],[Admission]]))</f>
        <v>--</v>
      </c>
      <c r="AA191" s="11" t="str">
        <f>IF(Table2[[#This Row],[VB T]]=0,"--", IF(Table2[[#This Row],[VB HS]]/Table2[[#This Row],[VB T]]=0, "--", Table2[[#This Row],[VB HS]]/Table2[[#This Row],[VB T]]))</f>
        <v>--</v>
      </c>
      <c r="AB191" s="18" t="str">
        <f>IF(Table2[[#This Row],[VB T]]=0,"--", IF(Table2[[#This Row],[VB FE]]/Table2[[#This Row],[VB T]]=0, "--", Table2[[#This Row],[VB FE]]/Table2[[#This Row],[VB T]]))</f>
        <v>--</v>
      </c>
      <c r="AC191" s="2">
        <v>0</v>
      </c>
      <c r="AD191" s="2">
        <v>0</v>
      </c>
      <c r="AE191" s="2">
        <v>0</v>
      </c>
      <c r="AF191" s="2">
        <v>0</v>
      </c>
      <c r="AG191" s="6">
        <f>SUM(Table2[[#This Row],[SC B]:[SC FE]])</f>
        <v>0</v>
      </c>
      <c r="AH191" s="11" t="str">
        <f>IF((Table2[[#This Row],[SC T]]/Table2[[#This Row],[Admission]]) = 0, "--", (Table2[[#This Row],[SC T]]/Table2[[#This Row],[Admission]]))</f>
        <v>--</v>
      </c>
      <c r="AI191" s="11" t="str">
        <f>IF(Table2[[#This Row],[SC T]]=0,"--", IF(Table2[[#This Row],[SC HS]]/Table2[[#This Row],[SC T]]=0, "--", Table2[[#This Row],[SC HS]]/Table2[[#This Row],[SC T]]))</f>
        <v>--</v>
      </c>
      <c r="AJ191" s="18" t="str">
        <f>IF(Table2[[#This Row],[SC T]]=0,"--", IF(Table2[[#This Row],[SC FE]]/Table2[[#This Row],[SC T]]=0, "--", Table2[[#This Row],[SC FE]]/Table2[[#This Row],[SC T]]))</f>
        <v>--</v>
      </c>
      <c r="AK191" s="15">
        <f>SUM(Table2[[#This Row],[FB T]],Table2[[#This Row],[XC T]],Table2[[#This Row],[VB T]],Table2[[#This Row],[SC T]])</f>
        <v>70</v>
      </c>
      <c r="AL191" s="2">
        <v>20</v>
      </c>
      <c r="AM191" s="2">
        <v>15</v>
      </c>
      <c r="AN191" s="2">
        <v>0</v>
      </c>
      <c r="AO191" s="2">
        <v>0</v>
      </c>
      <c r="AP191" s="6">
        <f>SUM(Table2[[#This Row],[BX B]:[BX FE]])</f>
        <v>35</v>
      </c>
      <c r="AQ191" s="11">
        <f>IF((Table2[[#This Row],[BX T]]/Table2[[#This Row],[Admission]]) = 0, "--", (Table2[[#This Row],[BX T]]/Table2[[#This Row],[Admission]]))</f>
        <v>0.28225806451612906</v>
      </c>
      <c r="AR191" s="11" t="str">
        <f>IF(Table2[[#This Row],[BX T]]=0,"--", IF(Table2[[#This Row],[BX HS]]/Table2[[#This Row],[BX T]]=0, "--", Table2[[#This Row],[BX HS]]/Table2[[#This Row],[BX T]]))</f>
        <v>--</v>
      </c>
      <c r="AS191" s="18" t="str">
        <f>IF(Table2[[#This Row],[BX T]]=0,"--", IF(Table2[[#This Row],[BX FE]]/Table2[[#This Row],[BX T]]=0, "--", Table2[[#This Row],[BX FE]]/Table2[[#This Row],[BX T]]))</f>
        <v>--</v>
      </c>
      <c r="AT191" s="2">
        <v>0</v>
      </c>
      <c r="AU191" s="2">
        <v>0</v>
      </c>
      <c r="AV191" s="2">
        <v>0</v>
      </c>
      <c r="AW191" s="2">
        <v>0</v>
      </c>
      <c r="AX191" s="6">
        <f>SUM(Table2[[#This Row],[SW B]:[SW FE]])</f>
        <v>0</v>
      </c>
      <c r="AY191" s="11" t="str">
        <f>IF((Table2[[#This Row],[SW T]]/Table2[[#This Row],[Admission]]) = 0, "--", (Table2[[#This Row],[SW T]]/Table2[[#This Row],[Admission]]))</f>
        <v>--</v>
      </c>
      <c r="AZ191" s="11" t="str">
        <f>IF(Table2[[#This Row],[SW T]]=0,"--", IF(Table2[[#This Row],[SW HS]]/Table2[[#This Row],[SW T]]=0, "--", Table2[[#This Row],[SW HS]]/Table2[[#This Row],[SW T]]))</f>
        <v>--</v>
      </c>
      <c r="BA191" s="18" t="str">
        <f>IF(Table2[[#This Row],[SW T]]=0,"--", IF(Table2[[#This Row],[SW FE]]/Table2[[#This Row],[SW T]]=0, "--", Table2[[#This Row],[SW FE]]/Table2[[#This Row],[SW T]]))</f>
        <v>--</v>
      </c>
      <c r="BB191" s="2">
        <v>0</v>
      </c>
      <c r="BC191" s="2">
        <v>0</v>
      </c>
      <c r="BD191" s="2">
        <v>0</v>
      </c>
      <c r="BE191" s="2">
        <v>0</v>
      </c>
      <c r="BF191" s="6">
        <f>SUM(Table2[[#This Row],[CHE B]:[CHE FE]])</f>
        <v>0</v>
      </c>
      <c r="BG191" s="11" t="str">
        <f>IF((Table2[[#This Row],[CHE T]]/Table2[[#This Row],[Admission]]) = 0, "--", (Table2[[#This Row],[CHE T]]/Table2[[#This Row],[Admission]]))</f>
        <v>--</v>
      </c>
      <c r="BH191" s="11" t="str">
        <f>IF(Table2[[#This Row],[CHE T]]=0,"--", IF(Table2[[#This Row],[CHE HS]]/Table2[[#This Row],[CHE T]]=0, "--", Table2[[#This Row],[CHE HS]]/Table2[[#This Row],[CHE T]]))</f>
        <v>--</v>
      </c>
      <c r="BI191" s="22" t="str">
        <f>IF(Table2[[#This Row],[CHE T]]=0,"--", IF(Table2[[#This Row],[CHE FE]]/Table2[[#This Row],[CHE T]]=0, "--", Table2[[#This Row],[CHE FE]]/Table2[[#This Row],[CHE T]]))</f>
        <v>--</v>
      </c>
      <c r="BJ191" s="2">
        <v>0</v>
      </c>
      <c r="BK191" s="2">
        <v>0</v>
      </c>
      <c r="BL191" s="2">
        <v>0</v>
      </c>
      <c r="BM191" s="2">
        <v>0</v>
      </c>
      <c r="BN191" s="6">
        <f>SUM(Table2[[#This Row],[WR B]:[WR FE]])</f>
        <v>0</v>
      </c>
      <c r="BO191" s="11" t="str">
        <f>IF((Table2[[#This Row],[WR T]]/Table2[[#This Row],[Admission]]) = 0, "--", (Table2[[#This Row],[WR T]]/Table2[[#This Row],[Admission]]))</f>
        <v>--</v>
      </c>
      <c r="BP191" s="11" t="str">
        <f>IF(Table2[[#This Row],[WR T]]=0,"--", IF(Table2[[#This Row],[WR HS]]/Table2[[#This Row],[WR T]]=0, "--", Table2[[#This Row],[WR HS]]/Table2[[#This Row],[WR T]]))</f>
        <v>--</v>
      </c>
      <c r="BQ191" s="18" t="str">
        <f>IF(Table2[[#This Row],[WR T]]=0,"--", IF(Table2[[#This Row],[WR FE]]/Table2[[#This Row],[WR T]]=0, "--", Table2[[#This Row],[WR FE]]/Table2[[#This Row],[WR T]]))</f>
        <v>--</v>
      </c>
      <c r="BR191" s="2">
        <v>0</v>
      </c>
      <c r="BS191" s="2">
        <v>0</v>
      </c>
      <c r="BT191" s="2">
        <v>0</v>
      </c>
      <c r="BU191" s="2">
        <v>0</v>
      </c>
      <c r="BV191" s="6">
        <f>SUM(Table2[[#This Row],[DNC B]:[DNC FE]])</f>
        <v>0</v>
      </c>
      <c r="BW191" s="11" t="str">
        <f>IF((Table2[[#This Row],[DNC T]]/Table2[[#This Row],[Admission]]) = 0, "--", (Table2[[#This Row],[DNC T]]/Table2[[#This Row],[Admission]]))</f>
        <v>--</v>
      </c>
      <c r="BX191" s="11" t="str">
        <f>IF(Table2[[#This Row],[DNC T]]=0,"--", IF(Table2[[#This Row],[DNC HS]]/Table2[[#This Row],[DNC T]]=0, "--", Table2[[#This Row],[DNC HS]]/Table2[[#This Row],[DNC T]]))</f>
        <v>--</v>
      </c>
      <c r="BY191" s="18" t="str">
        <f>IF(Table2[[#This Row],[DNC T]]=0,"--", IF(Table2[[#This Row],[DNC FE]]/Table2[[#This Row],[DNC T]]=0, "--", Table2[[#This Row],[DNC FE]]/Table2[[#This Row],[DNC T]]))</f>
        <v>--</v>
      </c>
      <c r="BZ191" s="24">
        <f>SUM(Table2[[#This Row],[BX T]],Table2[[#This Row],[SW T]],Table2[[#This Row],[CHE T]],Table2[[#This Row],[WR T]],Table2[[#This Row],[DNC T]])</f>
        <v>35</v>
      </c>
      <c r="CA191" s="2">
        <v>16</v>
      </c>
      <c r="CB191" s="2">
        <v>5</v>
      </c>
      <c r="CC191" s="2">
        <v>0</v>
      </c>
      <c r="CD191" s="2">
        <v>0</v>
      </c>
      <c r="CE191" s="6">
        <f>SUM(Table2[[#This Row],[TF B]:[TF FE]])</f>
        <v>21</v>
      </c>
      <c r="CF191" s="11">
        <f>IF((Table2[[#This Row],[TF T]]/Table2[[#This Row],[Admission]]) = 0, "--", (Table2[[#This Row],[TF T]]/Table2[[#This Row],[Admission]]))</f>
        <v>0.16935483870967741</v>
      </c>
      <c r="CG191" s="11" t="str">
        <f>IF(Table2[[#This Row],[TF T]]=0,"--", IF(Table2[[#This Row],[TF HS]]/Table2[[#This Row],[TF T]]=0, "--", Table2[[#This Row],[TF HS]]/Table2[[#This Row],[TF T]]))</f>
        <v>--</v>
      </c>
      <c r="CH191" s="18" t="str">
        <f>IF(Table2[[#This Row],[TF T]]=0,"--", IF(Table2[[#This Row],[TF FE]]/Table2[[#This Row],[TF T]]=0, "--", Table2[[#This Row],[TF FE]]/Table2[[#This Row],[TF T]]))</f>
        <v>--</v>
      </c>
      <c r="CI191" s="2">
        <v>22</v>
      </c>
      <c r="CJ191" s="2">
        <v>0</v>
      </c>
      <c r="CK191" s="2">
        <v>0</v>
      </c>
      <c r="CL191" s="2">
        <v>0</v>
      </c>
      <c r="CM191" s="6">
        <f>SUM(Table2[[#This Row],[BB B]:[BB FE]])</f>
        <v>22</v>
      </c>
      <c r="CN191" s="11">
        <f>IF((Table2[[#This Row],[BB T]]/Table2[[#This Row],[Admission]]) = 0, "--", (Table2[[#This Row],[BB T]]/Table2[[#This Row],[Admission]]))</f>
        <v>0.17741935483870969</v>
      </c>
      <c r="CO191" s="11" t="str">
        <f>IF(Table2[[#This Row],[BB T]]=0,"--", IF(Table2[[#This Row],[BB HS]]/Table2[[#This Row],[BB T]]=0, "--", Table2[[#This Row],[BB HS]]/Table2[[#This Row],[BB T]]))</f>
        <v>--</v>
      </c>
      <c r="CP191" s="18" t="str">
        <f>IF(Table2[[#This Row],[BB T]]=0,"--", IF(Table2[[#This Row],[BB FE]]/Table2[[#This Row],[BB T]]=0, "--", Table2[[#This Row],[BB FE]]/Table2[[#This Row],[BB T]]))</f>
        <v>--</v>
      </c>
      <c r="CQ191" s="2">
        <v>0</v>
      </c>
      <c r="CR191" s="2">
        <v>21</v>
      </c>
      <c r="CS191" s="2">
        <v>0</v>
      </c>
      <c r="CT191" s="2">
        <v>0</v>
      </c>
      <c r="CU191" s="6">
        <f>SUM(Table2[[#This Row],[SB B]:[SB FE]])</f>
        <v>21</v>
      </c>
      <c r="CV191" s="11">
        <f>IF((Table2[[#This Row],[SB T]]/Table2[[#This Row],[Admission]]) = 0, "--", (Table2[[#This Row],[SB T]]/Table2[[#This Row],[Admission]]))</f>
        <v>0.16935483870967741</v>
      </c>
      <c r="CW191" s="11" t="str">
        <f>IF(Table2[[#This Row],[SB T]]=0,"--", IF(Table2[[#This Row],[SB HS]]/Table2[[#This Row],[SB T]]=0, "--", Table2[[#This Row],[SB HS]]/Table2[[#This Row],[SB T]]))</f>
        <v>--</v>
      </c>
      <c r="CX191" s="18" t="str">
        <f>IF(Table2[[#This Row],[SB T]]=0,"--", IF(Table2[[#This Row],[SB FE]]/Table2[[#This Row],[SB T]]=0, "--", Table2[[#This Row],[SB FE]]/Table2[[#This Row],[SB T]]))</f>
        <v>--</v>
      </c>
      <c r="CY191" s="2">
        <v>1</v>
      </c>
      <c r="CZ191" s="2">
        <v>0</v>
      </c>
      <c r="DA191" s="2">
        <v>0</v>
      </c>
      <c r="DB191" s="2">
        <v>0</v>
      </c>
      <c r="DC191" s="6">
        <f>SUM(Table2[[#This Row],[GF B]:[GF FE]])</f>
        <v>1</v>
      </c>
      <c r="DD191" s="11">
        <f>IF((Table2[[#This Row],[GF T]]/Table2[[#This Row],[Admission]]) = 0, "--", (Table2[[#This Row],[GF T]]/Table2[[#This Row],[Admission]]))</f>
        <v>8.0645161290322578E-3</v>
      </c>
      <c r="DE191" s="11" t="str">
        <f>IF(Table2[[#This Row],[GF T]]=0,"--", IF(Table2[[#This Row],[GF HS]]/Table2[[#This Row],[GF T]]=0, "--", Table2[[#This Row],[GF HS]]/Table2[[#This Row],[GF T]]))</f>
        <v>--</v>
      </c>
      <c r="DF191" s="18" t="str">
        <f>IF(Table2[[#This Row],[GF T]]=0,"--", IF(Table2[[#This Row],[GF FE]]/Table2[[#This Row],[GF T]]=0, "--", Table2[[#This Row],[GF FE]]/Table2[[#This Row],[GF T]]))</f>
        <v>--</v>
      </c>
      <c r="DG191" s="2">
        <v>0</v>
      </c>
      <c r="DH191" s="2">
        <v>0</v>
      </c>
      <c r="DI191" s="2">
        <v>0</v>
      </c>
      <c r="DJ191" s="2">
        <v>0</v>
      </c>
      <c r="DK191" s="6">
        <f>SUM(Table2[[#This Row],[TN B]:[TN FE]])</f>
        <v>0</v>
      </c>
      <c r="DL191" s="11" t="str">
        <f>IF((Table2[[#This Row],[TN T]]/Table2[[#This Row],[Admission]]) = 0, "--", (Table2[[#This Row],[TN T]]/Table2[[#This Row],[Admission]]))</f>
        <v>--</v>
      </c>
      <c r="DM191" s="11" t="str">
        <f>IF(Table2[[#This Row],[TN T]]=0,"--", IF(Table2[[#This Row],[TN HS]]/Table2[[#This Row],[TN T]]=0, "--", Table2[[#This Row],[TN HS]]/Table2[[#This Row],[TN T]]))</f>
        <v>--</v>
      </c>
      <c r="DN191" s="18" t="str">
        <f>IF(Table2[[#This Row],[TN T]]=0,"--", IF(Table2[[#This Row],[TN FE]]/Table2[[#This Row],[TN T]]=0, "--", Table2[[#This Row],[TN FE]]/Table2[[#This Row],[TN T]]))</f>
        <v>--</v>
      </c>
      <c r="DO191" s="2">
        <v>0</v>
      </c>
      <c r="DP191" s="2">
        <v>0</v>
      </c>
      <c r="DQ191" s="2">
        <v>0</v>
      </c>
      <c r="DR191" s="2">
        <v>0</v>
      </c>
      <c r="DS191" s="6">
        <f>SUM(Table2[[#This Row],[BND B]:[BND FE]])</f>
        <v>0</v>
      </c>
      <c r="DT191" s="11" t="str">
        <f>IF((Table2[[#This Row],[BND T]]/Table2[[#This Row],[Admission]]) = 0, "--", (Table2[[#This Row],[BND T]]/Table2[[#This Row],[Admission]]))</f>
        <v>--</v>
      </c>
      <c r="DU191" s="11" t="str">
        <f>IF(Table2[[#This Row],[BND T]]=0,"--", IF(Table2[[#This Row],[BND HS]]/Table2[[#This Row],[BND T]]=0, "--", Table2[[#This Row],[BND HS]]/Table2[[#This Row],[BND T]]))</f>
        <v>--</v>
      </c>
      <c r="DV191" s="18" t="str">
        <f>IF(Table2[[#This Row],[BND T]]=0,"--", IF(Table2[[#This Row],[BND FE]]/Table2[[#This Row],[BND T]]=0, "--", Table2[[#This Row],[BND FE]]/Table2[[#This Row],[BND T]]))</f>
        <v>--</v>
      </c>
      <c r="DW191" s="2">
        <v>0</v>
      </c>
      <c r="DX191" s="2">
        <v>0</v>
      </c>
      <c r="DY191" s="2">
        <v>0</v>
      </c>
      <c r="DZ191" s="2">
        <v>0</v>
      </c>
      <c r="EA191" s="6">
        <f>SUM(Table2[[#This Row],[SPE B]:[SPE FE]])</f>
        <v>0</v>
      </c>
      <c r="EB191" s="11" t="str">
        <f>IF((Table2[[#This Row],[SPE T]]/Table2[[#This Row],[Admission]]) = 0, "--", (Table2[[#This Row],[SPE T]]/Table2[[#This Row],[Admission]]))</f>
        <v>--</v>
      </c>
      <c r="EC191" s="11" t="str">
        <f>IF(Table2[[#This Row],[SPE T]]=0,"--", IF(Table2[[#This Row],[SPE HS]]/Table2[[#This Row],[SPE T]]=0, "--", Table2[[#This Row],[SPE HS]]/Table2[[#This Row],[SPE T]]))</f>
        <v>--</v>
      </c>
      <c r="ED191" s="18" t="str">
        <f>IF(Table2[[#This Row],[SPE T]]=0,"--", IF(Table2[[#This Row],[SPE FE]]/Table2[[#This Row],[SPE T]]=0, "--", Table2[[#This Row],[SPE FE]]/Table2[[#This Row],[SPE T]]))</f>
        <v>--</v>
      </c>
      <c r="EE191" s="2">
        <v>0</v>
      </c>
      <c r="EF191" s="2">
        <v>0</v>
      </c>
      <c r="EG191" s="2">
        <v>0</v>
      </c>
      <c r="EH191" s="2">
        <v>0</v>
      </c>
      <c r="EI191" s="6">
        <f>SUM(Table2[[#This Row],[ORC B]:[ORC FE]])</f>
        <v>0</v>
      </c>
      <c r="EJ191" s="11" t="str">
        <f>IF((Table2[[#This Row],[ORC T]]/Table2[[#This Row],[Admission]]) = 0, "--", (Table2[[#This Row],[ORC T]]/Table2[[#This Row],[Admission]]))</f>
        <v>--</v>
      </c>
      <c r="EK191" s="11" t="str">
        <f>IF(Table2[[#This Row],[ORC T]]=0,"--", IF(Table2[[#This Row],[ORC HS]]/Table2[[#This Row],[ORC T]]=0, "--", Table2[[#This Row],[ORC HS]]/Table2[[#This Row],[ORC T]]))</f>
        <v>--</v>
      </c>
      <c r="EL191" s="18" t="str">
        <f>IF(Table2[[#This Row],[ORC T]]=0,"--", IF(Table2[[#This Row],[ORC FE]]/Table2[[#This Row],[ORC T]]=0, "--", Table2[[#This Row],[ORC FE]]/Table2[[#This Row],[ORC T]]))</f>
        <v>--</v>
      </c>
      <c r="EM191" s="2">
        <v>0</v>
      </c>
      <c r="EN191" s="2">
        <v>0</v>
      </c>
      <c r="EO191" s="2">
        <v>0</v>
      </c>
      <c r="EP191" s="2">
        <v>0</v>
      </c>
      <c r="EQ191" s="6">
        <f>SUM(Table2[[#This Row],[SOL B]:[SOL FE]])</f>
        <v>0</v>
      </c>
      <c r="ER191" s="11" t="str">
        <f>IF((Table2[[#This Row],[SOL T]]/Table2[[#This Row],[Admission]]) = 0, "--", (Table2[[#This Row],[SOL T]]/Table2[[#This Row],[Admission]]))</f>
        <v>--</v>
      </c>
      <c r="ES191" s="11" t="str">
        <f>IF(Table2[[#This Row],[SOL T]]=0,"--", IF(Table2[[#This Row],[SOL HS]]/Table2[[#This Row],[SOL T]]=0, "--", Table2[[#This Row],[SOL HS]]/Table2[[#This Row],[SOL T]]))</f>
        <v>--</v>
      </c>
      <c r="ET191" s="18" t="str">
        <f>IF(Table2[[#This Row],[SOL T]]=0,"--", IF(Table2[[#This Row],[SOL FE]]/Table2[[#This Row],[SOL T]]=0, "--", Table2[[#This Row],[SOL FE]]/Table2[[#This Row],[SOL T]]))</f>
        <v>--</v>
      </c>
      <c r="EU191" s="2">
        <v>0</v>
      </c>
      <c r="EV191" s="2">
        <v>0</v>
      </c>
      <c r="EW191" s="2">
        <v>0</v>
      </c>
      <c r="EX191" s="2">
        <v>0</v>
      </c>
      <c r="EY191" s="6">
        <f>SUM(Table2[[#This Row],[CHO B]:[CHO FE]])</f>
        <v>0</v>
      </c>
      <c r="EZ191" s="11" t="str">
        <f>IF((Table2[[#This Row],[CHO T]]/Table2[[#This Row],[Admission]]) = 0, "--", (Table2[[#This Row],[CHO T]]/Table2[[#This Row],[Admission]]))</f>
        <v>--</v>
      </c>
      <c r="FA191" s="11" t="str">
        <f>IF(Table2[[#This Row],[CHO T]]=0,"--", IF(Table2[[#This Row],[CHO HS]]/Table2[[#This Row],[CHO T]]=0, "--", Table2[[#This Row],[CHO HS]]/Table2[[#This Row],[CHO T]]))</f>
        <v>--</v>
      </c>
      <c r="FB191" s="18" t="str">
        <f>IF(Table2[[#This Row],[CHO T]]=0,"--", IF(Table2[[#This Row],[CHO FE]]/Table2[[#This Row],[CHO T]]=0, "--", Table2[[#This Row],[CHO FE]]/Table2[[#This Row],[CHO T]]))</f>
        <v>--</v>
      </c>
      <c r="FC19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65</v>
      </c>
      <c r="FD191">
        <v>0</v>
      </c>
      <c r="FE191">
        <v>0</v>
      </c>
      <c r="FF191" s="1" t="s">
        <v>390</v>
      </c>
      <c r="FG191" s="1" t="s">
        <v>390</v>
      </c>
      <c r="FH191">
        <v>0</v>
      </c>
      <c r="FI191">
        <v>0</v>
      </c>
      <c r="FJ191" s="1" t="s">
        <v>390</v>
      </c>
      <c r="FK191" s="1" t="s">
        <v>390</v>
      </c>
      <c r="FL191">
        <v>0</v>
      </c>
      <c r="FM191">
        <v>0</v>
      </c>
      <c r="FN191" s="1" t="s">
        <v>390</v>
      </c>
      <c r="FO191" s="1" t="s">
        <v>390</v>
      </c>
    </row>
    <row r="192" spans="1:171">
      <c r="A192">
        <v>1042</v>
      </c>
      <c r="B192">
        <v>213</v>
      </c>
      <c r="C192" t="s">
        <v>92</v>
      </c>
      <c r="D192" t="s">
        <v>289</v>
      </c>
      <c r="E192" s="20">
        <v>64</v>
      </c>
      <c r="F192" s="2">
        <v>21</v>
      </c>
      <c r="G192" s="2">
        <v>0</v>
      </c>
      <c r="H192" s="2">
        <v>1</v>
      </c>
      <c r="I192" s="2">
        <v>0</v>
      </c>
      <c r="J192" s="6">
        <f>SUM(Table2[[#This Row],[FB B]:[FB FE]])</f>
        <v>22</v>
      </c>
      <c r="K192" s="11">
        <f>IF((Table2[[#This Row],[FB T]]/Table2[[#This Row],[Admission]]) = 0, "--", (Table2[[#This Row],[FB T]]/Table2[[#This Row],[Admission]]))</f>
        <v>0.34375</v>
      </c>
      <c r="L192" s="11">
        <f>IF(Table2[[#This Row],[FB T]]=0,"--", IF(Table2[[#This Row],[FB HS]]/Table2[[#This Row],[FB T]]=0, "--", Table2[[#This Row],[FB HS]]/Table2[[#This Row],[FB T]]))</f>
        <v>4.5454545454545456E-2</v>
      </c>
      <c r="M192" s="18" t="str">
        <f>IF(Table2[[#This Row],[FB T]]=0,"--", IF(Table2[[#This Row],[FB FE]]/Table2[[#This Row],[FB T]]=0, "--", Table2[[#This Row],[FB FE]]/Table2[[#This Row],[FB T]]))</f>
        <v>--</v>
      </c>
      <c r="N192" s="2">
        <v>0</v>
      </c>
      <c r="O192" s="2">
        <v>0</v>
      </c>
      <c r="P192" s="2">
        <v>0</v>
      </c>
      <c r="Q192" s="2">
        <v>0</v>
      </c>
      <c r="R192" s="6">
        <f>SUM(Table2[[#This Row],[XC B]:[XC FE]])</f>
        <v>0</v>
      </c>
      <c r="S192" s="11" t="str">
        <f>IF((Table2[[#This Row],[XC T]]/Table2[[#This Row],[Admission]]) = 0, "--", (Table2[[#This Row],[XC T]]/Table2[[#This Row],[Admission]]))</f>
        <v>--</v>
      </c>
      <c r="T192" s="11" t="str">
        <f>IF(Table2[[#This Row],[XC T]]=0,"--", IF(Table2[[#This Row],[XC HS]]/Table2[[#This Row],[XC T]]=0, "--", Table2[[#This Row],[XC HS]]/Table2[[#This Row],[XC T]]))</f>
        <v>--</v>
      </c>
      <c r="U192" s="18" t="str">
        <f>IF(Table2[[#This Row],[XC T]]=0,"--", IF(Table2[[#This Row],[XC FE]]/Table2[[#This Row],[XC T]]=0, "--", Table2[[#This Row],[XC FE]]/Table2[[#This Row],[XC T]]))</f>
        <v>--</v>
      </c>
      <c r="V192" s="2">
        <v>17</v>
      </c>
      <c r="W192" s="2">
        <v>1</v>
      </c>
      <c r="X192" s="2">
        <v>0</v>
      </c>
      <c r="Y192" s="6">
        <f>SUM(Table2[[#This Row],[VB G]:[VB FE]])</f>
        <v>18</v>
      </c>
      <c r="Z192" s="11">
        <f>IF((Table2[[#This Row],[VB T]]/Table2[[#This Row],[Admission]]) = 0, "--", (Table2[[#This Row],[VB T]]/Table2[[#This Row],[Admission]]))</f>
        <v>0.28125</v>
      </c>
      <c r="AA192" s="11">
        <f>IF(Table2[[#This Row],[VB T]]=0,"--", IF(Table2[[#This Row],[VB HS]]/Table2[[#This Row],[VB T]]=0, "--", Table2[[#This Row],[VB HS]]/Table2[[#This Row],[VB T]]))</f>
        <v>5.5555555555555552E-2</v>
      </c>
      <c r="AB192" s="18" t="str">
        <f>IF(Table2[[#This Row],[VB T]]=0,"--", IF(Table2[[#This Row],[VB FE]]/Table2[[#This Row],[VB T]]=0, "--", Table2[[#This Row],[VB FE]]/Table2[[#This Row],[VB T]]))</f>
        <v>--</v>
      </c>
      <c r="AC192" s="2">
        <v>0</v>
      </c>
      <c r="AD192" s="2">
        <v>0</v>
      </c>
      <c r="AE192" s="2">
        <v>0</v>
      </c>
      <c r="AF192" s="2">
        <v>0</v>
      </c>
      <c r="AG192" s="6">
        <f>SUM(Table2[[#This Row],[SC B]:[SC FE]])</f>
        <v>0</v>
      </c>
      <c r="AH192" s="11" t="str">
        <f>IF((Table2[[#This Row],[SC T]]/Table2[[#This Row],[Admission]]) = 0, "--", (Table2[[#This Row],[SC T]]/Table2[[#This Row],[Admission]]))</f>
        <v>--</v>
      </c>
      <c r="AI192" s="11" t="str">
        <f>IF(Table2[[#This Row],[SC T]]=0,"--", IF(Table2[[#This Row],[SC HS]]/Table2[[#This Row],[SC T]]=0, "--", Table2[[#This Row],[SC HS]]/Table2[[#This Row],[SC T]]))</f>
        <v>--</v>
      </c>
      <c r="AJ192" s="18" t="str">
        <f>IF(Table2[[#This Row],[SC T]]=0,"--", IF(Table2[[#This Row],[SC FE]]/Table2[[#This Row],[SC T]]=0, "--", Table2[[#This Row],[SC FE]]/Table2[[#This Row],[SC T]]))</f>
        <v>--</v>
      </c>
      <c r="AK192" s="15">
        <f>SUM(Table2[[#This Row],[FB T]],Table2[[#This Row],[XC T]],Table2[[#This Row],[VB T]],Table2[[#This Row],[SC T]])</f>
        <v>40</v>
      </c>
      <c r="AL192" s="2">
        <v>13</v>
      </c>
      <c r="AM192" s="2">
        <v>12</v>
      </c>
      <c r="AN192" s="2">
        <v>7</v>
      </c>
      <c r="AO192" s="2">
        <v>0</v>
      </c>
      <c r="AP192" s="6">
        <f>SUM(Table2[[#This Row],[BX B]:[BX FE]])</f>
        <v>32</v>
      </c>
      <c r="AQ192" s="11">
        <f>IF((Table2[[#This Row],[BX T]]/Table2[[#This Row],[Admission]]) = 0, "--", (Table2[[#This Row],[BX T]]/Table2[[#This Row],[Admission]]))</f>
        <v>0.5</v>
      </c>
      <c r="AR192" s="11">
        <f>IF(Table2[[#This Row],[BX T]]=0,"--", IF(Table2[[#This Row],[BX HS]]/Table2[[#This Row],[BX T]]=0, "--", Table2[[#This Row],[BX HS]]/Table2[[#This Row],[BX T]]))</f>
        <v>0.21875</v>
      </c>
      <c r="AS192" s="18" t="str">
        <f>IF(Table2[[#This Row],[BX T]]=0,"--", IF(Table2[[#This Row],[BX FE]]/Table2[[#This Row],[BX T]]=0, "--", Table2[[#This Row],[BX FE]]/Table2[[#This Row],[BX T]]))</f>
        <v>--</v>
      </c>
      <c r="AT192" s="2">
        <v>0</v>
      </c>
      <c r="AU192" s="2">
        <v>0</v>
      </c>
      <c r="AV192" s="2">
        <v>0</v>
      </c>
      <c r="AW192" s="2">
        <v>0</v>
      </c>
      <c r="AX192" s="6">
        <f>SUM(Table2[[#This Row],[SW B]:[SW FE]])</f>
        <v>0</v>
      </c>
      <c r="AY192" s="11" t="str">
        <f>IF((Table2[[#This Row],[SW T]]/Table2[[#This Row],[Admission]]) = 0, "--", (Table2[[#This Row],[SW T]]/Table2[[#This Row],[Admission]]))</f>
        <v>--</v>
      </c>
      <c r="AZ192" s="11" t="str">
        <f>IF(Table2[[#This Row],[SW T]]=0,"--", IF(Table2[[#This Row],[SW HS]]/Table2[[#This Row],[SW T]]=0, "--", Table2[[#This Row],[SW HS]]/Table2[[#This Row],[SW T]]))</f>
        <v>--</v>
      </c>
      <c r="BA192" s="18" t="str">
        <f>IF(Table2[[#This Row],[SW T]]=0,"--", IF(Table2[[#This Row],[SW FE]]/Table2[[#This Row],[SW T]]=0, "--", Table2[[#This Row],[SW FE]]/Table2[[#This Row],[SW T]]))</f>
        <v>--</v>
      </c>
      <c r="BB192" s="2">
        <v>0</v>
      </c>
      <c r="BC192" s="2">
        <v>0</v>
      </c>
      <c r="BD192" s="2">
        <v>0</v>
      </c>
      <c r="BE192" s="2">
        <v>0</v>
      </c>
      <c r="BF192" s="6">
        <f>SUM(Table2[[#This Row],[CHE B]:[CHE FE]])</f>
        <v>0</v>
      </c>
      <c r="BG192" s="11" t="str">
        <f>IF((Table2[[#This Row],[CHE T]]/Table2[[#This Row],[Admission]]) = 0, "--", (Table2[[#This Row],[CHE T]]/Table2[[#This Row],[Admission]]))</f>
        <v>--</v>
      </c>
      <c r="BH192" s="11" t="str">
        <f>IF(Table2[[#This Row],[CHE T]]=0,"--", IF(Table2[[#This Row],[CHE HS]]/Table2[[#This Row],[CHE T]]=0, "--", Table2[[#This Row],[CHE HS]]/Table2[[#This Row],[CHE T]]))</f>
        <v>--</v>
      </c>
      <c r="BI192" s="22" t="str">
        <f>IF(Table2[[#This Row],[CHE T]]=0,"--", IF(Table2[[#This Row],[CHE FE]]/Table2[[#This Row],[CHE T]]=0, "--", Table2[[#This Row],[CHE FE]]/Table2[[#This Row],[CHE T]]))</f>
        <v>--</v>
      </c>
      <c r="BJ192" s="2">
        <v>5</v>
      </c>
      <c r="BK192" s="2">
        <v>0</v>
      </c>
      <c r="BL192" s="2">
        <v>0</v>
      </c>
      <c r="BM192" s="2">
        <v>0</v>
      </c>
      <c r="BN192" s="6">
        <f>SUM(Table2[[#This Row],[WR B]:[WR FE]])</f>
        <v>5</v>
      </c>
      <c r="BO192" s="11">
        <f>IF((Table2[[#This Row],[WR T]]/Table2[[#This Row],[Admission]]) = 0, "--", (Table2[[#This Row],[WR T]]/Table2[[#This Row],[Admission]]))</f>
        <v>7.8125E-2</v>
      </c>
      <c r="BP192" s="11" t="str">
        <f>IF(Table2[[#This Row],[WR T]]=0,"--", IF(Table2[[#This Row],[WR HS]]/Table2[[#This Row],[WR T]]=0, "--", Table2[[#This Row],[WR HS]]/Table2[[#This Row],[WR T]]))</f>
        <v>--</v>
      </c>
      <c r="BQ192" s="18" t="str">
        <f>IF(Table2[[#This Row],[WR T]]=0,"--", IF(Table2[[#This Row],[WR FE]]/Table2[[#This Row],[WR T]]=0, "--", Table2[[#This Row],[WR FE]]/Table2[[#This Row],[WR T]]))</f>
        <v>--</v>
      </c>
      <c r="BR192" s="2">
        <v>0</v>
      </c>
      <c r="BS192" s="2">
        <v>0</v>
      </c>
      <c r="BT192" s="2">
        <v>0</v>
      </c>
      <c r="BU192" s="2">
        <v>0</v>
      </c>
      <c r="BV192" s="6">
        <f>SUM(Table2[[#This Row],[DNC B]:[DNC FE]])</f>
        <v>0</v>
      </c>
      <c r="BW192" s="11" t="str">
        <f>IF((Table2[[#This Row],[DNC T]]/Table2[[#This Row],[Admission]]) = 0, "--", (Table2[[#This Row],[DNC T]]/Table2[[#This Row],[Admission]]))</f>
        <v>--</v>
      </c>
      <c r="BX192" s="11" t="str">
        <f>IF(Table2[[#This Row],[DNC T]]=0,"--", IF(Table2[[#This Row],[DNC HS]]/Table2[[#This Row],[DNC T]]=0, "--", Table2[[#This Row],[DNC HS]]/Table2[[#This Row],[DNC T]]))</f>
        <v>--</v>
      </c>
      <c r="BY192" s="18" t="str">
        <f>IF(Table2[[#This Row],[DNC T]]=0,"--", IF(Table2[[#This Row],[DNC FE]]/Table2[[#This Row],[DNC T]]=0, "--", Table2[[#This Row],[DNC FE]]/Table2[[#This Row],[DNC T]]))</f>
        <v>--</v>
      </c>
      <c r="BZ192" s="24">
        <f>SUM(Table2[[#This Row],[BX T]],Table2[[#This Row],[SW T]],Table2[[#This Row],[CHE T]],Table2[[#This Row],[WR T]],Table2[[#This Row],[DNC T]])</f>
        <v>37</v>
      </c>
      <c r="CA192" s="2">
        <v>0</v>
      </c>
      <c r="CB192" s="2">
        <v>0</v>
      </c>
      <c r="CC192" s="2">
        <v>0</v>
      </c>
      <c r="CD192" s="2">
        <v>0</v>
      </c>
      <c r="CE192" s="6">
        <f>SUM(Table2[[#This Row],[TF B]:[TF FE]])</f>
        <v>0</v>
      </c>
      <c r="CF192" s="11" t="str">
        <f>IF((Table2[[#This Row],[TF T]]/Table2[[#This Row],[Admission]]) = 0, "--", (Table2[[#This Row],[TF T]]/Table2[[#This Row],[Admission]]))</f>
        <v>--</v>
      </c>
      <c r="CG192" s="11" t="str">
        <f>IF(Table2[[#This Row],[TF T]]=0,"--", IF(Table2[[#This Row],[TF HS]]/Table2[[#This Row],[TF T]]=0, "--", Table2[[#This Row],[TF HS]]/Table2[[#This Row],[TF T]]))</f>
        <v>--</v>
      </c>
      <c r="CH192" s="18" t="str">
        <f>IF(Table2[[#This Row],[TF T]]=0,"--", IF(Table2[[#This Row],[TF FE]]/Table2[[#This Row],[TF T]]=0, "--", Table2[[#This Row],[TF FE]]/Table2[[#This Row],[TF T]]))</f>
        <v>--</v>
      </c>
      <c r="CI192" s="2">
        <v>14</v>
      </c>
      <c r="CJ192" s="2">
        <v>0</v>
      </c>
      <c r="CK192" s="2">
        <v>2</v>
      </c>
      <c r="CL192" s="2">
        <v>0</v>
      </c>
      <c r="CM192" s="6">
        <f>SUM(Table2[[#This Row],[BB B]:[BB FE]])</f>
        <v>16</v>
      </c>
      <c r="CN192" s="11">
        <f>IF((Table2[[#This Row],[BB T]]/Table2[[#This Row],[Admission]]) = 0, "--", (Table2[[#This Row],[BB T]]/Table2[[#This Row],[Admission]]))</f>
        <v>0.25</v>
      </c>
      <c r="CO192" s="11">
        <f>IF(Table2[[#This Row],[BB T]]=0,"--", IF(Table2[[#This Row],[BB HS]]/Table2[[#This Row],[BB T]]=0, "--", Table2[[#This Row],[BB HS]]/Table2[[#This Row],[BB T]]))</f>
        <v>0.125</v>
      </c>
      <c r="CP192" s="18" t="str">
        <f>IF(Table2[[#This Row],[BB T]]=0,"--", IF(Table2[[#This Row],[BB FE]]/Table2[[#This Row],[BB T]]=0, "--", Table2[[#This Row],[BB FE]]/Table2[[#This Row],[BB T]]))</f>
        <v>--</v>
      </c>
      <c r="CQ192" s="2">
        <v>0</v>
      </c>
      <c r="CR192" s="2">
        <v>15</v>
      </c>
      <c r="CS192" s="2">
        <v>1</v>
      </c>
      <c r="CT192" s="2">
        <v>0</v>
      </c>
      <c r="CU192" s="6">
        <f>SUM(Table2[[#This Row],[SB B]:[SB FE]])</f>
        <v>16</v>
      </c>
      <c r="CV192" s="11">
        <f>IF((Table2[[#This Row],[SB T]]/Table2[[#This Row],[Admission]]) = 0, "--", (Table2[[#This Row],[SB T]]/Table2[[#This Row],[Admission]]))</f>
        <v>0.25</v>
      </c>
      <c r="CW192" s="11">
        <f>IF(Table2[[#This Row],[SB T]]=0,"--", IF(Table2[[#This Row],[SB HS]]/Table2[[#This Row],[SB T]]=0, "--", Table2[[#This Row],[SB HS]]/Table2[[#This Row],[SB T]]))</f>
        <v>6.25E-2</v>
      </c>
      <c r="CX192" s="18" t="str">
        <f>IF(Table2[[#This Row],[SB T]]=0,"--", IF(Table2[[#This Row],[SB FE]]/Table2[[#This Row],[SB T]]=0, "--", Table2[[#This Row],[SB FE]]/Table2[[#This Row],[SB T]]))</f>
        <v>--</v>
      </c>
      <c r="CY192" s="2">
        <v>0</v>
      </c>
      <c r="CZ192" s="2">
        <v>0</v>
      </c>
      <c r="DA192" s="2">
        <v>0</v>
      </c>
      <c r="DB192" s="2">
        <v>0</v>
      </c>
      <c r="DC192" s="6">
        <f>SUM(Table2[[#This Row],[GF B]:[GF FE]])</f>
        <v>0</v>
      </c>
      <c r="DD192" s="11" t="str">
        <f>IF((Table2[[#This Row],[GF T]]/Table2[[#This Row],[Admission]]) = 0, "--", (Table2[[#This Row],[GF T]]/Table2[[#This Row],[Admission]]))</f>
        <v>--</v>
      </c>
      <c r="DE192" s="11" t="str">
        <f>IF(Table2[[#This Row],[GF T]]=0,"--", IF(Table2[[#This Row],[GF HS]]/Table2[[#This Row],[GF T]]=0, "--", Table2[[#This Row],[GF HS]]/Table2[[#This Row],[GF T]]))</f>
        <v>--</v>
      </c>
      <c r="DF192" s="18" t="str">
        <f>IF(Table2[[#This Row],[GF T]]=0,"--", IF(Table2[[#This Row],[GF FE]]/Table2[[#This Row],[GF T]]=0, "--", Table2[[#This Row],[GF FE]]/Table2[[#This Row],[GF T]]))</f>
        <v>--</v>
      </c>
      <c r="DG192" s="2">
        <v>0</v>
      </c>
      <c r="DH192" s="2">
        <v>0</v>
      </c>
      <c r="DI192" s="2">
        <v>0</v>
      </c>
      <c r="DJ192" s="2">
        <v>0</v>
      </c>
      <c r="DK192" s="6">
        <f>SUM(Table2[[#This Row],[TN B]:[TN FE]])</f>
        <v>0</v>
      </c>
      <c r="DL192" s="11" t="str">
        <f>IF((Table2[[#This Row],[TN T]]/Table2[[#This Row],[Admission]]) = 0, "--", (Table2[[#This Row],[TN T]]/Table2[[#This Row],[Admission]]))</f>
        <v>--</v>
      </c>
      <c r="DM192" s="11" t="str">
        <f>IF(Table2[[#This Row],[TN T]]=0,"--", IF(Table2[[#This Row],[TN HS]]/Table2[[#This Row],[TN T]]=0, "--", Table2[[#This Row],[TN HS]]/Table2[[#This Row],[TN T]]))</f>
        <v>--</v>
      </c>
      <c r="DN192" s="18" t="str">
        <f>IF(Table2[[#This Row],[TN T]]=0,"--", IF(Table2[[#This Row],[TN FE]]/Table2[[#This Row],[TN T]]=0, "--", Table2[[#This Row],[TN FE]]/Table2[[#This Row],[TN T]]))</f>
        <v>--</v>
      </c>
      <c r="DO192" s="2">
        <v>0</v>
      </c>
      <c r="DP192" s="2">
        <v>0</v>
      </c>
      <c r="DQ192" s="2">
        <v>0</v>
      </c>
      <c r="DR192" s="2">
        <v>0</v>
      </c>
      <c r="DS192" s="6">
        <f>SUM(Table2[[#This Row],[BND B]:[BND FE]])</f>
        <v>0</v>
      </c>
      <c r="DT192" s="11" t="str">
        <f>IF((Table2[[#This Row],[BND T]]/Table2[[#This Row],[Admission]]) = 0, "--", (Table2[[#This Row],[BND T]]/Table2[[#This Row],[Admission]]))</f>
        <v>--</v>
      </c>
      <c r="DU192" s="11" t="str">
        <f>IF(Table2[[#This Row],[BND T]]=0,"--", IF(Table2[[#This Row],[BND HS]]/Table2[[#This Row],[BND T]]=0, "--", Table2[[#This Row],[BND HS]]/Table2[[#This Row],[BND T]]))</f>
        <v>--</v>
      </c>
      <c r="DV192" s="18" t="str">
        <f>IF(Table2[[#This Row],[BND T]]=0,"--", IF(Table2[[#This Row],[BND FE]]/Table2[[#This Row],[BND T]]=0, "--", Table2[[#This Row],[BND FE]]/Table2[[#This Row],[BND T]]))</f>
        <v>--</v>
      </c>
      <c r="DW192" s="2">
        <v>4</v>
      </c>
      <c r="DX192" s="2">
        <v>8</v>
      </c>
      <c r="DY192" s="2">
        <v>0</v>
      </c>
      <c r="DZ192" s="2">
        <v>0</v>
      </c>
      <c r="EA192" s="6">
        <f>SUM(Table2[[#This Row],[SPE B]:[SPE FE]])</f>
        <v>12</v>
      </c>
      <c r="EB192" s="11">
        <f>IF((Table2[[#This Row],[SPE T]]/Table2[[#This Row],[Admission]]) = 0, "--", (Table2[[#This Row],[SPE T]]/Table2[[#This Row],[Admission]]))</f>
        <v>0.1875</v>
      </c>
      <c r="EC192" s="11" t="str">
        <f>IF(Table2[[#This Row],[SPE T]]=0,"--", IF(Table2[[#This Row],[SPE HS]]/Table2[[#This Row],[SPE T]]=0, "--", Table2[[#This Row],[SPE HS]]/Table2[[#This Row],[SPE T]]))</f>
        <v>--</v>
      </c>
      <c r="ED192" s="18" t="str">
        <f>IF(Table2[[#This Row],[SPE T]]=0,"--", IF(Table2[[#This Row],[SPE FE]]/Table2[[#This Row],[SPE T]]=0, "--", Table2[[#This Row],[SPE FE]]/Table2[[#This Row],[SPE T]]))</f>
        <v>--</v>
      </c>
      <c r="EE192" s="2">
        <v>0</v>
      </c>
      <c r="EF192" s="2">
        <v>0</v>
      </c>
      <c r="EG192" s="2">
        <v>0</v>
      </c>
      <c r="EH192" s="2">
        <v>0</v>
      </c>
      <c r="EI192" s="6">
        <f>SUM(Table2[[#This Row],[ORC B]:[ORC FE]])</f>
        <v>0</v>
      </c>
      <c r="EJ192" s="11" t="str">
        <f>IF((Table2[[#This Row],[ORC T]]/Table2[[#This Row],[Admission]]) = 0, "--", (Table2[[#This Row],[ORC T]]/Table2[[#This Row],[Admission]]))</f>
        <v>--</v>
      </c>
      <c r="EK192" s="11" t="str">
        <f>IF(Table2[[#This Row],[ORC T]]=0,"--", IF(Table2[[#This Row],[ORC HS]]/Table2[[#This Row],[ORC T]]=0, "--", Table2[[#This Row],[ORC HS]]/Table2[[#This Row],[ORC T]]))</f>
        <v>--</v>
      </c>
      <c r="EL192" s="18" t="str">
        <f>IF(Table2[[#This Row],[ORC T]]=0,"--", IF(Table2[[#This Row],[ORC FE]]/Table2[[#This Row],[ORC T]]=0, "--", Table2[[#This Row],[ORC FE]]/Table2[[#This Row],[ORC T]]))</f>
        <v>--</v>
      </c>
      <c r="EM192" s="2">
        <v>0</v>
      </c>
      <c r="EN192" s="2">
        <v>0</v>
      </c>
      <c r="EO192" s="2">
        <v>0</v>
      </c>
      <c r="EP192" s="2">
        <v>0</v>
      </c>
      <c r="EQ192" s="6">
        <f>SUM(Table2[[#This Row],[SOL B]:[SOL FE]])</f>
        <v>0</v>
      </c>
      <c r="ER192" s="11" t="str">
        <f>IF((Table2[[#This Row],[SOL T]]/Table2[[#This Row],[Admission]]) = 0, "--", (Table2[[#This Row],[SOL T]]/Table2[[#This Row],[Admission]]))</f>
        <v>--</v>
      </c>
      <c r="ES192" s="11" t="str">
        <f>IF(Table2[[#This Row],[SOL T]]=0,"--", IF(Table2[[#This Row],[SOL HS]]/Table2[[#This Row],[SOL T]]=0, "--", Table2[[#This Row],[SOL HS]]/Table2[[#This Row],[SOL T]]))</f>
        <v>--</v>
      </c>
      <c r="ET192" s="18" t="str">
        <f>IF(Table2[[#This Row],[SOL T]]=0,"--", IF(Table2[[#This Row],[SOL FE]]/Table2[[#This Row],[SOL T]]=0, "--", Table2[[#This Row],[SOL FE]]/Table2[[#This Row],[SOL T]]))</f>
        <v>--</v>
      </c>
      <c r="EU192" s="2">
        <v>0</v>
      </c>
      <c r="EV192" s="2">
        <v>0</v>
      </c>
      <c r="EW192" s="2">
        <v>0</v>
      </c>
      <c r="EX192" s="2">
        <v>0</v>
      </c>
      <c r="EY192" s="6">
        <f>SUM(Table2[[#This Row],[CHO B]:[CHO FE]])</f>
        <v>0</v>
      </c>
      <c r="EZ192" s="11" t="str">
        <f>IF((Table2[[#This Row],[CHO T]]/Table2[[#This Row],[Admission]]) = 0, "--", (Table2[[#This Row],[CHO T]]/Table2[[#This Row],[Admission]]))</f>
        <v>--</v>
      </c>
      <c r="FA192" s="11" t="str">
        <f>IF(Table2[[#This Row],[CHO T]]=0,"--", IF(Table2[[#This Row],[CHO HS]]/Table2[[#This Row],[CHO T]]=0, "--", Table2[[#This Row],[CHO HS]]/Table2[[#This Row],[CHO T]]))</f>
        <v>--</v>
      </c>
      <c r="FB192" s="18" t="str">
        <f>IF(Table2[[#This Row],[CHO T]]=0,"--", IF(Table2[[#This Row],[CHO FE]]/Table2[[#This Row],[CHO T]]=0, "--", Table2[[#This Row],[CHO FE]]/Table2[[#This Row],[CHO T]]))</f>
        <v>--</v>
      </c>
      <c r="FC19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44</v>
      </c>
      <c r="FD192">
        <v>0</v>
      </c>
      <c r="FE192">
        <v>1</v>
      </c>
      <c r="FF192" s="1" t="s">
        <v>390</v>
      </c>
      <c r="FG192" s="1" t="s">
        <v>390</v>
      </c>
      <c r="FH192">
        <v>0</v>
      </c>
      <c r="FI192">
        <v>1</v>
      </c>
      <c r="FJ192" s="1" t="s">
        <v>390</v>
      </c>
      <c r="FK192" s="1" t="s">
        <v>390</v>
      </c>
      <c r="FL192">
        <v>0</v>
      </c>
      <c r="FM192">
        <v>1</v>
      </c>
      <c r="FN192" s="1" t="s">
        <v>390</v>
      </c>
      <c r="FO192" s="1" t="s">
        <v>390</v>
      </c>
    </row>
    <row r="193" spans="1:171">
      <c r="A193">
        <v>1007</v>
      </c>
      <c r="B193">
        <v>183</v>
      </c>
      <c r="C193" t="s">
        <v>97</v>
      </c>
      <c r="D193" t="s">
        <v>290</v>
      </c>
      <c r="E193" s="20">
        <v>279</v>
      </c>
      <c r="F193" s="2">
        <v>39</v>
      </c>
      <c r="G193" s="2">
        <v>0</v>
      </c>
      <c r="H193" s="2">
        <v>0</v>
      </c>
      <c r="I193" s="2">
        <v>0</v>
      </c>
      <c r="J193" s="6">
        <f>SUM(Table2[[#This Row],[FB B]:[FB FE]])</f>
        <v>39</v>
      </c>
      <c r="K193" s="11">
        <f>IF((Table2[[#This Row],[FB T]]/Table2[[#This Row],[Admission]]) = 0, "--", (Table2[[#This Row],[FB T]]/Table2[[#This Row],[Admission]]))</f>
        <v>0.13978494623655913</v>
      </c>
      <c r="L193" s="11" t="str">
        <f>IF(Table2[[#This Row],[FB T]]=0,"--", IF(Table2[[#This Row],[FB HS]]/Table2[[#This Row],[FB T]]=0, "--", Table2[[#This Row],[FB HS]]/Table2[[#This Row],[FB T]]))</f>
        <v>--</v>
      </c>
      <c r="M193" s="18" t="str">
        <f>IF(Table2[[#This Row],[FB T]]=0,"--", IF(Table2[[#This Row],[FB FE]]/Table2[[#This Row],[FB T]]=0, "--", Table2[[#This Row],[FB FE]]/Table2[[#This Row],[FB T]]))</f>
        <v>--</v>
      </c>
      <c r="N193" s="2">
        <v>9</v>
      </c>
      <c r="O193" s="2">
        <v>12</v>
      </c>
      <c r="P193" s="2">
        <v>1</v>
      </c>
      <c r="Q193" s="2">
        <v>0</v>
      </c>
      <c r="R193" s="6">
        <f>SUM(Table2[[#This Row],[XC B]:[XC FE]])</f>
        <v>22</v>
      </c>
      <c r="S193" s="11">
        <f>IF((Table2[[#This Row],[XC T]]/Table2[[#This Row],[Admission]]) = 0, "--", (Table2[[#This Row],[XC T]]/Table2[[#This Row],[Admission]]))</f>
        <v>7.8853046594982074E-2</v>
      </c>
      <c r="T193" s="11">
        <f>IF(Table2[[#This Row],[XC T]]=0,"--", IF(Table2[[#This Row],[XC HS]]/Table2[[#This Row],[XC T]]=0, "--", Table2[[#This Row],[XC HS]]/Table2[[#This Row],[XC T]]))</f>
        <v>4.5454545454545456E-2</v>
      </c>
      <c r="U193" s="18" t="str">
        <f>IF(Table2[[#This Row],[XC T]]=0,"--", IF(Table2[[#This Row],[XC FE]]/Table2[[#This Row],[XC T]]=0, "--", Table2[[#This Row],[XC FE]]/Table2[[#This Row],[XC T]]))</f>
        <v>--</v>
      </c>
      <c r="V193" s="2">
        <v>30</v>
      </c>
      <c r="W193" s="2">
        <v>0</v>
      </c>
      <c r="X193" s="2">
        <v>0</v>
      </c>
      <c r="Y193" s="6">
        <f>SUM(Table2[[#This Row],[VB G]:[VB FE]])</f>
        <v>30</v>
      </c>
      <c r="Z193" s="11">
        <f>IF((Table2[[#This Row],[VB T]]/Table2[[#This Row],[Admission]]) = 0, "--", (Table2[[#This Row],[VB T]]/Table2[[#This Row],[Admission]]))</f>
        <v>0.10752688172043011</v>
      </c>
      <c r="AA193" s="11" t="str">
        <f>IF(Table2[[#This Row],[VB T]]=0,"--", IF(Table2[[#This Row],[VB HS]]/Table2[[#This Row],[VB T]]=0, "--", Table2[[#This Row],[VB HS]]/Table2[[#This Row],[VB T]]))</f>
        <v>--</v>
      </c>
      <c r="AB193" s="18" t="str">
        <f>IF(Table2[[#This Row],[VB T]]=0,"--", IF(Table2[[#This Row],[VB FE]]/Table2[[#This Row],[VB T]]=0, "--", Table2[[#This Row],[VB FE]]/Table2[[#This Row],[VB T]]))</f>
        <v>--</v>
      </c>
      <c r="AC193" s="2">
        <v>23</v>
      </c>
      <c r="AD193" s="2">
        <v>3</v>
      </c>
      <c r="AE193" s="2">
        <v>3</v>
      </c>
      <c r="AF193" s="2">
        <v>1</v>
      </c>
      <c r="AG193" s="6">
        <f>SUM(Table2[[#This Row],[SC B]:[SC FE]])</f>
        <v>30</v>
      </c>
      <c r="AH193" s="11">
        <f>IF((Table2[[#This Row],[SC T]]/Table2[[#This Row],[Admission]]) = 0, "--", (Table2[[#This Row],[SC T]]/Table2[[#This Row],[Admission]]))</f>
        <v>0.10752688172043011</v>
      </c>
      <c r="AI193" s="11">
        <f>IF(Table2[[#This Row],[SC T]]=0,"--", IF(Table2[[#This Row],[SC HS]]/Table2[[#This Row],[SC T]]=0, "--", Table2[[#This Row],[SC HS]]/Table2[[#This Row],[SC T]]))</f>
        <v>0.1</v>
      </c>
      <c r="AJ193" s="18">
        <f>IF(Table2[[#This Row],[SC T]]=0,"--", IF(Table2[[#This Row],[SC FE]]/Table2[[#This Row],[SC T]]=0, "--", Table2[[#This Row],[SC FE]]/Table2[[#This Row],[SC T]]))</f>
        <v>3.3333333333333333E-2</v>
      </c>
      <c r="AK193" s="15">
        <f>SUM(Table2[[#This Row],[FB T]],Table2[[#This Row],[XC T]],Table2[[#This Row],[VB T]],Table2[[#This Row],[SC T]])</f>
        <v>121</v>
      </c>
      <c r="AL193" s="2">
        <v>26</v>
      </c>
      <c r="AM193" s="2">
        <v>14</v>
      </c>
      <c r="AN193" s="2">
        <v>0</v>
      </c>
      <c r="AO193" s="2">
        <v>0</v>
      </c>
      <c r="AP193" s="6">
        <f>SUM(Table2[[#This Row],[BX B]:[BX FE]])</f>
        <v>40</v>
      </c>
      <c r="AQ193" s="11">
        <f>IF((Table2[[#This Row],[BX T]]/Table2[[#This Row],[Admission]]) = 0, "--", (Table2[[#This Row],[BX T]]/Table2[[#This Row],[Admission]]))</f>
        <v>0.14336917562724014</v>
      </c>
      <c r="AR193" s="11" t="str">
        <f>IF(Table2[[#This Row],[BX T]]=0,"--", IF(Table2[[#This Row],[BX HS]]/Table2[[#This Row],[BX T]]=0, "--", Table2[[#This Row],[BX HS]]/Table2[[#This Row],[BX T]]))</f>
        <v>--</v>
      </c>
      <c r="AS193" s="18" t="str">
        <f>IF(Table2[[#This Row],[BX T]]=0,"--", IF(Table2[[#This Row],[BX FE]]/Table2[[#This Row],[BX T]]=0, "--", Table2[[#This Row],[BX FE]]/Table2[[#This Row],[BX T]]))</f>
        <v>--</v>
      </c>
      <c r="AT193" s="2">
        <v>0</v>
      </c>
      <c r="AU193" s="2">
        <v>0</v>
      </c>
      <c r="AV193" s="2">
        <v>0</v>
      </c>
      <c r="AW193" s="2">
        <v>0</v>
      </c>
      <c r="AX193" s="6">
        <f>SUM(Table2[[#This Row],[SW B]:[SW FE]])</f>
        <v>0</v>
      </c>
      <c r="AY193" s="11" t="str">
        <f>IF((Table2[[#This Row],[SW T]]/Table2[[#This Row],[Admission]]) = 0, "--", (Table2[[#This Row],[SW T]]/Table2[[#This Row],[Admission]]))</f>
        <v>--</v>
      </c>
      <c r="AZ193" s="11" t="str">
        <f>IF(Table2[[#This Row],[SW T]]=0,"--", IF(Table2[[#This Row],[SW HS]]/Table2[[#This Row],[SW T]]=0, "--", Table2[[#This Row],[SW HS]]/Table2[[#This Row],[SW T]]))</f>
        <v>--</v>
      </c>
      <c r="BA193" s="18" t="str">
        <f>IF(Table2[[#This Row],[SW T]]=0,"--", IF(Table2[[#This Row],[SW FE]]/Table2[[#This Row],[SW T]]=0, "--", Table2[[#This Row],[SW FE]]/Table2[[#This Row],[SW T]]))</f>
        <v>--</v>
      </c>
      <c r="BB193" s="2">
        <v>0</v>
      </c>
      <c r="BC193" s="2">
        <v>16</v>
      </c>
      <c r="BD193" s="2">
        <v>0</v>
      </c>
      <c r="BE193" s="2">
        <v>1</v>
      </c>
      <c r="BF193" s="6">
        <f>SUM(Table2[[#This Row],[CHE B]:[CHE FE]])</f>
        <v>17</v>
      </c>
      <c r="BG193" s="11">
        <f>IF((Table2[[#This Row],[CHE T]]/Table2[[#This Row],[Admission]]) = 0, "--", (Table2[[#This Row],[CHE T]]/Table2[[#This Row],[Admission]]))</f>
        <v>6.093189964157706E-2</v>
      </c>
      <c r="BH193" s="11" t="str">
        <f>IF(Table2[[#This Row],[CHE T]]=0,"--", IF(Table2[[#This Row],[CHE HS]]/Table2[[#This Row],[CHE T]]=0, "--", Table2[[#This Row],[CHE HS]]/Table2[[#This Row],[CHE T]]))</f>
        <v>--</v>
      </c>
      <c r="BI193" s="22">
        <f>IF(Table2[[#This Row],[CHE T]]=0,"--", IF(Table2[[#This Row],[CHE FE]]/Table2[[#This Row],[CHE T]]=0, "--", Table2[[#This Row],[CHE FE]]/Table2[[#This Row],[CHE T]]))</f>
        <v>5.8823529411764705E-2</v>
      </c>
      <c r="BJ193" s="2">
        <v>7</v>
      </c>
      <c r="BK193" s="2">
        <v>0</v>
      </c>
      <c r="BL193" s="2">
        <v>0</v>
      </c>
      <c r="BM193" s="2">
        <v>0</v>
      </c>
      <c r="BN193" s="6">
        <f>SUM(Table2[[#This Row],[WR B]:[WR FE]])</f>
        <v>7</v>
      </c>
      <c r="BO193" s="11">
        <f>IF((Table2[[#This Row],[WR T]]/Table2[[#This Row],[Admission]]) = 0, "--", (Table2[[#This Row],[WR T]]/Table2[[#This Row],[Admission]]))</f>
        <v>2.5089605734767026E-2</v>
      </c>
      <c r="BP193" s="11" t="str">
        <f>IF(Table2[[#This Row],[WR T]]=0,"--", IF(Table2[[#This Row],[WR HS]]/Table2[[#This Row],[WR T]]=0, "--", Table2[[#This Row],[WR HS]]/Table2[[#This Row],[WR T]]))</f>
        <v>--</v>
      </c>
      <c r="BQ193" s="18" t="str">
        <f>IF(Table2[[#This Row],[WR T]]=0,"--", IF(Table2[[#This Row],[WR FE]]/Table2[[#This Row],[WR T]]=0, "--", Table2[[#This Row],[WR FE]]/Table2[[#This Row],[WR T]]))</f>
        <v>--</v>
      </c>
      <c r="BR193" s="2">
        <v>0</v>
      </c>
      <c r="BS193" s="2">
        <v>0</v>
      </c>
      <c r="BT193" s="2">
        <v>0</v>
      </c>
      <c r="BU193" s="2">
        <v>0</v>
      </c>
      <c r="BV193" s="6">
        <f>SUM(Table2[[#This Row],[DNC B]:[DNC FE]])</f>
        <v>0</v>
      </c>
      <c r="BW193" s="11" t="str">
        <f>IF((Table2[[#This Row],[DNC T]]/Table2[[#This Row],[Admission]]) = 0, "--", (Table2[[#This Row],[DNC T]]/Table2[[#This Row],[Admission]]))</f>
        <v>--</v>
      </c>
      <c r="BX193" s="11" t="str">
        <f>IF(Table2[[#This Row],[DNC T]]=0,"--", IF(Table2[[#This Row],[DNC HS]]/Table2[[#This Row],[DNC T]]=0, "--", Table2[[#This Row],[DNC HS]]/Table2[[#This Row],[DNC T]]))</f>
        <v>--</v>
      </c>
      <c r="BY193" s="18" t="str">
        <f>IF(Table2[[#This Row],[DNC T]]=0,"--", IF(Table2[[#This Row],[DNC FE]]/Table2[[#This Row],[DNC T]]=0, "--", Table2[[#This Row],[DNC FE]]/Table2[[#This Row],[DNC T]]))</f>
        <v>--</v>
      </c>
      <c r="BZ193" s="24">
        <f>SUM(Table2[[#This Row],[BX T]],Table2[[#This Row],[SW T]],Table2[[#This Row],[CHE T]],Table2[[#This Row],[WR T]],Table2[[#This Row],[DNC T]])</f>
        <v>64</v>
      </c>
      <c r="CA193" s="2">
        <v>29</v>
      </c>
      <c r="CB193" s="2">
        <v>25</v>
      </c>
      <c r="CC193" s="2">
        <v>1</v>
      </c>
      <c r="CD193" s="2">
        <v>1</v>
      </c>
      <c r="CE193" s="6">
        <f>SUM(Table2[[#This Row],[TF B]:[TF FE]])</f>
        <v>56</v>
      </c>
      <c r="CF193" s="11">
        <f>IF((Table2[[#This Row],[TF T]]/Table2[[#This Row],[Admission]]) = 0, "--", (Table2[[#This Row],[TF T]]/Table2[[#This Row],[Admission]]))</f>
        <v>0.20071684587813621</v>
      </c>
      <c r="CG193" s="11">
        <f>IF(Table2[[#This Row],[TF T]]=0,"--", IF(Table2[[#This Row],[TF HS]]/Table2[[#This Row],[TF T]]=0, "--", Table2[[#This Row],[TF HS]]/Table2[[#This Row],[TF T]]))</f>
        <v>1.7857142857142856E-2</v>
      </c>
      <c r="CH193" s="18">
        <f>IF(Table2[[#This Row],[TF T]]=0,"--", IF(Table2[[#This Row],[TF FE]]/Table2[[#This Row],[TF T]]=0, "--", Table2[[#This Row],[TF FE]]/Table2[[#This Row],[TF T]]))</f>
        <v>1.7857142857142856E-2</v>
      </c>
      <c r="CI193" s="2">
        <v>26</v>
      </c>
      <c r="CJ193" s="2">
        <v>0</v>
      </c>
      <c r="CK193" s="2">
        <v>0</v>
      </c>
      <c r="CL193" s="2">
        <v>0</v>
      </c>
      <c r="CM193" s="6">
        <f>SUM(Table2[[#This Row],[BB B]:[BB FE]])</f>
        <v>26</v>
      </c>
      <c r="CN193" s="11">
        <f>IF((Table2[[#This Row],[BB T]]/Table2[[#This Row],[Admission]]) = 0, "--", (Table2[[#This Row],[BB T]]/Table2[[#This Row],[Admission]]))</f>
        <v>9.3189964157706098E-2</v>
      </c>
      <c r="CO193" s="11" t="str">
        <f>IF(Table2[[#This Row],[BB T]]=0,"--", IF(Table2[[#This Row],[BB HS]]/Table2[[#This Row],[BB T]]=0, "--", Table2[[#This Row],[BB HS]]/Table2[[#This Row],[BB T]]))</f>
        <v>--</v>
      </c>
      <c r="CP193" s="18" t="str">
        <f>IF(Table2[[#This Row],[BB T]]=0,"--", IF(Table2[[#This Row],[BB FE]]/Table2[[#This Row],[BB T]]=0, "--", Table2[[#This Row],[BB FE]]/Table2[[#This Row],[BB T]]))</f>
        <v>--</v>
      </c>
      <c r="CQ193" s="2">
        <v>0</v>
      </c>
      <c r="CR193" s="2">
        <v>20</v>
      </c>
      <c r="CS193" s="2">
        <v>0</v>
      </c>
      <c r="CT193" s="2">
        <v>0</v>
      </c>
      <c r="CU193" s="6">
        <f>SUM(Table2[[#This Row],[SB B]:[SB FE]])</f>
        <v>20</v>
      </c>
      <c r="CV193" s="11">
        <f>IF((Table2[[#This Row],[SB T]]/Table2[[#This Row],[Admission]]) = 0, "--", (Table2[[#This Row],[SB T]]/Table2[[#This Row],[Admission]]))</f>
        <v>7.1684587813620068E-2</v>
      </c>
      <c r="CW193" s="11" t="str">
        <f>IF(Table2[[#This Row],[SB T]]=0,"--", IF(Table2[[#This Row],[SB HS]]/Table2[[#This Row],[SB T]]=0, "--", Table2[[#This Row],[SB HS]]/Table2[[#This Row],[SB T]]))</f>
        <v>--</v>
      </c>
      <c r="CX193" s="18" t="str">
        <f>IF(Table2[[#This Row],[SB T]]=0,"--", IF(Table2[[#This Row],[SB FE]]/Table2[[#This Row],[SB T]]=0, "--", Table2[[#This Row],[SB FE]]/Table2[[#This Row],[SB T]]))</f>
        <v>--</v>
      </c>
      <c r="CY193" s="2">
        <v>0</v>
      </c>
      <c r="CZ193" s="2">
        <v>0</v>
      </c>
      <c r="DA193" s="2">
        <v>0</v>
      </c>
      <c r="DB193" s="2">
        <v>0</v>
      </c>
      <c r="DC193" s="6">
        <f>SUM(Table2[[#This Row],[GF B]:[GF FE]])</f>
        <v>0</v>
      </c>
      <c r="DD193" s="11" t="str">
        <f>IF((Table2[[#This Row],[GF T]]/Table2[[#This Row],[Admission]]) = 0, "--", (Table2[[#This Row],[GF T]]/Table2[[#This Row],[Admission]]))</f>
        <v>--</v>
      </c>
      <c r="DE193" s="11" t="str">
        <f>IF(Table2[[#This Row],[GF T]]=0,"--", IF(Table2[[#This Row],[GF HS]]/Table2[[#This Row],[GF T]]=0, "--", Table2[[#This Row],[GF HS]]/Table2[[#This Row],[GF T]]))</f>
        <v>--</v>
      </c>
      <c r="DF193" s="18" t="str">
        <f>IF(Table2[[#This Row],[GF T]]=0,"--", IF(Table2[[#This Row],[GF FE]]/Table2[[#This Row],[GF T]]=0, "--", Table2[[#This Row],[GF FE]]/Table2[[#This Row],[GF T]]))</f>
        <v>--</v>
      </c>
      <c r="DG193" s="2">
        <v>0</v>
      </c>
      <c r="DH193" s="2">
        <v>0</v>
      </c>
      <c r="DI193" s="2">
        <v>0</v>
      </c>
      <c r="DJ193" s="2">
        <v>0</v>
      </c>
      <c r="DK193" s="6">
        <f>SUM(Table2[[#This Row],[TN B]:[TN FE]])</f>
        <v>0</v>
      </c>
      <c r="DL193" s="11" t="str">
        <f>IF((Table2[[#This Row],[TN T]]/Table2[[#This Row],[Admission]]) = 0, "--", (Table2[[#This Row],[TN T]]/Table2[[#This Row],[Admission]]))</f>
        <v>--</v>
      </c>
      <c r="DM193" s="11" t="str">
        <f>IF(Table2[[#This Row],[TN T]]=0,"--", IF(Table2[[#This Row],[TN HS]]/Table2[[#This Row],[TN T]]=0, "--", Table2[[#This Row],[TN HS]]/Table2[[#This Row],[TN T]]))</f>
        <v>--</v>
      </c>
      <c r="DN193" s="18" t="str">
        <f>IF(Table2[[#This Row],[TN T]]=0,"--", IF(Table2[[#This Row],[TN FE]]/Table2[[#This Row],[TN T]]=0, "--", Table2[[#This Row],[TN FE]]/Table2[[#This Row],[TN T]]))</f>
        <v>--</v>
      </c>
      <c r="DO193" s="2">
        <v>7</v>
      </c>
      <c r="DP193" s="2">
        <v>0</v>
      </c>
      <c r="DQ193" s="2">
        <v>0</v>
      </c>
      <c r="DR193" s="2">
        <v>0</v>
      </c>
      <c r="DS193" s="6">
        <f>SUM(Table2[[#This Row],[BND B]:[BND FE]])</f>
        <v>7</v>
      </c>
      <c r="DT193" s="11">
        <f>IF((Table2[[#This Row],[BND T]]/Table2[[#This Row],[Admission]]) = 0, "--", (Table2[[#This Row],[BND T]]/Table2[[#This Row],[Admission]]))</f>
        <v>2.5089605734767026E-2</v>
      </c>
      <c r="DU193" s="11" t="str">
        <f>IF(Table2[[#This Row],[BND T]]=0,"--", IF(Table2[[#This Row],[BND HS]]/Table2[[#This Row],[BND T]]=0, "--", Table2[[#This Row],[BND HS]]/Table2[[#This Row],[BND T]]))</f>
        <v>--</v>
      </c>
      <c r="DV193" s="18" t="str">
        <f>IF(Table2[[#This Row],[BND T]]=0,"--", IF(Table2[[#This Row],[BND FE]]/Table2[[#This Row],[BND T]]=0, "--", Table2[[#This Row],[BND FE]]/Table2[[#This Row],[BND T]]))</f>
        <v>--</v>
      </c>
      <c r="DW193" s="2">
        <v>0</v>
      </c>
      <c r="DX193" s="2">
        <v>0</v>
      </c>
      <c r="DY193" s="2">
        <v>0</v>
      </c>
      <c r="DZ193" s="2">
        <v>0</v>
      </c>
      <c r="EA193" s="6">
        <f>SUM(Table2[[#This Row],[SPE B]:[SPE FE]])</f>
        <v>0</v>
      </c>
      <c r="EB193" s="11" t="str">
        <f>IF((Table2[[#This Row],[SPE T]]/Table2[[#This Row],[Admission]]) = 0, "--", (Table2[[#This Row],[SPE T]]/Table2[[#This Row],[Admission]]))</f>
        <v>--</v>
      </c>
      <c r="EC193" s="11" t="str">
        <f>IF(Table2[[#This Row],[SPE T]]=0,"--", IF(Table2[[#This Row],[SPE HS]]/Table2[[#This Row],[SPE T]]=0, "--", Table2[[#This Row],[SPE HS]]/Table2[[#This Row],[SPE T]]))</f>
        <v>--</v>
      </c>
      <c r="ED193" s="18" t="str">
        <f>IF(Table2[[#This Row],[SPE T]]=0,"--", IF(Table2[[#This Row],[SPE FE]]/Table2[[#This Row],[SPE T]]=0, "--", Table2[[#This Row],[SPE FE]]/Table2[[#This Row],[SPE T]]))</f>
        <v>--</v>
      </c>
      <c r="EE193" s="2">
        <v>0</v>
      </c>
      <c r="EF193" s="2">
        <v>0</v>
      </c>
      <c r="EG193" s="2">
        <v>0</v>
      </c>
      <c r="EH193" s="2">
        <v>0</v>
      </c>
      <c r="EI193" s="6">
        <f>SUM(Table2[[#This Row],[ORC B]:[ORC FE]])</f>
        <v>0</v>
      </c>
      <c r="EJ193" s="11" t="str">
        <f>IF((Table2[[#This Row],[ORC T]]/Table2[[#This Row],[Admission]]) = 0, "--", (Table2[[#This Row],[ORC T]]/Table2[[#This Row],[Admission]]))</f>
        <v>--</v>
      </c>
      <c r="EK193" s="11" t="str">
        <f>IF(Table2[[#This Row],[ORC T]]=0,"--", IF(Table2[[#This Row],[ORC HS]]/Table2[[#This Row],[ORC T]]=0, "--", Table2[[#This Row],[ORC HS]]/Table2[[#This Row],[ORC T]]))</f>
        <v>--</v>
      </c>
      <c r="EL193" s="18" t="str">
        <f>IF(Table2[[#This Row],[ORC T]]=0,"--", IF(Table2[[#This Row],[ORC FE]]/Table2[[#This Row],[ORC T]]=0, "--", Table2[[#This Row],[ORC FE]]/Table2[[#This Row],[ORC T]]))</f>
        <v>--</v>
      </c>
      <c r="EM193" s="2">
        <v>0</v>
      </c>
      <c r="EN193" s="2">
        <v>0</v>
      </c>
      <c r="EO193" s="2">
        <v>0</v>
      </c>
      <c r="EP193" s="2">
        <v>0</v>
      </c>
      <c r="EQ193" s="6">
        <f>SUM(Table2[[#This Row],[SOL B]:[SOL FE]])</f>
        <v>0</v>
      </c>
      <c r="ER193" s="11" t="str">
        <f>IF((Table2[[#This Row],[SOL T]]/Table2[[#This Row],[Admission]]) = 0, "--", (Table2[[#This Row],[SOL T]]/Table2[[#This Row],[Admission]]))</f>
        <v>--</v>
      </c>
      <c r="ES193" s="11" t="str">
        <f>IF(Table2[[#This Row],[SOL T]]=0,"--", IF(Table2[[#This Row],[SOL HS]]/Table2[[#This Row],[SOL T]]=0, "--", Table2[[#This Row],[SOL HS]]/Table2[[#This Row],[SOL T]]))</f>
        <v>--</v>
      </c>
      <c r="ET193" s="18" t="str">
        <f>IF(Table2[[#This Row],[SOL T]]=0,"--", IF(Table2[[#This Row],[SOL FE]]/Table2[[#This Row],[SOL T]]=0, "--", Table2[[#This Row],[SOL FE]]/Table2[[#This Row],[SOL T]]))</f>
        <v>--</v>
      </c>
      <c r="EU193" s="2">
        <v>11</v>
      </c>
      <c r="EV193" s="2">
        <v>25</v>
      </c>
      <c r="EW193" s="2">
        <v>0</v>
      </c>
      <c r="EX193" s="2">
        <v>1</v>
      </c>
      <c r="EY193" s="6">
        <f>SUM(Table2[[#This Row],[CHO B]:[CHO FE]])</f>
        <v>37</v>
      </c>
      <c r="EZ193" s="11">
        <f>IF((Table2[[#This Row],[CHO T]]/Table2[[#This Row],[Admission]]) = 0, "--", (Table2[[#This Row],[CHO T]]/Table2[[#This Row],[Admission]]))</f>
        <v>0.13261648745519714</v>
      </c>
      <c r="FA193" s="11" t="str">
        <f>IF(Table2[[#This Row],[CHO T]]=0,"--", IF(Table2[[#This Row],[CHO HS]]/Table2[[#This Row],[CHO T]]=0, "--", Table2[[#This Row],[CHO HS]]/Table2[[#This Row],[CHO T]]))</f>
        <v>--</v>
      </c>
      <c r="FB193" s="18">
        <f>IF(Table2[[#This Row],[CHO T]]=0,"--", IF(Table2[[#This Row],[CHO FE]]/Table2[[#This Row],[CHO T]]=0, "--", Table2[[#This Row],[CHO FE]]/Table2[[#This Row],[CHO T]]))</f>
        <v>2.7027027027027029E-2</v>
      </c>
      <c r="FC19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146</v>
      </c>
      <c r="FD193">
        <v>1</v>
      </c>
      <c r="FE193">
        <v>1</v>
      </c>
      <c r="FF193" s="1" t="s">
        <v>390</v>
      </c>
      <c r="FG193" s="1" t="s">
        <v>390</v>
      </c>
      <c r="FH193">
        <v>0</v>
      </c>
      <c r="FI193">
        <v>63</v>
      </c>
      <c r="FJ193" s="1" t="s">
        <v>390</v>
      </c>
      <c r="FK193" s="1" t="s">
        <v>390</v>
      </c>
      <c r="FL193" s="1" t="s">
        <v>390</v>
      </c>
      <c r="FM193" s="1" t="s">
        <v>390</v>
      </c>
      <c r="FN193" s="1" t="s">
        <v>390</v>
      </c>
      <c r="FO193" s="1" t="s">
        <v>390</v>
      </c>
    </row>
    <row r="194" spans="1:171">
      <c r="A194">
        <v>981</v>
      </c>
      <c r="B194">
        <v>119</v>
      </c>
      <c r="C194" t="s">
        <v>97</v>
      </c>
      <c r="D194" t="s">
        <v>291</v>
      </c>
      <c r="E194" s="20">
        <v>225</v>
      </c>
      <c r="F194" s="2">
        <v>0</v>
      </c>
      <c r="G194" s="2">
        <v>0</v>
      </c>
      <c r="H194" s="2">
        <v>0</v>
      </c>
      <c r="I194" s="2">
        <v>0</v>
      </c>
      <c r="J194" s="6">
        <f>SUM(Table2[[#This Row],[FB B]:[FB FE]])</f>
        <v>0</v>
      </c>
      <c r="K194" s="11" t="str">
        <f>IF((Table2[[#This Row],[FB T]]/Table2[[#This Row],[Admission]]) = 0, "--", (Table2[[#This Row],[FB T]]/Table2[[#This Row],[Admission]]))</f>
        <v>--</v>
      </c>
      <c r="L194" s="11" t="str">
        <f>IF(Table2[[#This Row],[FB T]]=0,"--", IF(Table2[[#This Row],[FB HS]]/Table2[[#This Row],[FB T]]=0, "--", Table2[[#This Row],[FB HS]]/Table2[[#This Row],[FB T]]))</f>
        <v>--</v>
      </c>
      <c r="M194" s="18" t="str">
        <f>IF(Table2[[#This Row],[FB T]]=0,"--", IF(Table2[[#This Row],[FB FE]]/Table2[[#This Row],[FB T]]=0, "--", Table2[[#This Row],[FB FE]]/Table2[[#This Row],[FB T]]))</f>
        <v>--</v>
      </c>
      <c r="N194" s="2">
        <v>0</v>
      </c>
      <c r="O194" s="2">
        <v>0</v>
      </c>
      <c r="P194" s="2">
        <v>0</v>
      </c>
      <c r="Q194" s="2">
        <v>0</v>
      </c>
      <c r="R194" s="6">
        <f>SUM(Table2[[#This Row],[XC B]:[XC FE]])</f>
        <v>0</v>
      </c>
      <c r="S194" s="11" t="str">
        <f>IF((Table2[[#This Row],[XC T]]/Table2[[#This Row],[Admission]]) = 0, "--", (Table2[[#This Row],[XC T]]/Table2[[#This Row],[Admission]]))</f>
        <v>--</v>
      </c>
      <c r="T194" s="11" t="str">
        <f>IF(Table2[[#This Row],[XC T]]=0,"--", IF(Table2[[#This Row],[XC HS]]/Table2[[#This Row],[XC T]]=0, "--", Table2[[#This Row],[XC HS]]/Table2[[#This Row],[XC T]]))</f>
        <v>--</v>
      </c>
      <c r="U194" s="18" t="str">
        <f>IF(Table2[[#This Row],[XC T]]=0,"--", IF(Table2[[#This Row],[XC FE]]/Table2[[#This Row],[XC T]]=0, "--", Table2[[#This Row],[XC FE]]/Table2[[#This Row],[XC T]]))</f>
        <v>--</v>
      </c>
      <c r="V194" s="2">
        <v>25</v>
      </c>
      <c r="W194" s="2">
        <v>0</v>
      </c>
      <c r="X194" s="2">
        <v>4</v>
      </c>
      <c r="Y194" s="6">
        <f>SUM(Table2[[#This Row],[VB G]:[VB FE]])</f>
        <v>29</v>
      </c>
      <c r="Z194" s="11">
        <f>IF((Table2[[#This Row],[VB T]]/Table2[[#This Row],[Admission]]) = 0, "--", (Table2[[#This Row],[VB T]]/Table2[[#This Row],[Admission]]))</f>
        <v>0.12888888888888889</v>
      </c>
      <c r="AA194" s="11" t="str">
        <f>IF(Table2[[#This Row],[VB T]]=0,"--", IF(Table2[[#This Row],[VB HS]]/Table2[[#This Row],[VB T]]=0, "--", Table2[[#This Row],[VB HS]]/Table2[[#This Row],[VB T]]))</f>
        <v>--</v>
      </c>
      <c r="AB194" s="18">
        <f>IF(Table2[[#This Row],[VB T]]=0,"--", IF(Table2[[#This Row],[VB FE]]/Table2[[#This Row],[VB T]]=0, "--", Table2[[#This Row],[VB FE]]/Table2[[#This Row],[VB T]]))</f>
        <v>0.13793103448275862</v>
      </c>
      <c r="AC194" s="2">
        <v>18</v>
      </c>
      <c r="AD194" s="2">
        <v>14</v>
      </c>
      <c r="AE194" s="2">
        <v>0</v>
      </c>
      <c r="AF194" s="2">
        <v>1</v>
      </c>
      <c r="AG194" s="6">
        <f>SUM(Table2[[#This Row],[SC B]:[SC FE]])</f>
        <v>33</v>
      </c>
      <c r="AH194" s="11">
        <f>IF((Table2[[#This Row],[SC T]]/Table2[[#This Row],[Admission]]) = 0, "--", (Table2[[#This Row],[SC T]]/Table2[[#This Row],[Admission]]))</f>
        <v>0.14666666666666667</v>
      </c>
      <c r="AI194" s="11" t="str">
        <f>IF(Table2[[#This Row],[SC T]]=0,"--", IF(Table2[[#This Row],[SC HS]]/Table2[[#This Row],[SC T]]=0, "--", Table2[[#This Row],[SC HS]]/Table2[[#This Row],[SC T]]))</f>
        <v>--</v>
      </c>
      <c r="AJ194" s="18">
        <f>IF(Table2[[#This Row],[SC T]]=0,"--", IF(Table2[[#This Row],[SC FE]]/Table2[[#This Row],[SC T]]=0, "--", Table2[[#This Row],[SC FE]]/Table2[[#This Row],[SC T]]))</f>
        <v>3.0303030303030304E-2</v>
      </c>
      <c r="AK194" s="15">
        <f>SUM(Table2[[#This Row],[FB T]],Table2[[#This Row],[XC T]],Table2[[#This Row],[VB T]],Table2[[#This Row],[SC T]])</f>
        <v>62</v>
      </c>
      <c r="AL194" s="2">
        <v>26</v>
      </c>
      <c r="AM194" s="2">
        <v>23</v>
      </c>
      <c r="AN194" s="2">
        <v>0</v>
      </c>
      <c r="AO194" s="2">
        <v>2</v>
      </c>
      <c r="AP194" s="6">
        <f>SUM(Table2[[#This Row],[BX B]:[BX FE]])</f>
        <v>51</v>
      </c>
      <c r="AQ194" s="11">
        <f>IF((Table2[[#This Row],[BX T]]/Table2[[#This Row],[Admission]]) = 0, "--", (Table2[[#This Row],[BX T]]/Table2[[#This Row],[Admission]]))</f>
        <v>0.22666666666666666</v>
      </c>
      <c r="AR194" s="11" t="str">
        <f>IF(Table2[[#This Row],[BX T]]=0,"--", IF(Table2[[#This Row],[BX HS]]/Table2[[#This Row],[BX T]]=0, "--", Table2[[#This Row],[BX HS]]/Table2[[#This Row],[BX T]]))</f>
        <v>--</v>
      </c>
      <c r="AS194" s="18">
        <f>IF(Table2[[#This Row],[BX T]]=0,"--", IF(Table2[[#This Row],[BX FE]]/Table2[[#This Row],[BX T]]=0, "--", Table2[[#This Row],[BX FE]]/Table2[[#This Row],[BX T]]))</f>
        <v>3.9215686274509803E-2</v>
      </c>
      <c r="AT194" s="2">
        <v>0</v>
      </c>
      <c r="AU194" s="2">
        <v>0</v>
      </c>
      <c r="AV194" s="2">
        <v>0</v>
      </c>
      <c r="AW194" s="2">
        <v>0</v>
      </c>
      <c r="AX194" s="6">
        <f>SUM(Table2[[#This Row],[SW B]:[SW FE]])</f>
        <v>0</v>
      </c>
      <c r="AY194" s="11" t="str">
        <f>IF((Table2[[#This Row],[SW T]]/Table2[[#This Row],[Admission]]) = 0, "--", (Table2[[#This Row],[SW T]]/Table2[[#This Row],[Admission]]))</f>
        <v>--</v>
      </c>
      <c r="AZ194" s="11" t="str">
        <f>IF(Table2[[#This Row],[SW T]]=0,"--", IF(Table2[[#This Row],[SW HS]]/Table2[[#This Row],[SW T]]=0, "--", Table2[[#This Row],[SW HS]]/Table2[[#This Row],[SW T]]))</f>
        <v>--</v>
      </c>
      <c r="BA194" s="18" t="str">
        <f>IF(Table2[[#This Row],[SW T]]=0,"--", IF(Table2[[#This Row],[SW FE]]/Table2[[#This Row],[SW T]]=0, "--", Table2[[#This Row],[SW FE]]/Table2[[#This Row],[SW T]]))</f>
        <v>--</v>
      </c>
      <c r="BB194" s="2">
        <v>0</v>
      </c>
      <c r="BC194" s="2">
        <v>0</v>
      </c>
      <c r="BD194" s="2">
        <v>0</v>
      </c>
      <c r="BE194" s="2">
        <v>0</v>
      </c>
      <c r="BF194" s="6">
        <f>SUM(Table2[[#This Row],[CHE B]:[CHE FE]])</f>
        <v>0</v>
      </c>
      <c r="BG194" s="11" t="str">
        <f>IF((Table2[[#This Row],[CHE T]]/Table2[[#This Row],[Admission]]) = 0, "--", (Table2[[#This Row],[CHE T]]/Table2[[#This Row],[Admission]]))</f>
        <v>--</v>
      </c>
      <c r="BH194" s="11" t="str">
        <f>IF(Table2[[#This Row],[CHE T]]=0,"--", IF(Table2[[#This Row],[CHE HS]]/Table2[[#This Row],[CHE T]]=0, "--", Table2[[#This Row],[CHE HS]]/Table2[[#This Row],[CHE T]]))</f>
        <v>--</v>
      </c>
      <c r="BI194" s="22" t="str">
        <f>IF(Table2[[#This Row],[CHE T]]=0,"--", IF(Table2[[#This Row],[CHE FE]]/Table2[[#This Row],[CHE T]]=0, "--", Table2[[#This Row],[CHE FE]]/Table2[[#This Row],[CHE T]]))</f>
        <v>--</v>
      </c>
      <c r="BJ194" s="2">
        <v>0</v>
      </c>
      <c r="BK194" s="2">
        <v>0</v>
      </c>
      <c r="BL194" s="2">
        <v>0</v>
      </c>
      <c r="BM194" s="2">
        <v>0</v>
      </c>
      <c r="BN194" s="6">
        <f>SUM(Table2[[#This Row],[WR B]:[WR FE]])</f>
        <v>0</v>
      </c>
      <c r="BO194" s="11" t="str">
        <f>IF((Table2[[#This Row],[WR T]]/Table2[[#This Row],[Admission]]) = 0, "--", (Table2[[#This Row],[WR T]]/Table2[[#This Row],[Admission]]))</f>
        <v>--</v>
      </c>
      <c r="BP194" s="11" t="str">
        <f>IF(Table2[[#This Row],[WR T]]=0,"--", IF(Table2[[#This Row],[WR HS]]/Table2[[#This Row],[WR T]]=0, "--", Table2[[#This Row],[WR HS]]/Table2[[#This Row],[WR T]]))</f>
        <v>--</v>
      </c>
      <c r="BQ194" s="18" t="str">
        <f>IF(Table2[[#This Row],[WR T]]=0,"--", IF(Table2[[#This Row],[WR FE]]/Table2[[#This Row],[WR T]]=0, "--", Table2[[#This Row],[WR FE]]/Table2[[#This Row],[WR T]]))</f>
        <v>--</v>
      </c>
      <c r="BR194" s="2">
        <v>0</v>
      </c>
      <c r="BS194" s="2">
        <v>0</v>
      </c>
      <c r="BT194" s="2">
        <v>0</v>
      </c>
      <c r="BU194" s="2">
        <v>0</v>
      </c>
      <c r="BV194" s="6">
        <f>SUM(Table2[[#This Row],[DNC B]:[DNC FE]])</f>
        <v>0</v>
      </c>
      <c r="BW194" s="11" t="str">
        <f>IF((Table2[[#This Row],[DNC T]]/Table2[[#This Row],[Admission]]) = 0, "--", (Table2[[#This Row],[DNC T]]/Table2[[#This Row],[Admission]]))</f>
        <v>--</v>
      </c>
      <c r="BX194" s="11" t="str">
        <f>IF(Table2[[#This Row],[DNC T]]=0,"--", IF(Table2[[#This Row],[DNC HS]]/Table2[[#This Row],[DNC T]]=0, "--", Table2[[#This Row],[DNC HS]]/Table2[[#This Row],[DNC T]]))</f>
        <v>--</v>
      </c>
      <c r="BY194" s="18" t="str">
        <f>IF(Table2[[#This Row],[DNC T]]=0,"--", IF(Table2[[#This Row],[DNC FE]]/Table2[[#This Row],[DNC T]]=0, "--", Table2[[#This Row],[DNC FE]]/Table2[[#This Row],[DNC T]]))</f>
        <v>--</v>
      </c>
      <c r="BZ194" s="24">
        <f>SUM(Table2[[#This Row],[BX T]],Table2[[#This Row],[SW T]],Table2[[#This Row],[CHE T]],Table2[[#This Row],[WR T]],Table2[[#This Row],[DNC T]])</f>
        <v>51</v>
      </c>
      <c r="CA194" s="2">
        <v>0</v>
      </c>
      <c r="CB194" s="2">
        <v>0</v>
      </c>
      <c r="CC194" s="2">
        <v>0</v>
      </c>
      <c r="CD194" s="2">
        <v>0</v>
      </c>
      <c r="CE194" s="6">
        <f>SUM(Table2[[#This Row],[TF B]:[TF FE]])</f>
        <v>0</v>
      </c>
      <c r="CF194" s="11" t="str">
        <f>IF((Table2[[#This Row],[TF T]]/Table2[[#This Row],[Admission]]) = 0, "--", (Table2[[#This Row],[TF T]]/Table2[[#This Row],[Admission]]))</f>
        <v>--</v>
      </c>
      <c r="CG194" s="11" t="str">
        <f>IF(Table2[[#This Row],[TF T]]=0,"--", IF(Table2[[#This Row],[TF HS]]/Table2[[#This Row],[TF T]]=0, "--", Table2[[#This Row],[TF HS]]/Table2[[#This Row],[TF T]]))</f>
        <v>--</v>
      </c>
      <c r="CH194" s="18" t="str">
        <f>IF(Table2[[#This Row],[TF T]]=0,"--", IF(Table2[[#This Row],[TF FE]]/Table2[[#This Row],[TF T]]=0, "--", Table2[[#This Row],[TF FE]]/Table2[[#This Row],[TF T]]))</f>
        <v>--</v>
      </c>
      <c r="CI194" s="2">
        <v>0</v>
      </c>
      <c r="CJ194" s="2">
        <v>0</v>
      </c>
      <c r="CK194" s="2">
        <v>0</v>
      </c>
      <c r="CL194" s="2">
        <v>0</v>
      </c>
      <c r="CM194" s="6">
        <f>SUM(Table2[[#This Row],[BB B]:[BB FE]])</f>
        <v>0</v>
      </c>
      <c r="CN194" s="11" t="str">
        <f>IF((Table2[[#This Row],[BB T]]/Table2[[#This Row],[Admission]]) = 0, "--", (Table2[[#This Row],[BB T]]/Table2[[#This Row],[Admission]]))</f>
        <v>--</v>
      </c>
      <c r="CO194" s="11" t="str">
        <f>IF(Table2[[#This Row],[BB T]]=0,"--", IF(Table2[[#This Row],[BB HS]]/Table2[[#This Row],[BB T]]=0, "--", Table2[[#This Row],[BB HS]]/Table2[[#This Row],[BB T]]))</f>
        <v>--</v>
      </c>
      <c r="CP194" s="18" t="str">
        <f>IF(Table2[[#This Row],[BB T]]=0,"--", IF(Table2[[#This Row],[BB FE]]/Table2[[#This Row],[BB T]]=0, "--", Table2[[#This Row],[BB FE]]/Table2[[#This Row],[BB T]]))</f>
        <v>--</v>
      </c>
      <c r="CQ194" s="2">
        <v>0</v>
      </c>
      <c r="CR194" s="2">
        <v>14</v>
      </c>
      <c r="CS194" s="2">
        <v>0</v>
      </c>
      <c r="CT194" s="2">
        <v>1</v>
      </c>
      <c r="CU194" s="6">
        <f>SUM(Table2[[#This Row],[SB B]:[SB FE]])</f>
        <v>15</v>
      </c>
      <c r="CV194" s="11">
        <f>IF((Table2[[#This Row],[SB T]]/Table2[[#This Row],[Admission]]) = 0, "--", (Table2[[#This Row],[SB T]]/Table2[[#This Row],[Admission]]))</f>
        <v>6.6666666666666666E-2</v>
      </c>
      <c r="CW194" s="11" t="str">
        <f>IF(Table2[[#This Row],[SB T]]=0,"--", IF(Table2[[#This Row],[SB HS]]/Table2[[#This Row],[SB T]]=0, "--", Table2[[#This Row],[SB HS]]/Table2[[#This Row],[SB T]]))</f>
        <v>--</v>
      </c>
      <c r="CX194" s="18">
        <f>IF(Table2[[#This Row],[SB T]]=0,"--", IF(Table2[[#This Row],[SB FE]]/Table2[[#This Row],[SB T]]=0, "--", Table2[[#This Row],[SB FE]]/Table2[[#This Row],[SB T]]))</f>
        <v>6.6666666666666666E-2</v>
      </c>
      <c r="CY194" s="2">
        <v>14</v>
      </c>
      <c r="CZ194" s="2">
        <v>0</v>
      </c>
      <c r="DA194" s="2">
        <v>0</v>
      </c>
      <c r="DB194" s="2">
        <v>2</v>
      </c>
      <c r="DC194" s="6">
        <f>SUM(Table2[[#This Row],[GF B]:[GF FE]])</f>
        <v>16</v>
      </c>
      <c r="DD194" s="11">
        <f>IF((Table2[[#This Row],[GF T]]/Table2[[#This Row],[Admission]]) = 0, "--", (Table2[[#This Row],[GF T]]/Table2[[#This Row],[Admission]]))</f>
        <v>7.1111111111111111E-2</v>
      </c>
      <c r="DE194" s="11" t="str">
        <f>IF(Table2[[#This Row],[GF T]]=0,"--", IF(Table2[[#This Row],[GF HS]]/Table2[[#This Row],[GF T]]=0, "--", Table2[[#This Row],[GF HS]]/Table2[[#This Row],[GF T]]))</f>
        <v>--</v>
      </c>
      <c r="DF194" s="18">
        <f>IF(Table2[[#This Row],[GF T]]=0,"--", IF(Table2[[#This Row],[GF FE]]/Table2[[#This Row],[GF T]]=0, "--", Table2[[#This Row],[GF FE]]/Table2[[#This Row],[GF T]]))</f>
        <v>0.125</v>
      </c>
      <c r="DG194" s="2">
        <v>0</v>
      </c>
      <c r="DH194" s="2">
        <v>0</v>
      </c>
      <c r="DI194" s="2">
        <v>0</v>
      </c>
      <c r="DJ194" s="2">
        <v>0</v>
      </c>
      <c r="DK194" s="6">
        <f>SUM(Table2[[#This Row],[TN B]:[TN FE]])</f>
        <v>0</v>
      </c>
      <c r="DL194" s="11" t="str">
        <f>IF((Table2[[#This Row],[TN T]]/Table2[[#This Row],[Admission]]) = 0, "--", (Table2[[#This Row],[TN T]]/Table2[[#This Row],[Admission]]))</f>
        <v>--</v>
      </c>
      <c r="DM194" s="11" t="str">
        <f>IF(Table2[[#This Row],[TN T]]=0,"--", IF(Table2[[#This Row],[TN HS]]/Table2[[#This Row],[TN T]]=0, "--", Table2[[#This Row],[TN HS]]/Table2[[#This Row],[TN T]]))</f>
        <v>--</v>
      </c>
      <c r="DN194" s="18" t="str">
        <f>IF(Table2[[#This Row],[TN T]]=0,"--", IF(Table2[[#This Row],[TN FE]]/Table2[[#This Row],[TN T]]=0, "--", Table2[[#This Row],[TN FE]]/Table2[[#This Row],[TN T]]))</f>
        <v>--</v>
      </c>
      <c r="DO194" s="2">
        <v>0</v>
      </c>
      <c r="DP194" s="2">
        <v>0</v>
      </c>
      <c r="DQ194" s="2">
        <v>0</v>
      </c>
      <c r="DR194" s="2">
        <v>0</v>
      </c>
      <c r="DS194" s="6">
        <f>SUM(Table2[[#This Row],[BND B]:[BND FE]])</f>
        <v>0</v>
      </c>
      <c r="DT194" s="11" t="str">
        <f>IF((Table2[[#This Row],[BND T]]/Table2[[#This Row],[Admission]]) = 0, "--", (Table2[[#This Row],[BND T]]/Table2[[#This Row],[Admission]]))</f>
        <v>--</v>
      </c>
      <c r="DU194" s="11" t="str">
        <f>IF(Table2[[#This Row],[BND T]]=0,"--", IF(Table2[[#This Row],[BND HS]]/Table2[[#This Row],[BND T]]=0, "--", Table2[[#This Row],[BND HS]]/Table2[[#This Row],[BND T]]))</f>
        <v>--</v>
      </c>
      <c r="DV194" s="18" t="str">
        <f>IF(Table2[[#This Row],[BND T]]=0,"--", IF(Table2[[#This Row],[BND FE]]/Table2[[#This Row],[BND T]]=0, "--", Table2[[#This Row],[BND FE]]/Table2[[#This Row],[BND T]]))</f>
        <v>--</v>
      </c>
      <c r="DW194" s="2">
        <v>0</v>
      </c>
      <c r="DX194" s="2">
        <v>0</v>
      </c>
      <c r="DY194" s="2">
        <v>0</v>
      </c>
      <c r="DZ194" s="2">
        <v>0</v>
      </c>
      <c r="EA194" s="6">
        <f>SUM(Table2[[#This Row],[SPE B]:[SPE FE]])</f>
        <v>0</v>
      </c>
      <c r="EB194" s="11" t="str">
        <f>IF((Table2[[#This Row],[SPE T]]/Table2[[#This Row],[Admission]]) = 0, "--", (Table2[[#This Row],[SPE T]]/Table2[[#This Row],[Admission]]))</f>
        <v>--</v>
      </c>
      <c r="EC194" s="11" t="str">
        <f>IF(Table2[[#This Row],[SPE T]]=0,"--", IF(Table2[[#This Row],[SPE HS]]/Table2[[#This Row],[SPE T]]=0, "--", Table2[[#This Row],[SPE HS]]/Table2[[#This Row],[SPE T]]))</f>
        <v>--</v>
      </c>
      <c r="ED194" s="18" t="str">
        <f>IF(Table2[[#This Row],[SPE T]]=0,"--", IF(Table2[[#This Row],[SPE FE]]/Table2[[#This Row],[SPE T]]=0, "--", Table2[[#This Row],[SPE FE]]/Table2[[#This Row],[SPE T]]))</f>
        <v>--</v>
      </c>
      <c r="EE194" s="2">
        <v>0</v>
      </c>
      <c r="EF194" s="2">
        <v>0</v>
      </c>
      <c r="EG194" s="2">
        <v>0</v>
      </c>
      <c r="EH194" s="2">
        <v>0</v>
      </c>
      <c r="EI194" s="6">
        <f>SUM(Table2[[#This Row],[ORC B]:[ORC FE]])</f>
        <v>0</v>
      </c>
      <c r="EJ194" s="11" t="str">
        <f>IF((Table2[[#This Row],[ORC T]]/Table2[[#This Row],[Admission]]) = 0, "--", (Table2[[#This Row],[ORC T]]/Table2[[#This Row],[Admission]]))</f>
        <v>--</v>
      </c>
      <c r="EK194" s="11" t="str">
        <f>IF(Table2[[#This Row],[ORC T]]=0,"--", IF(Table2[[#This Row],[ORC HS]]/Table2[[#This Row],[ORC T]]=0, "--", Table2[[#This Row],[ORC HS]]/Table2[[#This Row],[ORC T]]))</f>
        <v>--</v>
      </c>
      <c r="EL194" s="18" t="str">
        <f>IF(Table2[[#This Row],[ORC T]]=0,"--", IF(Table2[[#This Row],[ORC FE]]/Table2[[#This Row],[ORC T]]=0, "--", Table2[[#This Row],[ORC FE]]/Table2[[#This Row],[ORC T]]))</f>
        <v>--</v>
      </c>
      <c r="EM194" s="2">
        <v>0</v>
      </c>
      <c r="EN194" s="2">
        <v>0</v>
      </c>
      <c r="EO194" s="2">
        <v>0</v>
      </c>
      <c r="EP194" s="2">
        <v>0</v>
      </c>
      <c r="EQ194" s="6">
        <f>SUM(Table2[[#This Row],[SOL B]:[SOL FE]])</f>
        <v>0</v>
      </c>
      <c r="ER194" s="11" t="str">
        <f>IF((Table2[[#This Row],[SOL T]]/Table2[[#This Row],[Admission]]) = 0, "--", (Table2[[#This Row],[SOL T]]/Table2[[#This Row],[Admission]]))</f>
        <v>--</v>
      </c>
      <c r="ES194" s="11" t="str">
        <f>IF(Table2[[#This Row],[SOL T]]=0,"--", IF(Table2[[#This Row],[SOL HS]]/Table2[[#This Row],[SOL T]]=0, "--", Table2[[#This Row],[SOL HS]]/Table2[[#This Row],[SOL T]]))</f>
        <v>--</v>
      </c>
      <c r="ET194" s="18" t="str">
        <f>IF(Table2[[#This Row],[SOL T]]=0,"--", IF(Table2[[#This Row],[SOL FE]]/Table2[[#This Row],[SOL T]]=0, "--", Table2[[#This Row],[SOL FE]]/Table2[[#This Row],[SOL T]]))</f>
        <v>--</v>
      </c>
      <c r="EU194" s="2">
        <v>0</v>
      </c>
      <c r="EV194" s="2">
        <v>0</v>
      </c>
      <c r="EW194" s="2">
        <v>0</v>
      </c>
      <c r="EX194" s="2">
        <v>0</v>
      </c>
      <c r="EY194" s="6">
        <f>SUM(Table2[[#This Row],[CHO B]:[CHO FE]])</f>
        <v>0</v>
      </c>
      <c r="EZ194" s="11" t="str">
        <f>IF((Table2[[#This Row],[CHO T]]/Table2[[#This Row],[Admission]]) = 0, "--", (Table2[[#This Row],[CHO T]]/Table2[[#This Row],[Admission]]))</f>
        <v>--</v>
      </c>
      <c r="FA194" s="11" t="str">
        <f>IF(Table2[[#This Row],[CHO T]]=0,"--", IF(Table2[[#This Row],[CHO HS]]/Table2[[#This Row],[CHO T]]=0, "--", Table2[[#This Row],[CHO HS]]/Table2[[#This Row],[CHO T]]))</f>
        <v>--</v>
      </c>
      <c r="FB194" s="18" t="str">
        <f>IF(Table2[[#This Row],[CHO T]]=0,"--", IF(Table2[[#This Row],[CHO FE]]/Table2[[#This Row],[CHO T]]=0, "--", Table2[[#This Row],[CHO FE]]/Table2[[#This Row],[CHO T]]))</f>
        <v>--</v>
      </c>
      <c r="FC19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31</v>
      </c>
      <c r="FD194">
        <v>0</v>
      </c>
      <c r="FE194">
        <v>0</v>
      </c>
      <c r="FF194">
        <v>0</v>
      </c>
      <c r="FG194">
        <v>0</v>
      </c>
      <c r="FH194">
        <v>0</v>
      </c>
      <c r="FI194">
        <v>0</v>
      </c>
      <c r="FJ194" s="1" t="s">
        <v>390</v>
      </c>
      <c r="FK194" s="1" t="s">
        <v>390</v>
      </c>
      <c r="FL194">
        <v>0</v>
      </c>
      <c r="FM194">
        <v>0</v>
      </c>
      <c r="FN194" s="1" t="s">
        <v>390</v>
      </c>
      <c r="FO194" s="1" t="s">
        <v>390</v>
      </c>
    </row>
    <row r="195" spans="1:171">
      <c r="A195">
        <v>1059</v>
      </c>
      <c r="B195">
        <v>212</v>
      </c>
      <c r="C195" t="s">
        <v>112</v>
      </c>
      <c r="D195" t="s">
        <v>292</v>
      </c>
      <c r="E195" s="20">
        <v>230</v>
      </c>
      <c r="F195" s="2">
        <v>26</v>
      </c>
      <c r="G195" s="2">
        <v>0</v>
      </c>
      <c r="H195" s="2">
        <v>0</v>
      </c>
      <c r="I195" s="2">
        <v>0</v>
      </c>
      <c r="J195" s="6">
        <f>SUM(Table2[[#This Row],[FB B]:[FB FE]])</f>
        <v>26</v>
      </c>
      <c r="K195" s="11">
        <f>IF((Table2[[#This Row],[FB T]]/Table2[[#This Row],[Admission]]) = 0, "--", (Table2[[#This Row],[FB T]]/Table2[[#This Row],[Admission]]))</f>
        <v>0.11304347826086956</v>
      </c>
      <c r="L195" s="11" t="str">
        <f>IF(Table2[[#This Row],[FB T]]=0,"--", IF(Table2[[#This Row],[FB HS]]/Table2[[#This Row],[FB T]]=0, "--", Table2[[#This Row],[FB HS]]/Table2[[#This Row],[FB T]]))</f>
        <v>--</v>
      </c>
      <c r="M195" s="18" t="str">
        <f>IF(Table2[[#This Row],[FB T]]=0,"--", IF(Table2[[#This Row],[FB FE]]/Table2[[#This Row],[FB T]]=0, "--", Table2[[#This Row],[FB FE]]/Table2[[#This Row],[FB T]]))</f>
        <v>--</v>
      </c>
      <c r="N195" s="2">
        <v>4</v>
      </c>
      <c r="O195" s="2">
        <v>5</v>
      </c>
      <c r="P195" s="2">
        <v>0</v>
      </c>
      <c r="Q195" s="2">
        <v>0</v>
      </c>
      <c r="R195" s="6">
        <f>SUM(Table2[[#This Row],[XC B]:[XC FE]])</f>
        <v>9</v>
      </c>
      <c r="S195" s="11">
        <f>IF((Table2[[#This Row],[XC T]]/Table2[[#This Row],[Admission]]) = 0, "--", (Table2[[#This Row],[XC T]]/Table2[[#This Row],[Admission]]))</f>
        <v>3.9130434782608699E-2</v>
      </c>
      <c r="T195" s="11" t="str">
        <f>IF(Table2[[#This Row],[XC T]]=0,"--", IF(Table2[[#This Row],[XC HS]]/Table2[[#This Row],[XC T]]=0, "--", Table2[[#This Row],[XC HS]]/Table2[[#This Row],[XC T]]))</f>
        <v>--</v>
      </c>
      <c r="U195" s="18" t="str">
        <f>IF(Table2[[#This Row],[XC T]]=0,"--", IF(Table2[[#This Row],[XC FE]]/Table2[[#This Row],[XC T]]=0, "--", Table2[[#This Row],[XC FE]]/Table2[[#This Row],[XC T]]))</f>
        <v>--</v>
      </c>
      <c r="V195" s="2">
        <v>18</v>
      </c>
      <c r="W195" s="2">
        <v>0</v>
      </c>
      <c r="X195" s="2">
        <v>0</v>
      </c>
      <c r="Y195" s="6">
        <f>SUM(Table2[[#This Row],[VB G]:[VB FE]])</f>
        <v>18</v>
      </c>
      <c r="Z195" s="11">
        <f>IF((Table2[[#This Row],[VB T]]/Table2[[#This Row],[Admission]]) = 0, "--", (Table2[[#This Row],[VB T]]/Table2[[#This Row],[Admission]]))</f>
        <v>7.8260869565217397E-2</v>
      </c>
      <c r="AA195" s="11" t="str">
        <f>IF(Table2[[#This Row],[VB T]]=0,"--", IF(Table2[[#This Row],[VB HS]]/Table2[[#This Row],[VB T]]=0, "--", Table2[[#This Row],[VB HS]]/Table2[[#This Row],[VB T]]))</f>
        <v>--</v>
      </c>
      <c r="AB195" s="18" t="str">
        <f>IF(Table2[[#This Row],[VB T]]=0,"--", IF(Table2[[#This Row],[VB FE]]/Table2[[#This Row],[VB T]]=0, "--", Table2[[#This Row],[VB FE]]/Table2[[#This Row],[VB T]]))</f>
        <v>--</v>
      </c>
      <c r="AC195" s="2">
        <v>21</v>
      </c>
      <c r="AD195" s="2">
        <v>4</v>
      </c>
      <c r="AE195" s="2">
        <v>0</v>
      </c>
      <c r="AF195" s="2">
        <v>6</v>
      </c>
      <c r="AG195" s="6">
        <f>SUM(Table2[[#This Row],[SC B]:[SC FE]])</f>
        <v>31</v>
      </c>
      <c r="AH195" s="11">
        <f>IF((Table2[[#This Row],[SC T]]/Table2[[#This Row],[Admission]]) = 0, "--", (Table2[[#This Row],[SC T]]/Table2[[#This Row],[Admission]]))</f>
        <v>0.13478260869565217</v>
      </c>
      <c r="AI195" s="11" t="str">
        <f>IF(Table2[[#This Row],[SC T]]=0,"--", IF(Table2[[#This Row],[SC HS]]/Table2[[#This Row],[SC T]]=0, "--", Table2[[#This Row],[SC HS]]/Table2[[#This Row],[SC T]]))</f>
        <v>--</v>
      </c>
      <c r="AJ195" s="18">
        <f>IF(Table2[[#This Row],[SC T]]=0,"--", IF(Table2[[#This Row],[SC FE]]/Table2[[#This Row],[SC T]]=0, "--", Table2[[#This Row],[SC FE]]/Table2[[#This Row],[SC T]]))</f>
        <v>0.19354838709677419</v>
      </c>
      <c r="AK195" s="15">
        <f>SUM(Table2[[#This Row],[FB T]],Table2[[#This Row],[XC T]],Table2[[#This Row],[VB T]],Table2[[#This Row],[SC T]])</f>
        <v>84</v>
      </c>
      <c r="AL195" s="2">
        <v>23</v>
      </c>
      <c r="AM195" s="2">
        <v>12</v>
      </c>
      <c r="AN195" s="2">
        <v>0</v>
      </c>
      <c r="AO195" s="2">
        <v>1</v>
      </c>
      <c r="AP195" s="6">
        <f>SUM(Table2[[#This Row],[BX B]:[BX FE]])</f>
        <v>36</v>
      </c>
      <c r="AQ195" s="11">
        <f>IF((Table2[[#This Row],[BX T]]/Table2[[#This Row],[Admission]]) = 0, "--", (Table2[[#This Row],[BX T]]/Table2[[#This Row],[Admission]]))</f>
        <v>0.15652173913043479</v>
      </c>
      <c r="AR195" s="11" t="str">
        <f>IF(Table2[[#This Row],[BX T]]=0,"--", IF(Table2[[#This Row],[BX HS]]/Table2[[#This Row],[BX T]]=0, "--", Table2[[#This Row],[BX HS]]/Table2[[#This Row],[BX T]]))</f>
        <v>--</v>
      </c>
      <c r="AS195" s="18">
        <f>IF(Table2[[#This Row],[BX T]]=0,"--", IF(Table2[[#This Row],[BX FE]]/Table2[[#This Row],[BX T]]=0, "--", Table2[[#This Row],[BX FE]]/Table2[[#This Row],[BX T]]))</f>
        <v>2.7777777777777776E-2</v>
      </c>
      <c r="AT195" s="2">
        <v>0</v>
      </c>
      <c r="AU195" s="2">
        <v>0</v>
      </c>
      <c r="AV195" s="2">
        <v>0</v>
      </c>
      <c r="AW195" s="2">
        <v>0</v>
      </c>
      <c r="AX195" s="6">
        <f>SUM(Table2[[#This Row],[SW B]:[SW FE]])</f>
        <v>0</v>
      </c>
      <c r="AY195" s="11" t="str">
        <f>IF((Table2[[#This Row],[SW T]]/Table2[[#This Row],[Admission]]) = 0, "--", (Table2[[#This Row],[SW T]]/Table2[[#This Row],[Admission]]))</f>
        <v>--</v>
      </c>
      <c r="AZ195" s="11" t="str">
        <f>IF(Table2[[#This Row],[SW T]]=0,"--", IF(Table2[[#This Row],[SW HS]]/Table2[[#This Row],[SW T]]=0, "--", Table2[[#This Row],[SW HS]]/Table2[[#This Row],[SW T]]))</f>
        <v>--</v>
      </c>
      <c r="BA195" s="18" t="str">
        <f>IF(Table2[[#This Row],[SW T]]=0,"--", IF(Table2[[#This Row],[SW FE]]/Table2[[#This Row],[SW T]]=0, "--", Table2[[#This Row],[SW FE]]/Table2[[#This Row],[SW T]]))</f>
        <v>--</v>
      </c>
      <c r="BB195" s="2">
        <v>0</v>
      </c>
      <c r="BC195" s="2">
        <v>0</v>
      </c>
      <c r="BD195" s="2">
        <v>0</v>
      </c>
      <c r="BE195" s="2">
        <v>0</v>
      </c>
      <c r="BF195" s="6">
        <f>SUM(Table2[[#This Row],[CHE B]:[CHE FE]])</f>
        <v>0</v>
      </c>
      <c r="BG195" s="11" t="str">
        <f>IF((Table2[[#This Row],[CHE T]]/Table2[[#This Row],[Admission]]) = 0, "--", (Table2[[#This Row],[CHE T]]/Table2[[#This Row],[Admission]]))</f>
        <v>--</v>
      </c>
      <c r="BH195" s="11" t="str">
        <f>IF(Table2[[#This Row],[CHE T]]=0,"--", IF(Table2[[#This Row],[CHE HS]]/Table2[[#This Row],[CHE T]]=0, "--", Table2[[#This Row],[CHE HS]]/Table2[[#This Row],[CHE T]]))</f>
        <v>--</v>
      </c>
      <c r="BI195" s="22" t="str">
        <f>IF(Table2[[#This Row],[CHE T]]=0,"--", IF(Table2[[#This Row],[CHE FE]]/Table2[[#This Row],[CHE T]]=0, "--", Table2[[#This Row],[CHE FE]]/Table2[[#This Row],[CHE T]]))</f>
        <v>--</v>
      </c>
      <c r="BJ195" s="2">
        <v>0</v>
      </c>
      <c r="BK195" s="2">
        <v>0</v>
      </c>
      <c r="BL195" s="2">
        <v>0</v>
      </c>
      <c r="BM195" s="2">
        <v>0</v>
      </c>
      <c r="BN195" s="6">
        <f>SUM(Table2[[#This Row],[WR B]:[WR FE]])</f>
        <v>0</v>
      </c>
      <c r="BO195" s="11" t="str">
        <f>IF((Table2[[#This Row],[WR T]]/Table2[[#This Row],[Admission]]) = 0, "--", (Table2[[#This Row],[WR T]]/Table2[[#This Row],[Admission]]))</f>
        <v>--</v>
      </c>
      <c r="BP195" s="11" t="str">
        <f>IF(Table2[[#This Row],[WR T]]=0,"--", IF(Table2[[#This Row],[WR HS]]/Table2[[#This Row],[WR T]]=0, "--", Table2[[#This Row],[WR HS]]/Table2[[#This Row],[WR T]]))</f>
        <v>--</v>
      </c>
      <c r="BQ195" s="18" t="str">
        <f>IF(Table2[[#This Row],[WR T]]=0,"--", IF(Table2[[#This Row],[WR FE]]/Table2[[#This Row],[WR T]]=0, "--", Table2[[#This Row],[WR FE]]/Table2[[#This Row],[WR T]]))</f>
        <v>--</v>
      </c>
      <c r="BR195" s="2">
        <v>0</v>
      </c>
      <c r="BS195" s="2">
        <v>0</v>
      </c>
      <c r="BT195" s="2">
        <v>0</v>
      </c>
      <c r="BU195" s="2">
        <v>0</v>
      </c>
      <c r="BV195" s="6">
        <f>SUM(Table2[[#This Row],[DNC B]:[DNC FE]])</f>
        <v>0</v>
      </c>
      <c r="BW195" s="11" t="str">
        <f>IF((Table2[[#This Row],[DNC T]]/Table2[[#This Row],[Admission]]) = 0, "--", (Table2[[#This Row],[DNC T]]/Table2[[#This Row],[Admission]]))</f>
        <v>--</v>
      </c>
      <c r="BX195" s="11" t="str">
        <f>IF(Table2[[#This Row],[DNC T]]=0,"--", IF(Table2[[#This Row],[DNC HS]]/Table2[[#This Row],[DNC T]]=0, "--", Table2[[#This Row],[DNC HS]]/Table2[[#This Row],[DNC T]]))</f>
        <v>--</v>
      </c>
      <c r="BY195" s="18" t="str">
        <f>IF(Table2[[#This Row],[DNC T]]=0,"--", IF(Table2[[#This Row],[DNC FE]]/Table2[[#This Row],[DNC T]]=0, "--", Table2[[#This Row],[DNC FE]]/Table2[[#This Row],[DNC T]]))</f>
        <v>--</v>
      </c>
      <c r="BZ195" s="24">
        <f>SUM(Table2[[#This Row],[BX T]],Table2[[#This Row],[SW T]],Table2[[#This Row],[CHE T]],Table2[[#This Row],[WR T]],Table2[[#This Row],[DNC T]])</f>
        <v>36</v>
      </c>
      <c r="CA195" s="2">
        <v>30</v>
      </c>
      <c r="CB195" s="2">
        <v>10</v>
      </c>
      <c r="CC195" s="2">
        <v>0</v>
      </c>
      <c r="CD195" s="2">
        <v>3</v>
      </c>
      <c r="CE195" s="6">
        <f>SUM(Table2[[#This Row],[TF B]:[TF FE]])</f>
        <v>43</v>
      </c>
      <c r="CF195" s="11">
        <f>IF((Table2[[#This Row],[TF T]]/Table2[[#This Row],[Admission]]) = 0, "--", (Table2[[#This Row],[TF T]]/Table2[[#This Row],[Admission]]))</f>
        <v>0.18695652173913044</v>
      </c>
      <c r="CG195" s="11" t="str">
        <f>IF(Table2[[#This Row],[TF T]]=0,"--", IF(Table2[[#This Row],[TF HS]]/Table2[[#This Row],[TF T]]=0, "--", Table2[[#This Row],[TF HS]]/Table2[[#This Row],[TF T]]))</f>
        <v>--</v>
      </c>
      <c r="CH195" s="18">
        <f>IF(Table2[[#This Row],[TF T]]=0,"--", IF(Table2[[#This Row],[TF FE]]/Table2[[#This Row],[TF T]]=0, "--", Table2[[#This Row],[TF FE]]/Table2[[#This Row],[TF T]]))</f>
        <v>6.9767441860465115E-2</v>
      </c>
      <c r="CI195" s="2">
        <v>15</v>
      </c>
      <c r="CJ195" s="2">
        <v>0</v>
      </c>
      <c r="CK195" s="2">
        <v>0</v>
      </c>
      <c r="CL195" s="2">
        <v>1</v>
      </c>
      <c r="CM195" s="6">
        <f>SUM(Table2[[#This Row],[BB B]:[BB FE]])</f>
        <v>16</v>
      </c>
      <c r="CN195" s="11">
        <f>IF((Table2[[#This Row],[BB T]]/Table2[[#This Row],[Admission]]) = 0, "--", (Table2[[#This Row],[BB T]]/Table2[[#This Row],[Admission]]))</f>
        <v>6.9565217391304349E-2</v>
      </c>
      <c r="CO195" s="11" t="str">
        <f>IF(Table2[[#This Row],[BB T]]=0,"--", IF(Table2[[#This Row],[BB HS]]/Table2[[#This Row],[BB T]]=0, "--", Table2[[#This Row],[BB HS]]/Table2[[#This Row],[BB T]]))</f>
        <v>--</v>
      </c>
      <c r="CP195" s="18">
        <f>IF(Table2[[#This Row],[BB T]]=0,"--", IF(Table2[[#This Row],[BB FE]]/Table2[[#This Row],[BB T]]=0, "--", Table2[[#This Row],[BB FE]]/Table2[[#This Row],[BB T]]))</f>
        <v>6.25E-2</v>
      </c>
      <c r="CQ195" s="2">
        <v>0</v>
      </c>
      <c r="CR195" s="2">
        <v>9</v>
      </c>
      <c r="CS195" s="2">
        <v>0</v>
      </c>
      <c r="CT195" s="2">
        <v>0</v>
      </c>
      <c r="CU195" s="6">
        <f>SUM(Table2[[#This Row],[SB B]:[SB FE]])</f>
        <v>9</v>
      </c>
      <c r="CV195" s="11">
        <f>IF((Table2[[#This Row],[SB T]]/Table2[[#This Row],[Admission]]) = 0, "--", (Table2[[#This Row],[SB T]]/Table2[[#This Row],[Admission]]))</f>
        <v>3.9130434782608699E-2</v>
      </c>
      <c r="CW195" s="11" t="str">
        <f>IF(Table2[[#This Row],[SB T]]=0,"--", IF(Table2[[#This Row],[SB HS]]/Table2[[#This Row],[SB T]]=0, "--", Table2[[#This Row],[SB HS]]/Table2[[#This Row],[SB T]]))</f>
        <v>--</v>
      </c>
      <c r="CX195" s="18" t="str">
        <f>IF(Table2[[#This Row],[SB T]]=0,"--", IF(Table2[[#This Row],[SB FE]]/Table2[[#This Row],[SB T]]=0, "--", Table2[[#This Row],[SB FE]]/Table2[[#This Row],[SB T]]))</f>
        <v>--</v>
      </c>
      <c r="CY195" s="2">
        <v>0</v>
      </c>
      <c r="CZ195" s="2">
        <v>0</v>
      </c>
      <c r="DA195" s="2">
        <v>0</v>
      </c>
      <c r="DB195" s="2">
        <v>0</v>
      </c>
      <c r="DC195" s="6">
        <f>SUM(Table2[[#This Row],[GF B]:[GF FE]])</f>
        <v>0</v>
      </c>
      <c r="DD195" s="11" t="str">
        <f>IF((Table2[[#This Row],[GF T]]/Table2[[#This Row],[Admission]]) = 0, "--", (Table2[[#This Row],[GF T]]/Table2[[#This Row],[Admission]]))</f>
        <v>--</v>
      </c>
      <c r="DE195" s="11" t="str">
        <f>IF(Table2[[#This Row],[GF T]]=0,"--", IF(Table2[[#This Row],[GF HS]]/Table2[[#This Row],[GF T]]=0, "--", Table2[[#This Row],[GF HS]]/Table2[[#This Row],[GF T]]))</f>
        <v>--</v>
      </c>
      <c r="DF195" s="18" t="str">
        <f>IF(Table2[[#This Row],[GF T]]=0,"--", IF(Table2[[#This Row],[GF FE]]/Table2[[#This Row],[GF T]]=0, "--", Table2[[#This Row],[GF FE]]/Table2[[#This Row],[GF T]]))</f>
        <v>--</v>
      </c>
      <c r="DG195" s="2">
        <v>0</v>
      </c>
      <c r="DH195" s="2">
        <v>0</v>
      </c>
      <c r="DI195" s="2">
        <v>0</v>
      </c>
      <c r="DJ195" s="2">
        <v>0</v>
      </c>
      <c r="DK195" s="6">
        <f>SUM(Table2[[#This Row],[TN B]:[TN FE]])</f>
        <v>0</v>
      </c>
      <c r="DL195" s="11" t="str">
        <f>IF((Table2[[#This Row],[TN T]]/Table2[[#This Row],[Admission]]) = 0, "--", (Table2[[#This Row],[TN T]]/Table2[[#This Row],[Admission]]))</f>
        <v>--</v>
      </c>
      <c r="DM195" s="11" t="str">
        <f>IF(Table2[[#This Row],[TN T]]=0,"--", IF(Table2[[#This Row],[TN HS]]/Table2[[#This Row],[TN T]]=0, "--", Table2[[#This Row],[TN HS]]/Table2[[#This Row],[TN T]]))</f>
        <v>--</v>
      </c>
      <c r="DN195" s="18" t="str">
        <f>IF(Table2[[#This Row],[TN T]]=0,"--", IF(Table2[[#This Row],[TN FE]]/Table2[[#This Row],[TN T]]=0, "--", Table2[[#This Row],[TN FE]]/Table2[[#This Row],[TN T]]))</f>
        <v>--</v>
      </c>
      <c r="DO195" s="2">
        <v>10</v>
      </c>
      <c r="DP195" s="2">
        <v>8</v>
      </c>
      <c r="DQ195" s="2">
        <v>0</v>
      </c>
      <c r="DR195" s="2">
        <v>10</v>
      </c>
      <c r="DS195" s="6">
        <f>SUM(Table2[[#This Row],[BND B]:[BND FE]])</f>
        <v>28</v>
      </c>
      <c r="DT195" s="11">
        <f>IF((Table2[[#This Row],[BND T]]/Table2[[#This Row],[Admission]]) = 0, "--", (Table2[[#This Row],[BND T]]/Table2[[#This Row],[Admission]]))</f>
        <v>0.12173913043478261</v>
      </c>
      <c r="DU195" s="11" t="str">
        <f>IF(Table2[[#This Row],[BND T]]=0,"--", IF(Table2[[#This Row],[BND HS]]/Table2[[#This Row],[BND T]]=0, "--", Table2[[#This Row],[BND HS]]/Table2[[#This Row],[BND T]]))</f>
        <v>--</v>
      </c>
      <c r="DV195" s="18">
        <f>IF(Table2[[#This Row],[BND T]]=0,"--", IF(Table2[[#This Row],[BND FE]]/Table2[[#This Row],[BND T]]=0, "--", Table2[[#This Row],[BND FE]]/Table2[[#This Row],[BND T]]))</f>
        <v>0.35714285714285715</v>
      </c>
      <c r="DW195" s="2">
        <v>0</v>
      </c>
      <c r="DX195" s="2">
        <v>0</v>
      </c>
      <c r="DY195" s="2">
        <v>0</v>
      </c>
      <c r="DZ195" s="2">
        <v>0</v>
      </c>
      <c r="EA195" s="6">
        <f>SUM(Table2[[#This Row],[SPE B]:[SPE FE]])</f>
        <v>0</v>
      </c>
      <c r="EB195" s="11" t="str">
        <f>IF((Table2[[#This Row],[SPE T]]/Table2[[#This Row],[Admission]]) = 0, "--", (Table2[[#This Row],[SPE T]]/Table2[[#This Row],[Admission]]))</f>
        <v>--</v>
      </c>
      <c r="EC195" s="11" t="str">
        <f>IF(Table2[[#This Row],[SPE T]]=0,"--", IF(Table2[[#This Row],[SPE HS]]/Table2[[#This Row],[SPE T]]=0, "--", Table2[[#This Row],[SPE HS]]/Table2[[#This Row],[SPE T]]))</f>
        <v>--</v>
      </c>
      <c r="ED195" s="18" t="str">
        <f>IF(Table2[[#This Row],[SPE T]]=0,"--", IF(Table2[[#This Row],[SPE FE]]/Table2[[#This Row],[SPE T]]=0, "--", Table2[[#This Row],[SPE FE]]/Table2[[#This Row],[SPE T]]))</f>
        <v>--</v>
      </c>
      <c r="EE195" s="2">
        <v>0</v>
      </c>
      <c r="EF195" s="2">
        <v>0</v>
      </c>
      <c r="EG195" s="2">
        <v>0</v>
      </c>
      <c r="EH195" s="2">
        <v>0</v>
      </c>
      <c r="EI195" s="6">
        <f>SUM(Table2[[#This Row],[ORC B]:[ORC FE]])</f>
        <v>0</v>
      </c>
      <c r="EJ195" s="11" t="str">
        <f>IF((Table2[[#This Row],[ORC T]]/Table2[[#This Row],[Admission]]) = 0, "--", (Table2[[#This Row],[ORC T]]/Table2[[#This Row],[Admission]]))</f>
        <v>--</v>
      </c>
      <c r="EK195" s="11" t="str">
        <f>IF(Table2[[#This Row],[ORC T]]=0,"--", IF(Table2[[#This Row],[ORC HS]]/Table2[[#This Row],[ORC T]]=0, "--", Table2[[#This Row],[ORC HS]]/Table2[[#This Row],[ORC T]]))</f>
        <v>--</v>
      </c>
      <c r="EL195" s="18" t="str">
        <f>IF(Table2[[#This Row],[ORC T]]=0,"--", IF(Table2[[#This Row],[ORC FE]]/Table2[[#This Row],[ORC T]]=0, "--", Table2[[#This Row],[ORC FE]]/Table2[[#This Row],[ORC T]]))</f>
        <v>--</v>
      </c>
      <c r="EM195" s="2">
        <v>0</v>
      </c>
      <c r="EN195" s="2">
        <v>1</v>
      </c>
      <c r="EO195" s="2">
        <v>0</v>
      </c>
      <c r="EP195" s="2">
        <v>0</v>
      </c>
      <c r="EQ195" s="6">
        <f>SUM(Table2[[#This Row],[SOL B]:[SOL FE]])</f>
        <v>1</v>
      </c>
      <c r="ER195" s="11">
        <f>IF((Table2[[#This Row],[SOL T]]/Table2[[#This Row],[Admission]]) = 0, "--", (Table2[[#This Row],[SOL T]]/Table2[[#This Row],[Admission]]))</f>
        <v>4.3478260869565218E-3</v>
      </c>
      <c r="ES195" s="11" t="str">
        <f>IF(Table2[[#This Row],[SOL T]]=0,"--", IF(Table2[[#This Row],[SOL HS]]/Table2[[#This Row],[SOL T]]=0, "--", Table2[[#This Row],[SOL HS]]/Table2[[#This Row],[SOL T]]))</f>
        <v>--</v>
      </c>
      <c r="ET195" s="18" t="str">
        <f>IF(Table2[[#This Row],[SOL T]]=0,"--", IF(Table2[[#This Row],[SOL FE]]/Table2[[#This Row],[SOL T]]=0, "--", Table2[[#This Row],[SOL FE]]/Table2[[#This Row],[SOL T]]))</f>
        <v>--</v>
      </c>
      <c r="EU195" s="2">
        <v>6</v>
      </c>
      <c r="EV195" s="2">
        <v>15</v>
      </c>
      <c r="EW195" s="2">
        <v>0</v>
      </c>
      <c r="EX195" s="2">
        <v>4</v>
      </c>
      <c r="EY195" s="6">
        <f>SUM(Table2[[#This Row],[CHO B]:[CHO FE]])</f>
        <v>25</v>
      </c>
      <c r="EZ195" s="11">
        <f>IF((Table2[[#This Row],[CHO T]]/Table2[[#This Row],[Admission]]) = 0, "--", (Table2[[#This Row],[CHO T]]/Table2[[#This Row],[Admission]]))</f>
        <v>0.10869565217391304</v>
      </c>
      <c r="FA195" s="11" t="str">
        <f>IF(Table2[[#This Row],[CHO T]]=0,"--", IF(Table2[[#This Row],[CHO HS]]/Table2[[#This Row],[CHO T]]=0, "--", Table2[[#This Row],[CHO HS]]/Table2[[#This Row],[CHO T]]))</f>
        <v>--</v>
      </c>
      <c r="FB195" s="18">
        <f>IF(Table2[[#This Row],[CHO T]]=0,"--", IF(Table2[[#This Row],[CHO FE]]/Table2[[#This Row],[CHO T]]=0, "--", Table2[[#This Row],[CHO FE]]/Table2[[#This Row],[CHO T]]))</f>
        <v>0.16</v>
      </c>
      <c r="FC19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122</v>
      </c>
      <c r="FD195">
        <v>0</v>
      </c>
      <c r="FE195">
        <v>0</v>
      </c>
      <c r="FF195" s="1" t="s">
        <v>390</v>
      </c>
      <c r="FG195" s="1" t="s">
        <v>390</v>
      </c>
      <c r="FH195">
        <v>0</v>
      </c>
      <c r="FI195">
        <v>0</v>
      </c>
      <c r="FJ195" s="1" t="s">
        <v>390</v>
      </c>
      <c r="FK195" s="1" t="s">
        <v>390</v>
      </c>
      <c r="FL195">
        <v>0</v>
      </c>
      <c r="FM195">
        <v>0</v>
      </c>
      <c r="FN195" s="1" t="s">
        <v>390</v>
      </c>
      <c r="FO195" s="1" t="s">
        <v>390</v>
      </c>
    </row>
    <row r="196" spans="1:171">
      <c r="A196">
        <v>1033</v>
      </c>
      <c r="B196">
        <v>87</v>
      </c>
      <c r="C196" t="s">
        <v>92</v>
      </c>
      <c r="D196" t="s">
        <v>293</v>
      </c>
      <c r="E196" s="20">
        <v>81</v>
      </c>
      <c r="F196" s="2">
        <v>13</v>
      </c>
      <c r="G196" s="2">
        <v>0</v>
      </c>
      <c r="H196" s="2">
        <v>0</v>
      </c>
      <c r="I196" s="2">
        <v>2</v>
      </c>
      <c r="J196" s="6">
        <f>SUM(Table2[[#This Row],[FB B]:[FB FE]])</f>
        <v>15</v>
      </c>
      <c r="K196" s="11">
        <f>IF((Table2[[#This Row],[FB T]]/Table2[[#This Row],[Admission]]) = 0, "--", (Table2[[#This Row],[FB T]]/Table2[[#This Row],[Admission]]))</f>
        <v>0.18518518518518517</v>
      </c>
      <c r="L196" s="11" t="str">
        <f>IF(Table2[[#This Row],[FB T]]=0,"--", IF(Table2[[#This Row],[FB HS]]/Table2[[#This Row],[FB T]]=0, "--", Table2[[#This Row],[FB HS]]/Table2[[#This Row],[FB T]]))</f>
        <v>--</v>
      </c>
      <c r="M196" s="18">
        <f>IF(Table2[[#This Row],[FB T]]=0,"--", IF(Table2[[#This Row],[FB FE]]/Table2[[#This Row],[FB T]]=0, "--", Table2[[#This Row],[FB FE]]/Table2[[#This Row],[FB T]]))</f>
        <v>0.13333333333333333</v>
      </c>
      <c r="N196" s="2">
        <v>10</v>
      </c>
      <c r="O196" s="2">
        <v>10</v>
      </c>
      <c r="P196" s="2">
        <v>0</v>
      </c>
      <c r="Q196" s="2">
        <v>1</v>
      </c>
      <c r="R196" s="6">
        <f>SUM(Table2[[#This Row],[XC B]:[XC FE]])</f>
        <v>21</v>
      </c>
      <c r="S196" s="11">
        <f>IF((Table2[[#This Row],[XC T]]/Table2[[#This Row],[Admission]]) = 0, "--", (Table2[[#This Row],[XC T]]/Table2[[#This Row],[Admission]]))</f>
        <v>0.25925925925925924</v>
      </c>
      <c r="T196" s="11" t="str">
        <f>IF(Table2[[#This Row],[XC T]]=0,"--", IF(Table2[[#This Row],[XC HS]]/Table2[[#This Row],[XC T]]=0, "--", Table2[[#This Row],[XC HS]]/Table2[[#This Row],[XC T]]))</f>
        <v>--</v>
      </c>
      <c r="U196" s="18">
        <f>IF(Table2[[#This Row],[XC T]]=0,"--", IF(Table2[[#This Row],[XC FE]]/Table2[[#This Row],[XC T]]=0, "--", Table2[[#This Row],[XC FE]]/Table2[[#This Row],[XC T]]))</f>
        <v>4.7619047619047616E-2</v>
      </c>
      <c r="V196" s="2">
        <v>11</v>
      </c>
      <c r="W196" s="2">
        <v>0</v>
      </c>
      <c r="X196" s="2">
        <v>0</v>
      </c>
      <c r="Y196" s="6">
        <f>SUM(Table2[[#This Row],[VB G]:[VB FE]])</f>
        <v>11</v>
      </c>
      <c r="Z196" s="11">
        <f>IF((Table2[[#This Row],[VB T]]/Table2[[#This Row],[Admission]]) = 0, "--", (Table2[[#This Row],[VB T]]/Table2[[#This Row],[Admission]]))</f>
        <v>0.13580246913580246</v>
      </c>
      <c r="AA196" s="11" t="str">
        <f>IF(Table2[[#This Row],[VB T]]=0,"--", IF(Table2[[#This Row],[VB HS]]/Table2[[#This Row],[VB T]]=0, "--", Table2[[#This Row],[VB HS]]/Table2[[#This Row],[VB T]]))</f>
        <v>--</v>
      </c>
      <c r="AB196" s="18" t="str">
        <f>IF(Table2[[#This Row],[VB T]]=0,"--", IF(Table2[[#This Row],[VB FE]]/Table2[[#This Row],[VB T]]=0, "--", Table2[[#This Row],[VB FE]]/Table2[[#This Row],[VB T]]))</f>
        <v>--</v>
      </c>
      <c r="AC196" s="2">
        <v>0</v>
      </c>
      <c r="AD196" s="2">
        <v>0</v>
      </c>
      <c r="AE196" s="2">
        <v>0</v>
      </c>
      <c r="AF196" s="2">
        <v>0</v>
      </c>
      <c r="AG196" s="6">
        <f>SUM(Table2[[#This Row],[SC B]:[SC FE]])</f>
        <v>0</v>
      </c>
      <c r="AH196" s="11" t="str">
        <f>IF((Table2[[#This Row],[SC T]]/Table2[[#This Row],[Admission]]) = 0, "--", (Table2[[#This Row],[SC T]]/Table2[[#This Row],[Admission]]))</f>
        <v>--</v>
      </c>
      <c r="AI196" s="11" t="str">
        <f>IF(Table2[[#This Row],[SC T]]=0,"--", IF(Table2[[#This Row],[SC HS]]/Table2[[#This Row],[SC T]]=0, "--", Table2[[#This Row],[SC HS]]/Table2[[#This Row],[SC T]]))</f>
        <v>--</v>
      </c>
      <c r="AJ196" s="18" t="str">
        <f>IF(Table2[[#This Row],[SC T]]=0,"--", IF(Table2[[#This Row],[SC FE]]/Table2[[#This Row],[SC T]]=0, "--", Table2[[#This Row],[SC FE]]/Table2[[#This Row],[SC T]]))</f>
        <v>--</v>
      </c>
      <c r="AK196" s="15">
        <f>SUM(Table2[[#This Row],[FB T]],Table2[[#This Row],[XC T]],Table2[[#This Row],[VB T]],Table2[[#This Row],[SC T]])</f>
        <v>47</v>
      </c>
      <c r="AL196" s="2">
        <v>22</v>
      </c>
      <c r="AM196" s="2">
        <v>14</v>
      </c>
      <c r="AN196" s="2">
        <v>0</v>
      </c>
      <c r="AO196" s="2">
        <v>3</v>
      </c>
      <c r="AP196" s="6">
        <f>SUM(Table2[[#This Row],[BX B]:[BX FE]])</f>
        <v>39</v>
      </c>
      <c r="AQ196" s="11">
        <f>IF((Table2[[#This Row],[BX T]]/Table2[[#This Row],[Admission]]) = 0, "--", (Table2[[#This Row],[BX T]]/Table2[[#This Row],[Admission]]))</f>
        <v>0.48148148148148145</v>
      </c>
      <c r="AR196" s="11" t="str">
        <f>IF(Table2[[#This Row],[BX T]]=0,"--", IF(Table2[[#This Row],[BX HS]]/Table2[[#This Row],[BX T]]=0, "--", Table2[[#This Row],[BX HS]]/Table2[[#This Row],[BX T]]))</f>
        <v>--</v>
      </c>
      <c r="AS196" s="18">
        <f>IF(Table2[[#This Row],[BX T]]=0,"--", IF(Table2[[#This Row],[BX FE]]/Table2[[#This Row],[BX T]]=0, "--", Table2[[#This Row],[BX FE]]/Table2[[#This Row],[BX T]]))</f>
        <v>7.6923076923076927E-2</v>
      </c>
      <c r="AT196" s="2">
        <v>0</v>
      </c>
      <c r="AU196" s="2">
        <v>0</v>
      </c>
      <c r="AV196" s="2">
        <v>0</v>
      </c>
      <c r="AW196" s="2">
        <v>0</v>
      </c>
      <c r="AX196" s="6">
        <f>SUM(Table2[[#This Row],[SW B]:[SW FE]])</f>
        <v>0</v>
      </c>
      <c r="AY196" s="11" t="str">
        <f>IF((Table2[[#This Row],[SW T]]/Table2[[#This Row],[Admission]]) = 0, "--", (Table2[[#This Row],[SW T]]/Table2[[#This Row],[Admission]]))</f>
        <v>--</v>
      </c>
      <c r="AZ196" s="11" t="str">
        <f>IF(Table2[[#This Row],[SW T]]=0,"--", IF(Table2[[#This Row],[SW HS]]/Table2[[#This Row],[SW T]]=0, "--", Table2[[#This Row],[SW HS]]/Table2[[#This Row],[SW T]]))</f>
        <v>--</v>
      </c>
      <c r="BA196" s="18" t="str">
        <f>IF(Table2[[#This Row],[SW T]]=0,"--", IF(Table2[[#This Row],[SW FE]]/Table2[[#This Row],[SW T]]=0, "--", Table2[[#This Row],[SW FE]]/Table2[[#This Row],[SW T]]))</f>
        <v>--</v>
      </c>
      <c r="BB196" s="2">
        <v>0</v>
      </c>
      <c r="BC196" s="2">
        <v>0</v>
      </c>
      <c r="BD196" s="2">
        <v>0</v>
      </c>
      <c r="BE196" s="2">
        <v>0</v>
      </c>
      <c r="BF196" s="6">
        <f>SUM(Table2[[#This Row],[CHE B]:[CHE FE]])</f>
        <v>0</v>
      </c>
      <c r="BG196" s="11" t="str">
        <f>IF((Table2[[#This Row],[CHE T]]/Table2[[#This Row],[Admission]]) = 0, "--", (Table2[[#This Row],[CHE T]]/Table2[[#This Row],[Admission]]))</f>
        <v>--</v>
      </c>
      <c r="BH196" s="11" t="str">
        <f>IF(Table2[[#This Row],[CHE T]]=0,"--", IF(Table2[[#This Row],[CHE HS]]/Table2[[#This Row],[CHE T]]=0, "--", Table2[[#This Row],[CHE HS]]/Table2[[#This Row],[CHE T]]))</f>
        <v>--</v>
      </c>
      <c r="BI196" s="22" t="str">
        <f>IF(Table2[[#This Row],[CHE T]]=0,"--", IF(Table2[[#This Row],[CHE FE]]/Table2[[#This Row],[CHE T]]=0, "--", Table2[[#This Row],[CHE FE]]/Table2[[#This Row],[CHE T]]))</f>
        <v>--</v>
      </c>
      <c r="BJ196" s="2">
        <v>0</v>
      </c>
      <c r="BK196" s="2">
        <v>0</v>
      </c>
      <c r="BL196" s="2">
        <v>0</v>
      </c>
      <c r="BM196" s="2">
        <v>0</v>
      </c>
      <c r="BN196" s="6">
        <f>SUM(Table2[[#This Row],[WR B]:[WR FE]])</f>
        <v>0</v>
      </c>
      <c r="BO196" s="11" t="str">
        <f>IF((Table2[[#This Row],[WR T]]/Table2[[#This Row],[Admission]]) = 0, "--", (Table2[[#This Row],[WR T]]/Table2[[#This Row],[Admission]]))</f>
        <v>--</v>
      </c>
      <c r="BP196" s="11" t="str">
        <f>IF(Table2[[#This Row],[WR T]]=0,"--", IF(Table2[[#This Row],[WR HS]]/Table2[[#This Row],[WR T]]=0, "--", Table2[[#This Row],[WR HS]]/Table2[[#This Row],[WR T]]))</f>
        <v>--</v>
      </c>
      <c r="BQ196" s="18" t="str">
        <f>IF(Table2[[#This Row],[WR T]]=0,"--", IF(Table2[[#This Row],[WR FE]]/Table2[[#This Row],[WR T]]=0, "--", Table2[[#This Row],[WR FE]]/Table2[[#This Row],[WR T]]))</f>
        <v>--</v>
      </c>
      <c r="BR196" s="2">
        <v>2</v>
      </c>
      <c r="BS196" s="2">
        <v>12</v>
      </c>
      <c r="BT196" s="2">
        <v>0</v>
      </c>
      <c r="BU196" s="2">
        <v>2</v>
      </c>
      <c r="BV196" s="6">
        <f>SUM(Table2[[#This Row],[DNC B]:[DNC FE]])</f>
        <v>16</v>
      </c>
      <c r="BW196" s="11">
        <f>IF((Table2[[#This Row],[DNC T]]/Table2[[#This Row],[Admission]]) = 0, "--", (Table2[[#This Row],[DNC T]]/Table2[[#This Row],[Admission]]))</f>
        <v>0.19753086419753085</v>
      </c>
      <c r="BX196" s="11" t="str">
        <f>IF(Table2[[#This Row],[DNC T]]=0,"--", IF(Table2[[#This Row],[DNC HS]]/Table2[[#This Row],[DNC T]]=0, "--", Table2[[#This Row],[DNC HS]]/Table2[[#This Row],[DNC T]]))</f>
        <v>--</v>
      </c>
      <c r="BY196" s="18">
        <f>IF(Table2[[#This Row],[DNC T]]=0,"--", IF(Table2[[#This Row],[DNC FE]]/Table2[[#This Row],[DNC T]]=0, "--", Table2[[#This Row],[DNC FE]]/Table2[[#This Row],[DNC T]]))</f>
        <v>0.125</v>
      </c>
      <c r="BZ196" s="24">
        <f>SUM(Table2[[#This Row],[BX T]],Table2[[#This Row],[SW T]],Table2[[#This Row],[CHE T]],Table2[[#This Row],[WR T]],Table2[[#This Row],[DNC T]])</f>
        <v>55</v>
      </c>
      <c r="CA196" s="2">
        <v>12</v>
      </c>
      <c r="CB196" s="2">
        <v>10</v>
      </c>
      <c r="CC196" s="2">
        <v>0</v>
      </c>
      <c r="CD196" s="2">
        <v>0</v>
      </c>
      <c r="CE196" s="6">
        <f>SUM(Table2[[#This Row],[TF B]:[TF FE]])</f>
        <v>22</v>
      </c>
      <c r="CF196" s="11">
        <f>IF((Table2[[#This Row],[TF T]]/Table2[[#This Row],[Admission]]) = 0, "--", (Table2[[#This Row],[TF T]]/Table2[[#This Row],[Admission]]))</f>
        <v>0.27160493827160492</v>
      </c>
      <c r="CG196" s="11" t="str">
        <f>IF(Table2[[#This Row],[TF T]]=0,"--", IF(Table2[[#This Row],[TF HS]]/Table2[[#This Row],[TF T]]=0, "--", Table2[[#This Row],[TF HS]]/Table2[[#This Row],[TF T]]))</f>
        <v>--</v>
      </c>
      <c r="CH196" s="18" t="str">
        <f>IF(Table2[[#This Row],[TF T]]=0,"--", IF(Table2[[#This Row],[TF FE]]/Table2[[#This Row],[TF T]]=0, "--", Table2[[#This Row],[TF FE]]/Table2[[#This Row],[TF T]]))</f>
        <v>--</v>
      </c>
      <c r="CI196" s="2">
        <v>0</v>
      </c>
      <c r="CJ196" s="2">
        <v>0</v>
      </c>
      <c r="CK196" s="2">
        <v>0</v>
      </c>
      <c r="CL196" s="2">
        <v>0</v>
      </c>
      <c r="CM196" s="6">
        <f>SUM(Table2[[#This Row],[BB B]:[BB FE]])</f>
        <v>0</v>
      </c>
      <c r="CN196" s="11" t="str">
        <f>IF((Table2[[#This Row],[BB T]]/Table2[[#This Row],[Admission]]) = 0, "--", (Table2[[#This Row],[BB T]]/Table2[[#This Row],[Admission]]))</f>
        <v>--</v>
      </c>
      <c r="CO196" s="11" t="str">
        <f>IF(Table2[[#This Row],[BB T]]=0,"--", IF(Table2[[#This Row],[BB HS]]/Table2[[#This Row],[BB T]]=0, "--", Table2[[#This Row],[BB HS]]/Table2[[#This Row],[BB T]]))</f>
        <v>--</v>
      </c>
      <c r="CP196" s="18" t="str">
        <f>IF(Table2[[#This Row],[BB T]]=0,"--", IF(Table2[[#This Row],[BB FE]]/Table2[[#This Row],[BB T]]=0, "--", Table2[[#This Row],[BB FE]]/Table2[[#This Row],[BB T]]))</f>
        <v>--</v>
      </c>
      <c r="CQ196" s="2">
        <v>0</v>
      </c>
      <c r="CR196" s="2">
        <v>0</v>
      </c>
      <c r="CS196" s="2">
        <v>0</v>
      </c>
      <c r="CT196" s="2">
        <v>0</v>
      </c>
      <c r="CU196" s="6">
        <f>SUM(Table2[[#This Row],[SB B]:[SB FE]])</f>
        <v>0</v>
      </c>
      <c r="CV196" s="11" t="str">
        <f>IF((Table2[[#This Row],[SB T]]/Table2[[#This Row],[Admission]]) = 0, "--", (Table2[[#This Row],[SB T]]/Table2[[#This Row],[Admission]]))</f>
        <v>--</v>
      </c>
      <c r="CW196" s="11" t="str">
        <f>IF(Table2[[#This Row],[SB T]]=0,"--", IF(Table2[[#This Row],[SB HS]]/Table2[[#This Row],[SB T]]=0, "--", Table2[[#This Row],[SB HS]]/Table2[[#This Row],[SB T]]))</f>
        <v>--</v>
      </c>
      <c r="CX196" s="18" t="str">
        <f>IF(Table2[[#This Row],[SB T]]=0,"--", IF(Table2[[#This Row],[SB FE]]/Table2[[#This Row],[SB T]]=0, "--", Table2[[#This Row],[SB FE]]/Table2[[#This Row],[SB T]]))</f>
        <v>--</v>
      </c>
      <c r="CY196" s="2">
        <v>0</v>
      </c>
      <c r="CZ196" s="2">
        <v>0</v>
      </c>
      <c r="DA196" s="2">
        <v>0</v>
      </c>
      <c r="DB196" s="2">
        <v>0</v>
      </c>
      <c r="DC196" s="6">
        <f>SUM(Table2[[#This Row],[GF B]:[GF FE]])</f>
        <v>0</v>
      </c>
      <c r="DD196" s="11" t="str">
        <f>IF((Table2[[#This Row],[GF T]]/Table2[[#This Row],[Admission]]) = 0, "--", (Table2[[#This Row],[GF T]]/Table2[[#This Row],[Admission]]))</f>
        <v>--</v>
      </c>
      <c r="DE196" s="11" t="str">
        <f>IF(Table2[[#This Row],[GF T]]=0,"--", IF(Table2[[#This Row],[GF HS]]/Table2[[#This Row],[GF T]]=0, "--", Table2[[#This Row],[GF HS]]/Table2[[#This Row],[GF T]]))</f>
        <v>--</v>
      </c>
      <c r="DF196" s="18" t="str">
        <f>IF(Table2[[#This Row],[GF T]]=0,"--", IF(Table2[[#This Row],[GF FE]]/Table2[[#This Row],[GF T]]=0, "--", Table2[[#This Row],[GF FE]]/Table2[[#This Row],[GF T]]))</f>
        <v>--</v>
      </c>
      <c r="DG196" s="2">
        <v>0</v>
      </c>
      <c r="DH196" s="2">
        <v>0</v>
      </c>
      <c r="DI196" s="2">
        <v>0</v>
      </c>
      <c r="DJ196" s="2">
        <v>0</v>
      </c>
      <c r="DK196" s="6">
        <f>SUM(Table2[[#This Row],[TN B]:[TN FE]])</f>
        <v>0</v>
      </c>
      <c r="DL196" s="11" t="str">
        <f>IF((Table2[[#This Row],[TN T]]/Table2[[#This Row],[Admission]]) = 0, "--", (Table2[[#This Row],[TN T]]/Table2[[#This Row],[Admission]]))</f>
        <v>--</v>
      </c>
      <c r="DM196" s="11" t="str">
        <f>IF(Table2[[#This Row],[TN T]]=0,"--", IF(Table2[[#This Row],[TN HS]]/Table2[[#This Row],[TN T]]=0, "--", Table2[[#This Row],[TN HS]]/Table2[[#This Row],[TN T]]))</f>
        <v>--</v>
      </c>
      <c r="DN196" s="18" t="str">
        <f>IF(Table2[[#This Row],[TN T]]=0,"--", IF(Table2[[#This Row],[TN FE]]/Table2[[#This Row],[TN T]]=0, "--", Table2[[#This Row],[TN FE]]/Table2[[#This Row],[TN T]]))</f>
        <v>--</v>
      </c>
      <c r="DO196" s="2">
        <v>0</v>
      </c>
      <c r="DP196" s="2">
        <v>0</v>
      </c>
      <c r="DQ196" s="2">
        <v>0</v>
      </c>
      <c r="DR196" s="2">
        <v>0</v>
      </c>
      <c r="DS196" s="6">
        <f>SUM(Table2[[#This Row],[BND B]:[BND FE]])</f>
        <v>0</v>
      </c>
      <c r="DT196" s="11" t="str">
        <f>IF((Table2[[#This Row],[BND T]]/Table2[[#This Row],[Admission]]) = 0, "--", (Table2[[#This Row],[BND T]]/Table2[[#This Row],[Admission]]))</f>
        <v>--</v>
      </c>
      <c r="DU196" s="11" t="str">
        <f>IF(Table2[[#This Row],[BND T]]=0,"--", IF(Table2[[#This Row],[BND HS]]/Table2[[#This Row],[BND T]]=0, "--", Table2[[#This Row],[BND HS]]/Table2[[#This Row],[BND T]]))</f>
        <v>--</v>
      </c>
      <c r="DV196" s="18" t="str">
        <f>IF(Table2[[#This Row],[BND T]]=0,"--", IF(Table2[[#This Row],[BND FE]]/Table2[[#This Row],[BND T]]=0, "--", Table2[[#This Row],[BND FE]]/Table2[[#This Row],[BND T]]))</f>
        <v>--</v>
      </c>
      <c r="DW196" s="2">
        <v>0</v>
      </c>
      <c r="DX196" s="2">
        <v>0</v>
      </c>
      <c r="DY196" s="2">
        <v>0</v>
      </c>
      <c r="DZ196" s="2">
        <v>0</v>
      </c>
      <c r="EA196" s="6">
        <f>SUM(Table2[[#This Row],[SPE B]:[SPE FE]])</f>
        <v>0</v>
      </c>
      <c r="EB196" s="11" t="str">
        <f>IF((Table2[[#This Row],[SPE T]]/Table2[[#This Row],[Admission]]) = 0, "--", (Table2[[#This Row],[SPE T]]/Table2[[#This Row],[Admission]]))</f>
        <v>--</v>
      </c>
      <c r="EC196" s="11" t="str">
        <f>IF(Table2[[#This Row],[SPE T]]=0,"--", IF(Table2[[#This Row],[SPE HS]]/Table2[[#This Row],[SPE T]]=0, "--", Table2[[#This Row],[SPE HS]]/Table2[[#This Row],[SPE T]]))</f>
        <v>--</v>
      </c>
      <c r="ED196" s="18" t="str">
        <f>IF(Table2[[#This Row],[SPE T]]=0,"--", IF(Table2[[#This Row],[SPE FE]]/Table2[[#This Row],[SPE T]]=0, "--", Table2[[#This Row],[SPE FE]]/Table2[[#This Row],[SPE T]]))</f>
        <v>--</v>
      </c>
      <c r="EE196" s="2">
        <v>0</v>
      </c>
      <c r="EF196" s="2">
        <v>0</v>
      </c>
      <c r="EG196" s="2">
        <v>0</v>
      </c>
      <c r="EH196" s="2">
        <v>0</v>
      </c>
      <c r="EI196" s="6">
        <f>SUM(Table2[[#This Row],[ORC B]:[ORC FE]])</f>
        <v>0</v>
      </c>
      <c r="EJ196" s="11" t="str">
        <f>IF((Table2[[#This Row],[ORC T]]/Table2[[#This Row],[Admission]]) = 0, "--", (Table2[[#This Row],[ORC T]]/Table2[[#This Row],[Admission]]))</f>
        <v>--</v>
      </c>
      <c r="EK196" s="11" t="str">
        <f>IF(Table2[[#This Row],[ORC T]]=0,"--", IF(Table2[[#This Row],[ORC HS]]/Table2[[#This Row],[ORC T]]=0, "--", Table2[[#This Row],[ORC HS]]/Table2[[#This Row],[ORC T]]))</f>
        <v>--</v>
      </c>
      <c r="EL196" s="18" t="str">
        <f>IF(Table2[[#This Row],[ORC T]]=0,"--", IF(Table2[[#This Row],[ORC FE]]/Table2[[#This Row],[ORC T]]=0, "--", Table2[[#This Row],[ORC FE]]/Table2[[#This Row],[ORC T]]))</f>
        <v>--</v>
      </c>
      <c r="EM196" s="2">
        <v>0</v>
      </c>
      <c r="EN196" s="2">
        <v>0</v>
      </c>
      <c r="EO196" s="2">
        <v>0</v>
      </c>
      <c r="EP196" s="2">
        <v>0</v>
      </c>
      <c r="EQ196" s="6">
        <f>SUM(Table2[[#This Row],[SOL B]:[SOL FE]])</f>
        <v>0</v>
      </c>
      <c r="ER196" s="11" t="str">
        <f>IF((Table2[[#This Row],[SOL T]]/Table2[[#This Row],[Admission]]) = 0, "--", (Table2[[#This Row],[SOL T]]/Table2[[#This Row],[Admission]]))</f>
        <v>--</v>
      </c>
      <c r="ES196" s="11" t="str">
        <f>IF(Table2[[#This Row],[SOL T]]=0,"--", IF(Table2[[#This Row],[SOL HS]]/Table2[[#This Row],[SOL T]]=0, "--", Table2[[#This Row],[SOL HS]]/Table2[[#This Row],[SOL T]]))</f>
        <v>--</v>
      </c>
      <c r="ET196" s="18" t="str">
        <f>IF(Table2[[#This Row],[SOL T]]=0,"--", IF(Table2[[#This Row],[SOL FE]]/Table2[[#This Row],[SOL T]]=0, "--", Table2[[#This Row],[SOL FE]]/Table2[[#This Row],[SOL T]]))</f>
        <v>--</v>
      </c>
      <c r="EU196" s="2">
        <v>0</v>
      </c>
      <c r="EV196" s="2">
        <v>0</v>
      </c>
      <c r="EW196" s="2">
        <v>0</v>
      </c>
      <c r="EX196" s="2">
        <v>0</v>
      </c>
      <c r="EY196" s="6">
        <f>SUM(Table2[[#This Row],[CHO B]:[CHO FE]])</f>
        <v>0</v>
      </c>
      <c r="EZ196" s="11" t="str">
        <f>IF((Table2[[#This Row],[CHO T]]/Table2[[#This Row],[Admission]]) = 0, "--", (Table2[[#This Row],[CHO T]]/Table2[[#This Row],[Admission]]))</f>
        <v>--</v>
      </c>
      <c r="FA196" s="11" t="str">
        <f>IF(Table2[[#This Row],[CHO T]]=0,"--", IF(Table2[[#This Row],[CHO HS]]/Table2[[#This Row],[CHO T]]=0, "--", Table2[[#This Row],[CHO HS]]/Table2[[#This Row],[CHO T]]))</f>
        <v>--</v>
      </c>
      <c r="FB196" s="18" t="str">
        <f>IF(Table2[[#This Row],[CHO T]]=0,"--", IF(Table2[[#This Row],[CHO FE]]/Table2[[#This Row],[CHO T]]=0, "--", Table2[[#This Row],[CHO FE]]/Table2[[#This Row],[CHO T]]))</f>
        <v>--</v>
      </c>
      <c r="FC19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22</v>
      </c>
      <c r="FD196">
        <v>0</v>
      </c>
      <c r="FE196">
        <v>0</v>
      </c>
      <c r="FF196" s="1" t="s">
        <v>390</v>
      </c>
      <c r="FG196" s="1" t="s">
        <v>390</v>
      </c>
      <c r="FH196">
        <v>0</v>
      </c>
      <c r="FI196">
        <v>0</v>
      </c>
      <c r="FJ196" s="1" t="s">
        <v>390</v>
      </c>
      <c r="FK196" s="1" t="s">
        <v>390</v>
      </c>
      <c r="FL196">
        <v>0</v>
      </c>
      <c r="FM196">
        <v>0</v>
      </c>
      <c r="FN196" s="1" t="s">
        <v>390</v>
      </c>
      <c r="FO196" s="1" t="s">
        <v>390</v>
      </c>
    </row>
    <row r="197" spans="1:171">
      <c r="A197">
        <v>1046</v>
      </c>
      <c r="B197">
        <v>356</v>
      </c>
      <c r="C197" t="s">
        <v>92</v>
      </c>
      <c r="D197" t="s">
        <v>294</v>
      </c>
      <c r="E197" s="20">
        <v>83</v>
      </c>
      <c r="F197" s="2">
        <v>0</v>
      </c>
      <c r="G197" s="2">
        <v>0</v>
      </c>
      <c r="H197" s="2">
        <v>0</v>
      </c>
      <c r="I197" s="2">
        <v>0</v>
      </c>
      <c r="J197" s="6">
        <f>SUM(Table2[[#This Row],[FB B]:[FB FE]])</f>
        <v>0</v>
      </c>
      <c r="K197" s="11" t="str">
        <f>IF((Table2[[#This Row],[FB T]]/Table2[[#This Row],[Admission]]) = 0, "--", (Table2[[#This Row],[FB T]]/Table2[[#This Row],[Admission]]))</f>
        <v>--</v>
      </c>
      <c r="L197" s="11" t="str">
        <f>IF(Table2[[#This Row],[FB T]]=0,"--", IF(Table2[[#This Row],[FB HS]]/Table2[[#This Row],[FB T]]=0, "--", Table2[[#This Row],[FB HS]]/Table2[[#This Row],[FB T]]))</f>
        <v>--</v>
      </c>
      <c r="M197" s="18" t="str">
        <f>IF(Table2[[#This Row],[FB T]]=0,"--", IF(Table2[[#This Row],[FB FE]]/Table2[[#This Row],[FB T]]=0, "--", Table2[[#This Row],[FB FE]]/Table2[[#This Row],[FB T]]))</f>
        <v>--</v>
      </c>
      <c r="N197" s="2">
        <v>6</v>
      </c>
      <c r="O197" s="2">
        <v>5</v>
      </c>
      <c r="P197" s="2">
        <v>0</v>
      </c>
      <c r="Q197" s="2">
        <v>1</v>
      </c>
      <c r="R197" s="6">
        <f>SUM(Table2[[#This Row],[XC B]:[XC FE]])</f>
        <v>12</v>
      </c>
      <c r="S197" s="11">
        <f>IF((Table2[[#This Row],[XC T]]/Table2[[#This Row],[Admission]]) = 0, "--", (Table2[[#This Row],[XC T]]/Table2[[#This Row],[Admission]]))</f>
        <v>0.14457831325301204</v>
      </c>
      <c r="T197" s="11" t="str">
        <f>IF(Table2[[#This Row],[XC T]]=0,"--", IF(Table2[[#This Row],[XC HS]]/Table2[[#This Row],[XC T]]=0, "--", Table2[[#This Row],[XC HS]]/Table2[[#This Row],[XC T]]))</f>
        <v>--</v>
      </c>
      <c r="U197" s="18">
        <f>IF(Table2[[#This Row],[XC T]]=0,"--", IF(Table2[[#This Row],[XC FE]]/Table2[[#This Row],[XC T]]=0, "--", Table2[[#This Row],[XC FE]]/Table2[[#This Row],[XC T]]))</f>
        <v>8.3333333333333329E-2</v>
      </c>
      <c r="V197" s="2">
        <v>15</v>
      </c>
      <c r="W197" s="2">
        <v>0</v>
      </c>
      <c r="X197" s="2">
        <v>1</v>
      </c>
      <c r="Y197" s="6">
        <f>SUM(Table2[[#This Row],[VB G]:[VB FE]])</f>
        <v>16</v>
      </c>
      <c r="Z197" s="11">
        <f>IF((Table2[[#This Row],[VB T]]/Table2[[#This Row],[Admission]]) = 0, "--", (Table2[[#This Row],[VB T]]/Table2[[#This Row],[Admission]]))</f>
        <v>0.19277108433734941</v>
      </c>
      <c r="AA197" s="11" t="str">
        <f>IF(Table2[[#This Row],[VB T]]=0,"--", IF(Table2[[#This Row],[VB HS]]/Table2[[#This Row],[VB T]]=0, "--", Table2[[#This Row],[VB HS]]/Table2[[#This Row],[VB T]]))</f>
        <v>--</v>
      </c>
      <c r="AB197" s="18">
        <f>IF(Table2[[#This Row],[VB T]]=0,"--", IF(Table2[[#This Row],[VB FE]]/Table2[[#This Row],[VB T]]=0, "--", Table2[[#This Row],[VB FE]]/Table2[[#This Row],[VB T]]))</f>
        <v>6.25E-2</v>
      </c>
      <c r="AC197" s="2">
        <v>0</v>
      </c>
      <c r="AD197" s="2">
        <v>0</v>
      </c>
      <c r="AE197" s="2">
        <v>0</v>
      </c>
      <c r="AF197" s="2">
        <v>0</v>
      </c>
      <c r="AG197" s="6">
        <f>SUM(Table2[[#This Row],[SC B]:[SC FE]])</f>
        <v>0</v>
      </c>
      <c r="AH197" s="11" t="str">
        <f>IF((Table2[[#This Row],[SC T]]/Table2[[#This Row],[Admission]]) = 0, "--", (Table2[[#This Row],[SC T]]/Table2[[#This Row],[Admission]]))</f>
        <v>--</v>
      </c>
      <c r="AI197" s="11" t="str">
        <f>IF(Table2[[#This Row],[SC T]]=0,"--", IF(Table2[[#This Row],[SC HS]]/Table2[[#This Row],[SC T]]=0, "--", Table2[[#This Row],[SC HS]]/Table2[[#This Row],[SC T]]))</f>
        <v>--</v>
      </c>
      <c r="AJ197" s="18" t="str">
        <f>IF(Table2[[#This Row],[SC T]]=0,"--", IF(Table2[[#This Row],[SC FE]]/Table2[[#This Row],[SC T]]=0, "--", Table2[[#This Row],[SC FE]]/Table2[[#This Row],[SC T]]))</f>
        <v>--</v>
      </c>
      <c r="AK197" s="15">
        <f>SUM(Table2[[#This Row],[FB T]],Table2[[#This Row],[XC T]],Table2[[#This Row],[VB T]],Table2[[#This Row],[SC T]])</f>
        <v>28</v>
      </c>
      <c r="AL197" s="2">
        <v>12</v>
      </c>
      <c r="AM197" s="2">
        <v>9</v>
      </c>
      <c r="AN197" s="2">
        <v>0</v>
      </c>
      <c r="AO197" s="2">
        <v>0</v>
      </c>
      <c r="AP197" s="6">
        <f>SUM(Table2[[#This Row],[BX B]:[BX FE]])</f>
        <v>21</v>
      </c>
      <c r="AQ197" s="11">
        <f>IF((Table2[[#This Row],[BX T]]/Table2[[#This Row],[Admission]]) = 0, "--", (Table2[[#This Row],[BX T]]/Table2[[#This Row],[Admission]]))</f>
        <v>0.25301204819277107</v>
      </c>
      <c r="AR197" s="11" t="str">
        <f>IF(Table2[[#This Row],[BX T]]=0,"--", IF(Table2[[#This Row],[BX HS]]/Table2[[#This Row],[BX T]]=0, "--", Table2[[#This Row],[BX HS]]/Table2[[#This Row],[BX T]]))</f>
        <v>--</v>
      </c>
      <c r="AS197" s="18" t="str">
        <f>IF(Table2[[#This Row],[BX T]]=0,"--", IF(Table2[[#This Row],[BX FE]]/Table2[[#This Row],[BX T]]=0, "--", Table2[[#This Row],[BX FE]]/Table2[[#This Row],[BX T]]))</f>
        <v>--</v>
      </c>
      <c r="AT197" s="2">
        <v>0</v>
      </c>
      <c r="AU197" s="2">
        <v>0</v>
      </c>
      <c r="AV197" s="2">
        <v>0</v>
      </c>
      <c r="AW197" s="2">
        <v>0</v>
      </c>
      <c r="AX197" s="6">
        <f>SUM(Table2[[#This Row],[SW B]:[SW FE]])</f>
        <v>0</v>
      </c>
      <c r="AY197" s="11" t="str">
        <f>IF((Table2[[#This Row],[SW T]]/Table2[[#This Row],[Admission]]) = 0, "--", (Table2[[#This Row],[SW T]]/Table2[[#This Row],[Admission]]))</f>
        <v>--</v>
      </c>
      <c r="AZ197" s="11" t="str">
        <f>IF(Table2[[#This Row],[SW T]]=0,"--", IF(Table2[[#This Row],[SW HS]]/Table2[[#This Row],[SW T]]=0, "--", Table2[[#This Row],[SW HS]]/Table2[[#This Row],[SW T]]))</f>
        <v>--</v>
      </c>
      <c r="BA197" s="18" t="str">
        <f>IF(Table2[[#This Row],[SW T]]=0,"--", IF(Table2[[#This Row],[SW FE]]/Table2[[#This Row],[SW T]]=0, "--", Table2[[#This Row],[SW FE]]/Table2[[#This Row],[SW T]]))</f>
        <v>--</v>
      </c>
      <c r="BB197" s="2">
        <v>0</v>
      </c>
      <c r="BC197" s="2">
        <v>0</v>
      </c>
      <c r="BD197" s="2">
        <v>0</v>
      </c>
      <c r="BE197" s="2">
        <v>0</v>
      </c>
      <c r="BF197" s="6">
        <f>SUM(Table2[[#This Row],[CHE B]:[CHE FE]])</f>
        <v>0</v>
      </c>
      <c r="BG197" s="11" t="str">
        <f>IF((Table2[[#This Row],[CHE T]]/Table2[[#This Row],[Admission]]) = 0, "--", (Table2[[#This Row],[CHE T]]/Table2[[#This Row],[Admission]]))</f>
        <v>--</v>
      </c>
      <c r="BH197" s="11" t="str">
        <f>IF(Table2[[#This Row],[CHE T]]=0,"--", IF(Table2[[#This Row],[CHE HS]]/Table2[[#This Row],[CHE T]]=0, "--", Table2[[#This Row],[CHE HS]]/Table2[[#This Row],[CHE T]]))</f>
        <v>--</v>
      </c>
      <c r="BI197" s="22" t="str">
        <f>IF(Table2[[#This Row],[CHE T]]=0,"--", IF(Table2[[#This Row],[CHE FE]]/Table2[[#This Row],[CHE T]]=0, "--", Table2[[#This Row],[CHE FE]]/Table2[[#This Row],[CHE T]]))</f>
        <v>--</v>
      </c>
      <c r="BJ197" s="2">
        <v>0</v>
      </c>
      <c r="BK197" s="2">
        <v>0</v>
      </c>
      <c r="BL197" s="2">
        <v>0</v>
      </c>
      <c r="BM197" s="2">
        <v>0</v>
      </c>
      <c r="BN197" s="6">
        <f>SUM(Table2[[#This Row],[WR B]:[WR FE]])</f>
        <v>0</v>
      </c>
      <c r="BO197" s="11" t="str">
        <f>IF((Table2[[#This Row],[WR T]]/Table2[[#This Row],[Admission]]) = 0, "--", (Table2[[#This Row],[WR T]]/Table2[[#This Row],[Admission]]))</f>
        <v>--</v>
      </c>
      <c r="BP197" s="11" t="str">
        <f>IF(Table2[[#This Row],[WR T]]=0,"--", IF(Table2[[#This Row],[WR HS]]/Table2[[#This Row],[WR T]]=0, "--", Table2[[#This Row],[WR HS]]/Table2[[#This Row],[WR T]]))</f>
        <v>--</v>
      </c>
      <c r="BQ197" s="18" t="str">
        <f>IF(Table2[[#This Row],[WR T]]=0,"--", IF(Table2[[#This Row],[WR FE]]/Table2[[#This Row],[WR T]]=0, "--", Table2[[#This Row],[WR FE]]/Table2[[#This Row],[WR T]]))</f>
        <v>--</v>
      </c>
      <c r="BR197" s="2">
        <v>0</v>
      </c>
      <c r="BS197" s="2">
        <v>0</v>
      </c>
      <c r="BT197" s="2">
        <v>0</v>
      </c>
      <c r="BU197" s="2">
        <v>0</v>
      </c>
      <c r="BV197" s="6">
        <f>SUM(Table2[[#This Row],[DNC B]:[DNC FE]])</f>
        <v>0</v>
      </c>
      <c r="BW197" s="11" t="str">
        <f>IF((Table2[[#This Row],[DNC T]]/Table2[[#This Row],[Admission]]) = 0, "--", (Table2[[#This Row],[DNC T]]/Table2[[#This Row],[Admission]]))</f>
        <v>--</v>
      </c>
      <c r="BX197" s="11" t="str">
        <f>IF(Table2[[#This Row],[DNC T]]=0,"--", IF(Table2[[#This Row],[DNC HS]]/Table2[[#This Row],[DNC T]]=0, "--", Table2[[#This Row],[DNC HS]]/Table2[[#This Row],[DNC T]]))</f>
        <v>--</v>
      </c>
      <c r="BY197" s="18" t="str">
        <f>IF(Table2[[#This Row],[DNC T]]=0,"--", IF(Table2[[#This Row],[DNC FE]]/Table2[[#This Row],[DNC T]]=0, "--", Table2[[#This Row],[DNC FE]]/Table2[[#This Row],[DNC T]]))</f>
        <v>--</v>
      </c>
      <c r="BZ197" s="24">
        <f>SUM(Table2[[#This Row],[BX T]],Table2[[#This Row],[SW T]],Table2[[#This Row],[CHE T]],Table2[[#This Row],[WR T]],Table2[[#This Row],[DNC T]])</f>
        <v>21</v>
      </c>
      <c r="CA197" s="2">
        <v>11</v>
      </c>
      <c r="CB197" s="2">
        <v>11</v>
      </c>
      <c r="CC197" s="2">
        <v>0</v>
      </c>
      <c r="CD197" s="2">
        <v>0</v>
      </c>
      <c r="CE197" s="6">
        <f>SUM(Table2[[#This Row],[TF B]:[TF FE]])</f>
        <v>22</v>
      </c>
      <c r="CF197" s="11">
        <f>IF((Table2[[#This Row],[TF T]]/Table2[[#This Row],[Admission]]) = 0, "--", (Table2[[#This Row],[TF T]]/Table2[[#This Row],[Admission]]))</f>
        <v>0.26506024096385544</v>
      </c>
      <c r="CG197" s="11" t="str">
        <f>IF(Table2[[#This Row],[TF T]]=0,"--", IF(Table2[[#This Row],[TF HS]]/Table2[[#This Row],[TF T]]=0, "--", Table2[[#This Row],[TF HS]]/Table2[[#This Row],[TF T]]))</f>
        <v>--</v>
      </c>
      <c r="CH197" s="18" t="str">
        <f>IF(Table2[[#This Row],[TF T]]=0,"--", IF(Table2[[#This Row],[TF FE]]/Table2[[#This Row],[TF T]]=0, "--", Table2[[#This Row],[TF FE]]/Table2[[#This Row],[TF T]]))</f>
        <v>--</v>
      </c>
      <c r="CI197" s="2">
        <v>0</v>
      </c>
      <c r="CJ197" s="2">
        <v>0</v>
      </c>
      <c r="CK197" s="2">
        <v>0</v>
      </c>
      <c r="CL197" s="2">
        <v>0</v>
      </c>
      <c r="CM197" s="6">
        <f>SUM(Table2[[#This Row],[BB B]:[BB FE]])</f>
        <v>0</v>
      </c>
      <c r="CN197" s="11" t="str">
        <f>IF((Table2[[#This Row],[BB T]]/Table2[[#This Row],[Admission]]) = 0, "--", (Table2[[#This Row],[BB T]]/Table2[[#This Row],[Admission]]))</f>
        <v>--</v>
      </c>
      <c r="CO197" s="11" t="str">
        <f>IF(Table2[[#This Row],[BB T]]=0,"--", IF(Table2[[#This Row],[BB HS]]/Table2[[#This Row],[BB T]]=0, "--", Table2[[#This Row],[BB HS]]/Table2[[#This Row],[BB T]]))</f>
        <v>--</v>
      </c>
      <c r="CP197" s="18" t="str">
        <f>IF(Table2[[#This Row],[BB T]]=0,"--", IF(Table2[[#This Row],[BB FE]]/Table2[[#This Row],[BB T]]=0, "--", Table2[[#This Row],[BB FE]]/Table2[[#This Row],[BB T]]))</f>
        <v>--</v>
      </c>
      <c r="CQ197" s="2">
        <v>0</v>
      </c>
      <c r="CR197" s="2">
        <v>0</v>
      </c>
      <c r="CS197" s="2">
        <v>0</v>
      </c>
      <c r="CT197" s="2">
        <v>0</v>
      </c>
      <c r="CU197" s="6">
        <f>SUM(Table2[[#This Row],[SB B]:[SB FE]])</f>
        <v>0</v>
      </c>
      <c r="CV197" s="11" t="str">
        <f>IF((Table2[[#This Row],[SB T]]/Table2[[#This Row],[Admission]]) = 0, "--", (Table2[[#This Row],[SB T]]/Table2[[#This Row],[Admission]]))</f>
        <v>--</v>
      </c>
      <c r="CW197" s="11" t="str">
        <f>IF(Table2[[#This Row],[SB T]]=0,"--", IF(Table2[[#This Row],[SB HS]]/Table2[[#This Row],[SB T]]=0, "--", Table2[[#This Row],[SB HS]]/Table2[[#This Row],[SB T]]))</f>
        <v>--</v>
      </c>
      <c r="CX197" s="18" t="str">
        <f>IF(Table2[[#This Row],[SB T]]=0,"--", IF(Table2[[#This Row],[SB FE]]/Table2[[#This Row],[SB T]]=0, "--", Table2[[#This Row],[SB FE]]/Table2[[#This Row],[SB T]]))</f>
        <v>--</v>
      </c>
      <c r="CY197" s="2">
        <v>0</v>
      </c>
      <c r="CZ197" s="2">
        <v>0</v>
      </c>
      <c r="DA197" s="2">
        <v>0</v>
      </c>
      <c r="DB197" s="2">
        <v>0</v>
      </c>
      <c r="DC197" s="6">
        <f>SUM(Table2[[#This Row],[GF B]:[GF FE]])</f>
        <v>0</v>
      </c>
      <c r="DD197" s="11" t="str">
        <f>IF((Table2[[#This Row],[GF T]]/Table2[[#This Row],[Admission]]) = 0, "--", (Table2[[#This Row],[GF T]]/Table2[[#This Row],[Admission]]))</f>
        <v>--</v>
      </c>
      <c r="DE197" s="11" t="str">
        <f>IF(Table2[[#This Row],[GF T]]=0,"--", IF(Table2[[#This Row],[GF HS]]/Table2[[#This Row],[GF T]]=0, "--", Table2[[#This Row],[GF HS]]/Table2[[#This Row],[GF T]]))</f>
        <v>--</v>
      </c>
      <c r="DF197" s="18" t="str">
        <f>IF(Table2[[#This Row],[GF T]]=0,"--", IF(Table2[[#This Row],[GF FE]]/Table2[[#This Row],[GF T]]=0, "--", Table2[[#This Row],[GF FE]]/Table2[[#This Row],[GF T]]))</f>
        <v>--</v>
      </c>
      <c r="DG197" s="2">
        <v>4</v>
      </c>
      <c r="DH197" s="2">
        <v>4</v>
      </c>
      <c r="DI197" s="2">
        <v>0</v>
      </c>
      <c r="DJ197" s="2">
        <v>0</v>
      </c>
      <c r="DK197" s="6">
        <f>SUM(Table2[[#This Row],[TN B]:[TN FE]])</f>
        <v>8</v>
      </c>
      <c r="DL197" s="11">
        <f>IF((Table2[[#This Row],[TN T]]/Table2[[#This Row],[Admission]]) = 0, "--", (Table2[[#This Row],[TN T]]/Table2[[#This Row],[Admission]]))</f>
        <v>9.6385542168674704E-2</v>
      </c>
      <c r="DM197" s="11" t="str">
        <f>IF(Table2[[#This Row],[TN T]]=0,"--", IF(Table2[[#This Row],[TN HS]]/Table2[[#This Row],[TN T]]=0, "--", Table2[[#This Row],[TN HS]]/Table2[[#This Row],[TN T]]))</f>
        <v>--</v>
      </c>
      <c r="DN197" s="18" t="str">
        <f>IF(Table2[[#This Row],[TN T]]=0,"--", IF(Table2[[#This Row],[TN FE]]/Table2[[#This Row],[TN T]]=0, "--", Table2[[#This Row],[TN FE]]/Table2[[#This Row],[TN T]]))</f>
        <v>--</v>
      </c>
      <c r="DO197" s="2">
        <v>0</v>
      </c>
      <c r="DP197" s="2">
        <v>0</v>
      </c>
      <c r="DQ197" s="2">
        <v>0</v>
      </c>
      <c r="DR197" s="2">
        <v>0</v>
      </c>
      <c r="DS197" s="6">
        <f>SUM(Table2[[#This Row],[BND B]:[BND FE]])</f>
        <v>0</v>
      </c>
      <c r="DT197" s="11" t="str">
        <f>IF((Table2[[#This Row],[BND T]]/Table2[[#This Row],[Admission]]) = 0, "--", (Table2[[#This Row],[BND T]]/Table2[[#This Row],[Admission]]))</f>
        <v>--</v>
      </c>
      <c r="DU197" s="11" t="str">
        <f>IF(Table2[[#This Row],[BND T]]=0,"--", IF(Table2[[#This Row],[BND HS]]/Table2[[#This Row],[BND T]]=0, "--", Table2[[#This Row],[BND HS]]/Table2[[#This Row],[BND T]]))</f>
        <v>--</v>
      </c>
      <c r="DV197" s="18" t="str">
        <f>IF(Table2[[#This Row],[BND T]]=0,"--", IF(Table2[[#This Row],[BND FE]]/Table2[[#This Row],[BND T]]=0, "--", Table2[[#This Row],[BND FE]]/Table2[[#This Row],[BND T]]))</f>
        <v>--</v>
      </c>
      <c r="DW197" s="2">
        <v>0</v>
      </c>
      <c r="DX197" s="2">
        <v>0</v>
      </c>
      <c r="DY197" s="2">
        <v>0</v>
      </c>
      <c r="DZ197" s="2">
        <v>0</v>
      </c>
      <c r="EA197" s="6">
        <f>SUM(Table2[[#This Row],[SPE B]:[SPE FE]])</f>
        <v>0</v>
      </c>
      <c r="EB197" s="11" t="str">
        <f>IF((Table2[[#This Row],[SPE T]]/Table2[[#This Row],[Admission]]) = 0, "--", (Table2[[#This Row],[SPE T]]/Table2[[#This Row],[Admission]]))</f>
        <v>--</v>
      </c>
      <c r="EC197" s="11" t="str">
        <f>IF(Table2[[#This Row],[SPE T]]=0,"--", IF(Table2[[#This Row],[SPE HS]]/Table2[[#This Row],[SPE T]]=0, "--", Table2[[#This Row],[SPE HS]]/Table2[[#This Row],[SPE T]]))</f>
        <v>--</v>
      </c>
      <c r="ED197" s="18" t="str">
        <f>IF(Table2[[#This Row],[SPE T]]=0,"--", IF(Table2[[#This Row],[SPE FE]]/Table2[[#This Row],[SPE T]]=0, "--", Table2[[#This Row],[SPE FE]]/Table2[[#This Row],[SPE T]]))</f>
        <v>--</v>
      </c>
      <c r="EE197" s="2">
        <v>1</v>
      </c>
      <c r="EF197" s="2">
        <v>1</v>
      </c>
      <c r="EG197" s="2">
        <v>0</v>
      </c>
      <c r="EH197" s="2">
        <v>0</v>
      </c>
      <c r="EI197" s="6">
        <f>SUM(Table2[[#This Row],[ORC B]:[ORC FE]])</f>
        <v>2</v>
      </c>
      <c r="EJ197" s="11">
        <f>IF((Table2[[#This Row],[ORC T]]/Table2[[#This Row],[Admission]]) = 0, "--", (Table2[[#This Row],[ORC T]]/Table2[[#This Row],[Admission]]))</f>
        <v>2.4096385542168676E-2</v>
      </c>
      <c r="EK197" s="11" t="str">
        <f>IF(Table2[[#This Row],[ORC T]]=0,"--", IF(Table2[[#This Row],[ORC HS]]/Table2[[#This Row],[ORC T]]=0, "--", Table2[[#This Row],[ORC HS]]/Table2[[#This Row],[ORC T]]))</f>
        <v>--</v>
      </c>
      <c r="EL197" s="18" t="str">
        <f>IF(Table2[[#This Row],[ORC T]]=0,"--", IF(Table2[[#This Row],[ORC FE]]/Table2[[#This Row],[ORC T]]=0, "--", Table2[[#This Row],[ORC FE]]/Table2[[#This Row],[ORC T]]))</f>
        <v>--</v>
      </c>
      <c r="EM197" s="2">
        <v>0</v>
      </c>
      <c r="EN197" s="2">
        <v>0</v>
      </c>
      <c r="EO197" s="2">
        <v>0</v>
      </c>
      <c r="EP197" s="2">
        <v>0</v>
      </c>
      <c r="EQ197" s="6">
        <f>SUM(Table2[[#This Row],[SOL B]:[SOL FE]])</f>
        <v>0</v>
      </c>
      <c r="ER197" s="11" t="str">
        <f>IF((Table2[[#This Row],[SOL T]]/Table2[[#This Row],[Admission]]) = 0, "--", (Table2[[#This Row],[SOL T]]/Table2[[#This Row],[Admission]]))</f>
        <v>--</v>
      </c>
      <c r="ES197" s="11" t="str">
        <f>IF(Table2[[#This Row],[SOL T]]=0,"--", IF(Table2[[#This Row],[SOL HS]]/Table2[[#This Row],[SOL T]]=0, "--", Table2[[#This Row],[SOL HS]]/Table2[[#This Row],[SOL T]]))</f>
        <v>--</v>
      </c>
      <c r="ET197" s="18" t="str">
        <f>IF(Table2[[#This Row],[SOL T]]=0,"--", IF(Table2[[#This Row],[SOL FE]]/Table2[[#This Row],[SOL T]]=0, "--", Table2[[#This Row],[SOL FE]]/Table2[[#This Row],[SOL T]]))</f>
        <v>--</v>
      </c>
      <c r="EU197" s="2">
        <v>0</v>
      </c>
      <c r="EV197" s="2">
        <v>0</v>
      </c>
      <c r="EW197" s="2">
        <v>0</v>
      </c>
      <c r="EX197" s="2">
        <v>0</v>
      </c>
      <c r="EY197" s="6">
        <f>SUM(Table2[[#This Row],[CHO B]:[CHO FE]])</f>
        <v>0</v>
      </c>
      <c r="EZ197" s="11" t="str">
        <f>IF((Table2[[#This Row],[CHO T]]/Table2[[#This Row],[Admission]]) = 0, "--", (Table2[[#This Row],[CHO T]]/Table2[[#This Row],[Admission]]))</f>
        <v>--</v>
      </c>
      <c r="FA197" s="11" t="str">
        <f>IF(Table2[[#This Row],[CHO T]]=0,"--", IF(Table2[[#This Row],[CHO HS]]/Table2[[#This Row],[CHO T]]=0, "--", Table2[[#This Row],[CHO HS]]/Table2[[#This Row],[CHO T]]))</f>
        <v>--</v>
      </c>
      <c r="FB197" s="18" t="str">
        <f>IF(Table2[[#This Row],[CHO T]]=0,"--", IF(Table2[[#This Row],[CHO FE]]/Table2[[#This Row],[CHO T]]=0, "--", Table2[[#This Row],[CHO FE]]/Table2[[#This Row],[CHO T]]))</f>
        <v>--</v>
      </c>
      <c r="FC19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32</v>
      </c>
      <c r="FD197">
        <v>77</v>
      </c>
      <c r="FE197">
        <v>0</v>
      </c>
      <c r="FF197" s="1" t="s">
        <v>390</v>
      </c>
      <c r="FG197" s="1" t="s">
        <v>390</v>
      </c>
      <c r="FH197">
        <v>79</v>
      </c>
      <c r="FI197">
        <v>0</v>
      </c>
      <c r="FJ197" s="1" t="s">
        <v>390</v>
      </c>
      <c r="FK197" s="1" t="s">
        <v>390</v>
      </c>
      <c r="FL197">
        <v>71</v>
      </c>
      <c r="FM197">
        <v>0</v>
      </c>
      <c r="FN197" s="1" t="s">
        <v>390</v>
      </c>
      <c r="FO197" s="1" t="s">
        <v>390</v>
      </c>
    </row>
    <row r="198" spans="1:171">
      <c r="A198">
        <v>1037</v>
      </c>
      <c r="B198">
        <v>105</v>
      </c>
      <c r="C198" t="s">
        <v>92</v>
      </c>
      <c r="D198" t="s">
        <v>295</v>
      </c>
      <c r="E198" s="20">
        <v>72</v>
      </c>
      <c r="F198" s="2">
        <v>15</v>
      </c>
      <c r="G198" s="2">
        <v>0</v>
      </c>
      <c r="H198" s="2">
        <v>0</v>
      </c>
      <c r="I198" s="2">
        <v>0</v>
      </c>
      <c r="J198" s="6">
        <f>SUM(Table2[[#This Row],[FB B]:[FB FE]])</f>
        <v>15</v>
      </c>
      <c r="K198" s="11">
        <f>IF((Table2[[#This Row],[FB T]]/Table2[[#This Row],[Admission]]) = 0, "--", (Table2[[#This Row],[FB T]]/Table2[[#This Row],[Admission]]))</f>
        <v>0.20833333333333334</v>
      </c>
      <c r="L198" s="11" t="str">
        <f>IF(Table2[[#This Row],[FB T]]=0,"--", IF(Table2[[#This Row],[FB HS]]/Table2[[#This Row],[FB T]]=0, "--", Table2[[#This Row],[FB HS]]/Table2[[#This Row],[FB T]]))</f>
        <v>--</v>
      </c>
      <c r="M198" s="18" t="str">
        <f>IF(Table2[[#This Row],[FB T]]=0,"--", IF(Table2[[#This Row],[FB FE]]/Table2[[#This Row],[FB T]]=0, "--", Table2[[#This Row],[FB FE]]/Table2[[#This Row],[FB T]]))</f>
        <v>--</v>
      </c>
      <c r="N198" s="2">
        <v>1</v>
      </c>
      <c r="O198" s="2">
        <v>0</v>
      </c>
      <c r="P198" s="2">
        <v>0</v>
      </c>
      <c r="Q198" s="2">
        <v>0</v>
      </c>
      <c r="R198" s="6">
        <f>SUM(Table2[[#This Row],[XC B]:[XC FE]])</f>
        <v>1</v>
      </c>
      <c r="S198" s="11">
        <f>IF((Table2[[#This Row],[XC T]]/Table2[[#This Row],[Admission]]) = 0, "--", (Table2[[#This Row],[XC T]]/Table2[[#This Row],[Admission]]))</f>
        <v>1.3888888888888888E-2</v>
      </c>
      <c r="T198" s="11" t="str">
        <f>IF(Table2[[#This Row],[XC T]]=0,"--", IF(Table2[[#This Row],[XC HS]]/Table2[[#This Row],[XC T]]=0, "--", Table2[[#This Row],[XC HS]]/Table2[[#This Row],[XC T]]))</f>
        <v>--</v>
      </c>
      <c r="U198" s="18" t="str">
        <f>IF(Table2[[#This Row],[XC T]]=0,"--", IF(Table2[[#This Row],[XC FE]]/Table2[[#This Row],[XC T]]=0, "--", Table2[[#This Row],[XC FE]]/Table2[[#This Row],[XC T]]))</f>
        <v>--</v>
      </c>
      <c r="V198" s="2">
        <v>15</v>
      </c>
      <c r="W198" s="2">
        <v>1</v>
      </c>
      <c r="X198" s="2">
        <v>0</v>
      </c>
      <c r="Y198" s="6">
        <f>SUM(Table2[[#This Row],[VB G]:[VB FE]])</f>
        <v>16</v>
      </c>
      <c r="Z198" s="11">
        <f>IF((Table2[[#This Row],[VB T]]/Table2[[#This Row],[Admission]]) = 0, "--", (Table2[[#This Row],[VB T]]/Table2[[#This Row],[Admission]]))</f>
        <v>0.22222222222222221</v>
      </c>
      <c r="AA198" s="11">
        <f>IF(Table2[[#This Row],[VB T]]=0,"--", IF(Table2[[#This Row],[VB HS]]/Table2[[#This Row],[VB T]]=0, "--", Table2[[#This Row],[VB HS]]/Table2[[#This Row],[VB T]]))</f>
        <v>6.25E-2</v>
      </c>
      <c r="AB198" s="18" t="str">
        <f>IF(Table2[[#This Row],[VB T]]=0,"--", IF(Table2[[#This Row],[VB FE]]/Table2[[#This Row],[VB T]]=0, "--", Table2[[#This Row],[VB FE]]/Table2[[#This Row],[VB T]]))</f>
        <v>--</v>
      </c>
      <c r="AC198" s="2">
        <v>4</v>
      </c>
      <c r="AD198" s="2">
        <v>0</v>
      </c>
      <c r="AE198" s="2">
        <v>0</v>
      </c>
      <c r="AF198" s="2">
        <v>0</v>
      </c>
      <c r="AG198" s="6">
        <f>SUM(Table2[[#This Row],[SC B]:[SC FE]])</f>
        <v>4</v>
      </c>
      <c r="AH198" s="11">
        <f>IF((Table2[[#This Row],[SC T]]/Table2[[#This Row],[Admission]]) = 0, "--", (Table2[[#This Row],[SC T]]/Table2[[#This Row],[Admission]]))</f>
        <v>5.5555555555555552E-2</v>
      </c>
      <c r="AI198" s="11" t="str">
        <f>IF(Table2[[#This Row],[SC T]]=0,"--", IF(Table2[[#This Row],[SC HS]]/Table2[[#This Row],[SC T]]=0, "--", Table2[[#This Row],[SC HS]]/Table2[[#This Row],[SC T]]))</f>
        <v>--</v>
      </c>
      <c r="AJ198" s="18" t="str">
        <f>IF(Table2[[#This Row],[SC T]]=0,"--", IF(Table2[[#This Row],[SC FE]]/Table2[[#This Row],[SC T]]=0, "--", Table2[[#This Row],[SC FE]]/Table2[[#This Row],[SC T]]))</f>
        <v>--</v>
      </c>
      <c r="AK198" s="15">
        <f>SUM(Table2[[#This Row],[FB T]],Table2[[#This Row],[XC T]],Table2[[#This Row],[VB T]],Table2[[#This Row],[SC T]])</f>
        <v>36</v>
      </c>
      <c r="AL198" s="2">
        <v>16</v>
      </c>
      <c r="AM198" s="2">
        <v>16</v>
      </c>
      <c r="AN198" s="2">
        <v>1</v>
      </c>
      <c r="AO198" s="2">
        <v>0</v>
      </c>
      <c r="AP198" s="6">
        <f>SUM(Table2[[#This Row],[BX B]:[BX FE]])</f>
        <v>33</v>
      </c>
      <c r="AQ198" s="11">
        <f>IF((Table2[[#This Row],[BX T]]/Table2[[#This Row],[Admission]]) = 0, "--", (Table2[[#This Row],[BX T]]/Table2[[#This Row],[Admission]]))</f>
        <v>0.45833333333333331</v>
      </c>
      <c r="AR198" s="11">
        <f>IF(Table2[[#This Row],[BX T]]=0,"--", IF(Table2[[#This Row],[BX HS]]/Table2[[#This Row],[BX T]]=0, "--", Table2[[#This Row],[BX HS]]/Table2[[#This Row],[BX T]]))</f>
        <v>3.0303030303030304E-2</v>
      </c>
      <c r="AS198" s="18" t="str">
        <f>IF(Table2[[#This Row],[BX T]]=0,"--", IF(Table2[[#This Row],[BX FE]]/Table2[[#This Row],[BX T]]=0, "--", Table2[[#This Row],[BX FE]]/Table2[[#This Row],[BX T]]))</f>
        <v>--</v>
      </c>
      <c r="AT198" s="2">
        <v>0</v>
      </c>
      <c r="AU198" s="3" t="s">
        <v>390</v>
      </c>
      <c r="AV198" s="3" t="s">
        <v>390</v>
      </c>
      <c r="AW198" s="3" t="s">
        <v>390</v>
      </c>
      <c r="AX198" s="7">
        <f>SUM(Table2[[#This Row],[SW B]:[SW FE]])</f>
        <v>0</v>
      </c>
      <c r="AY198" s="12" t="str">
        <f>IF((Table2[[#This Row],[SW T]]/Table2[[#This Row],[Admission]]) = 0, "--", (Table2[[#This Row],[SW T]]/Table2[[#This Row],[Admission]]))</f>
        <v>--</v>
      </c>
      <c r="AZ198" s="12" t="str">
        <f>IF(Table2[[#This Row],[SW T]]=0,"--", IF(Table2[[#This Row],[SW HS]]/Table2[[#This Row],[SW T]]=0, "--", Table2[[#This Row],[SW HS]]/Table2[[#This Row],[SW T]]))</f>
        <v>--</v>
      </c>
      <c r="BA198" s="19" t="str">
        <f>IF(Table2[[#This Row],[SW T]]=0,"--", IF(Table2[[#This Row],[SW FE]]/Table2[[#This Row],[SW T]]=0, "--", Table2[[#This Row],[SW FE]]/Table2[[#This Row],[SW T]]))</f>
        <v>--</v>
      </c>
      <c r="BB198" s="3" t="s">
        <v>390</v>
      </c>
      <c r="BC198" s="3" t="s">
        <v>390</v>
      </c>
      <c r="BD198" s="3" t="s">
        <v>390</v>
      </c>
      <c r="BE198" s="3" t="s">
        <v>390</v>
      </c>
      <c r="BF198" s="7">
        <f>SUM(Table2[[#This Row],[CHE B]:[CHE FE]])</f>
        <v>0</v>
      </c>
      <c r="BG198" s="12" t="str">
        <f>IF((Table2[[#This Row],[CHE T]]/Table2[[#This Row],[Admission]]) = 0, "--", (Table2[[#This Row],[CHE T]]/Table2[[#This Row],[Admission]]))</f>
        <v>--</v>
      </c>
      <c r="BH198" s="12" t="str">
        <f>IF(Table2[[#This Row],[CHE T]]=0,"--", IF(Table2[[#This Row],[CHE HS]]/Table2[[#This Row],[CHE T]]=0, "--", Table2[[#This Row],[CHE HS]]/Table2[[#This Row],[CHE T]]))</f>
        <v>--</v>
      </c>
      <c r="BI198" s="23" t="str">
        <f>IF(Table2[[#This Row],[CHE T]]=0,"--", IF(Table2[[#This Row],[CHE FE]]/Table2[[#This Row],[CHE T]]=0, "--", Table2[[#This Row],[CHE FE]]/Table2[[#This Row],[CHE T]]))</f>
        <v>--</v>
      </c>
      <c r="BJ198" s="2">
        <v>3</v>
      </c>
      <c r="BK198" s="3" t="s">
        <v>390</v>
      </c>
      <c r="BL198" s="3" t="s">
        <v>390</v>
      </c>
      <c r="BM198" s="3" t="s">
        <v>390</v>
      </c>
      <c r="BN198" s="7">
        <f>SUM(Table2[[#This Row],[WR B]:[WR FE]])</f>
        <v>3</v>
      </c>
      <c r="BO198" s="12">
        <f>IF((Table2[[#This Row],[WR T]]/Table2[[#This Row],[Admission]]) = 0, "--", (Table2[[#This Row],[WR T]]/Table2[[#This Row],[Admission]]))</f>
        <v>4.1666666666666664E-2</v>
      </c>
      <c r="BP198" s="12" t="s">
        <v>390</v>
      </c>
      <c r="BQ198" s="19" t="s">
        <v>390</v>
      </c>
      <c r="BR198" s="3" t="s">
        <v>390</v>
      </c>
      <c r="BS198" s="3" t="s">
        <v>390</v>
      </c>
      <c r="BT198" s="3" t="s">
        <v>390</v>
      </c>
      <c r="BU198" s="3" t="s">
        <v>390</v>
      </c>
      <c r="BV198" s="7">
        <f>SUM(Table2[[#This Row],[DNC B]:[DNC FE]])</f>
        <v>0</v>
      </c>
      <c r="BW198" s="12" t="str">
        <f>IF((Table2[[#This Row],[DNC T]]/Table2[[#This Row],[Admission]]) = 0, "--", (Table2[[#This Row],[DNC T]]/Table2[[#This Row],[Admission]]))</f>
        <v>--</v>
      </c>
      <c r="BX198" s="12" t="str">
        <f>IF(Table2[[#This Row],[DNC T]]=0,"--", IF(Table2[[#This Row],[DNC HS]]/Table2[[#This Row],[DNC T]]=0, "--", Table2[[#This Row],[DNC HS]]/Table2[[#This Row],[DNC T]]))</f>
        <v>--</v>
      </c>
      <c r="BY198" s="19" t="str">
        <f>IF(Table2[[#This Row],[DNC T]]=0,"--", IF(Table2[[#This Row],[DNC FE]]/Table2[[#This Row],[DNC T]]=0, "--", Table2[[#This Row],[DNC FE]]/Table2[[#This Row],[DNC T]]))</f>
        <v>--</v>
      </c>
      <c r="BZ198" s="25">
        <f>SUM(Table2[[#This Row],[BX T]],Table2[[#This Row],[SW T]],Table2[[#This Row],[CHE T]],Table2[[#This Row],[WR T]],Table2[[#This Row],[DNC T]])</f>
        <v>36</v>
      </c>
      <c r="CA198" s="2">
        <v>8</v>
      </c>
      <c r="CB198" s="2">
        <v>3</v>
      </c>
      <c r="CC198" s="2">
        <v>0</v>
      </c>
      <c r="CD198" s="2">
        <v>0</v>
      </c>
      <c r="CE198" s="6">
        <f>SUM(Table2[[#This Row],[TF B]:[TF FE]])</f>
        <v>11</v>
      </c>
      <c r="CF198" s="11">
        <f>IF((Table2[[#This Row],[TF T]]/Table2[[#This Row],[Admission]]) = 0, "--", (Table2[[#This Row],[TF T]]/Table2[[#This Row],[Admission]]))</f>
        <v>0.15277777777777779</v>
      </c>
      <c r="CG198" s="11" t="str">
        <f>IF(Table2[[#This Row],[TF T]]=0,"--", IF(Table2[[#This Row],[TF HS]]/Table2[[#This Row],[TF T]]=0, "--", Table2[[#This Row],[TF HS]]/Table2[[#This Row],[TF T]]))</f>
        <v>--</v>
      </c>
      <c r="CH198" s="18" t="str">
        <f>IF(Table2[[#This Row],[TF T]]=0,"--", IF(Table2[[#This Row],[TF FE]]/Table2[[#This Row],[TF T]]=0, "--", Table2[[#This Row],[TF FE]]/Table2[[#This Row],[TF T]]))</f>
        <v>--</v>
      </c>
      <c r="CI198" s="2">
        <v>1</v>
      </c>
      <c r="CJ198" s="2">
        <v>0</v>
      </c>
      <c r="CK198" s="2">
        <v>0</v>
      </c>
      <c r="CL198" s="2">
        <v>0</v>
      </c>
      <c r="CM198" s="6">
        <f>SUM(Table2[[#This Row],[BB B]:[BB FE]])</f>
        <v>1</v>
      </c>
      <c r="CN198" s="11">
        <f>IF((Table2[[#This Row],[BB T]]/Table2[[#This Row],[Admission]]) = 0, "--", (Table2[[#This Row],[BB T]]/Table2[[#This Row],[Admission]]))</f>
        <v>1.3888888888888888E-2</v>
      </c>
      <c r="CO198" s="11" t="str">
        <f>IF(Table2[[#This Row],[BB T]]=0,"--", IF(Table2[[#This Row],[BB HS]]/Table2[[#This Row],[BB T]]=0, "--", Table2[[#This Row],[BB HS]]/Table2[[#This Row],[BB T]]))</f>
        <v>--</v>
      </c>
      <c r="CP198" s="18" t="str">
        <f>IF(Table2[[#This Row],[BB T]]=0,"--", IF(Table2[[#This Row],[BB FE]]/Table2[[#This Row],[BB T]]=0, "--", Table2[[#This Row],[BB FE]]/Table2[[#This Row],[BB T]]))</f>
        <v>--</v>
      </c>
      <c r="CQ198" s="2">
        <v>0</v>
      </c>
      <c r="CR198" s="2">
        <v>1</v>
      </c>
      <c r="CS198" s="2">
        <v>0</v>
      </c>
      <c r="CT198" s="2">
        <v>0</v>
      </c>
      <c r="CU198" s="6">
        <f>SUM(Table2[[#This Row],[SB B]:[SB FE]])</f>
        <v>1</v>
      </c>
      <c r="CV198" s="11">
        <f>IF((Table2[[#This Row],[SB T]]/Table2[[#This Row],[Admission]]) = 0, "--", (Table2[[#This Row],[SB T]]/Table2[[#This Row],[Admission]]))</f>
        <v>1.3888888888888888E-2</v>
      </c>
      <c r="CW198" s="11" t="str">
        <f>IF(Table2[[#This Row],[SB T]]=0,"--", IF(Table2[[#This Row],[SB HS]]/Table2[[#This Row],[SB T]]=0, "--", Table2[[#This Row],[SB HS]]/Table2[[#This Row],[SB T]]))</f>
        <v>--</v>
      </c>
      <c r="CX198" s="18" t="str">
        <f>IF(Table2[[#This Row],[SB T]]=0,"--", IF(Table2[[#This Row],[SB FE]]/Table2[[#This Row],[SB T]]=0, "--", Table2[[#This Row],[SB FE]]/Table2[[#This Row],[SB T]]))</f>
        <v>--</v>
      </c>
      <c r="CY198" s="2">
        <v>2</v>
      </c>
      <c r="CZ198" s="2">
        <v>0</v>
      </c>
      <c r="DA198" s="2">
        <v>0</v>
      </c>
      <c r="DB198" s="2">
        <v>0</v>
      </c>
      <c r="DC198" s="6">
        <f>SUM(Table2[[#This Row],[GF B]:[GF FE]])</f>
        <v>2</v>
      </c>
      <c r="DD198" s="11">
        <f>IF((Table2[[#This Row],[GF T]]/Table2[[#This Row],[Admission]]) = 0, "--", (Table2[[#This Row],[GF T]]/Table2[[#This Row],[Admission]]))</f>
        <v>2.7777777777777776E-2</v>
      </c>
      <c r="DE198" s="11" t="str">
        <f>IF(Table2[[#This Row],[GF T]]=0,"--", IF(Table2[[#This Row],[GF HS]]/Table2[[#This Row],[GF T]]=0, "--", Table2[[#This Row],[GF HS]]/Table2[[#This Row],[GF T]]))</f>
        <v>--</v>
      </c>
      <c r="DF198" s="18" t="str">
        <f>IF(Table2[[#This Row],[GF T]]=0,"--", IF(Table2[[#This Row],[GF FE]]/Table2[[#This Row],[GF T]]=0, "--", Table2[[#This Row],[GF FE]]/Table2[[#This Row],[GF T]]))</f>
        <v>--</v>
      </c>
      <c r="DG198" s="2">
        <v>0</v>
      </c>
      <c r="DH198" s="2">
        <v>0</v>
      </c>
      <c r="DI198" s="2">
        <v>0</v>
      </c>
      <c r="DJ198" s="2">
        <v>0</v>
      </c>
      <c r="DK198" s="6">
        <f>SUM(Table2[[#This Row],[TN B]:[TN FE]])</f>
        <v>0</v>
      </c>
      <c r="DL198" s="11" t="str">
        <f>IF((Table2[[#This Row],[TN T]]/Table2[[#This Row],[Admission]]) = 0, "--", (Table2[[#This Row],[TN T]]/Table2[[#This Row],[Admission]]))</f>
        <v>--</v>
      </c>
      <c r="DM198" s="11" t="str">
        <f>IF(Table2[[#This Row],[TN T]]=0,"--", IF(Table2[[#This Row],[TN HS]]/Table2[[#This Row],[TN T]]=0, "--", Table2[[#This Row],[TN HS]]/Table2[[#This Row],[TN T]]))</f>
        <v>--</v>
      </c>
      <c r="DN198" s="18" t="str">
        <f>IF(Table2[[#This Row],[TN T]]=0,"--", IF(Table2[[#This Row],[TN FE]]/Table2[[#This Row],[TN T]]=0, "--", Table2[[#This Row],[TN FE]]/Table2[[#This Row],[TN T]]))</f>
        <v>--</v>
      </c>
      <c r="DO198" s="2">
        <v>0</v>
      </c>
      <c r="DP198" s="2">
        <v>0</v>
      </c>
      <c r="DQ198" s="2">
        <v>0</v>
      </c>
      <c r="DR198" s="2">
        <v>0</v>
      </c>
      <c r="DS198" s="6">
        <f>SUM(Table2[[#This Row],[BND B]:[BND FE]])</f>
        <v>0</v>
      </c>
      <c r="DT198" s="11" t="str">
        <f>IF((Table2[[#This Row],[BND T]]/Table2[[#This Row],[Admission]]) = 0, "--", (Table2[[#This Row],[BND T]]/Table2[[#This Row],[Admission]]))</f>
        <v>--</v>
      </c>
      <c r="DU198" s="11" t="str">
        <f>IF(Table2[[#This Row],[BND T]]=0,"--", IF(Table2[[#This Row],[BND HS]]/Table2[[#This Row],[BND T]]=0, "--", Table2[[#This Row],[BND HS]]/Table2[[#This Row],[BND T]]))</f>
        <v>--</v>
      </c>
      <c r="DV198" s="18" t="str">
        <f>IF(Table2[[#This Row],[BND T]]=0,"--", IF(Table2[[#This Row],[BND FE]]/Table2[[#This Row],[BND T]]=0, "--", Table2[[#This Row],[BND FE]]/Table2[[#This Row],[BND T]]))</f>
        <v>--</v>
      </c>
      <c r="DW198" s="2">
        <v>0</v>
      </c>
      <c r="DX198" s="2">
        <v>0</v>
      </c>
      <c r="DY198" s="2">
        <v>0</v>
      </c>
      <c r="DZ198" s="2">
        <v>0</v>
      </c>
      <c r="EA198" s="6">
        <f>SUM(Table2[[#This Row],[SPE B]:[SPE FE]])</f>
        <v>0</v>
      </c>
      <c r="EB198" s="11" t="str">
        <f>IF((Table2[[#This Row],[SPE T]]/Table2[[#This Row],[Admission]]) = 0, "--", (Table2[[#This Row],[SPE T]]/Table2[[#This Row],[Admission]]))</f>
        <v>--</v>
      </c>
      <c r="EC198" s="11" t="str">
        <f>IF(Table2[[#This Row],[SPE T]]=0,"--", IF(Table2[[#This Row],[SPE HS]]/Table2[[#This Row],[SPE T]]=0, "--", Table2[[#This Row],[SPE HS]]/Table2[[#This Row],[SPE T]]))</f>
        <v>--</v>
      </c>
      <c r="ED198" s="18" t="str">
        <f>IF(Table2[[#This Row],[SPE T]]=0,"--", IF(Table2[[#This Row],[SPE FE]]/Table2[[#This Row],[SPE T]]=0, "--", Table2[[#This Row],[SPE FE]]/Table2[[#This Row],[SPE T]]))</f>
        <v>--</v>
      </c>
      <c r="EE198" s="2">
        <v>0</v>
      </c>
      <c r="EF198" s="2">
        <v>0</v>
      </c>
      <c r="EG198" s="2">
        <v>0</v>
      </c>
      <c r="EH198" s="2">
        <v>0</v>
      </c>
      <c r="EI198" s="6">
        <f>SUM(Table2[[#This Row],[ORC B]:[ORC FE]])</f>
        <v>0</v>
      </c>
      <c r="EJ198" s="11" t="str">
        <f>IF((Table2[[#This Row],[ORC T]]/Table2[[#This Row],[Admission]]) = 0, "--", (Table2[[#This Row],[ORC T]]/Table2[[#This Row],[Admission]]))</f>
        <v>--</v>
      </c>
      <c r="EK198" s="11" t="str">
        <f>IF(Table2[[#This Row],[ORC T]]=0,"--", IF(Table2[[#This Row],[ORC HS]]/Table2[[#This Row],[ORC T]]=0, "--", Table2[[#This Row],[ORC HS]]/Table2[[#This Row],[ORC T]]))</f>
        <v>--</v>
      </c>
      <c r="EL198" s="18" t="str">
        <f>IF(Table2[[#This Row],[ORC T]]=0,"--", IF(Table2[[#This Row],[ORC FE]]/Table2[[#This Row],[ORC T]]=0, "--", Table2[[#This Row],[ORC FE]]/Table2[[#This Row],[ORC T]]))</f>
        <v>--</v>
      </c>
      <c r="EM198" s="2">
        <v>0</v>
      </c>
      <c r="EN198" s="2">
        <v>0</v>
      </c>
      <c r="EO198" s="2">
        <v>0</v>
      </c>
      <c r="EP198" s="2">
        <v>0</v>
      </c>
      <c r="EQ198" s="6">
        <f>SUM(Table2[[#This Row],[SOL B]:[SOL FE]])</f>
        <v>0</v>
      </c>
      <c r="ER198" s="11" t="str">
        <f>IF((Table2[[#This Row],[SOL T]]/Table2[[#This Row],[Admission]]) = 0, "--", (Table2[[#This Row],[SOL T]]/Table2[[#This Row],[Admission]]))</f>
        <v>--</v>
      </c>
      <c r="ES198" s="11" t="str">
        <f>IF(Table2[[#This Row],[SOL T]]=0,"--", IF(Table2[[#This Row],[SOL HS]]/Table2[[#This Row],[SOL T]]=0, "--", Table2[[#This Row],[SOL HS]]/Table2[[#This Row],[SOL T]]))</f>
        <v>--</v>
      </c>
      <c r="ET198" s="18" t="str">
        <f>IF(Table2[[#This Row],[SOL T]]=0,"--", IF(Table2[[#This Row],[SOL FE]]/Table2[[#This Row],[SOL T]]=0, "--", Table2[[#This Row],[SOL FE]]/Table2[[#This Row],[SOL T]]))</f>
        <v>--</v>
      </c>
      <c r="EU198" s="2">
        <v>0</v>
      </c>
      <c r="EV198" s="2">
        <v>0</v>
      </c>
      <c r="EW198" s="2">
        <v>0</v>
      </c>
      <c r="EX198" s="2">
        <v>0</v>
      </c>
      <c r="EY198" s="6">
        <f>SUM(Table2[[#This Row],[CHO B]:[CHO FE]])</f>
        <v>0</v>
      </c>
      <c r="EZ198" s="11" t="str">
        <f>IF((Table2[[#This Row],[CHO T]]/Table2[[#This Row],[Admission]]) = 0, "--", (Table2[[#This Row],[CHO T]]/Table2[[#This Row],[Admission]]))</f>
        <v>--</v>
      </c>
      <c r="FA198" s="11" t="str">
        <f>IF(Table2[[#This Row],[CHO T]]=0,"--", IF(Table2[[#This Row],[CHO HS]]/Table2[[#This Row],[CHO T]]=0, "--", Table2[[#This Row],[CHO HS]]/Table2[[#This Row],[CHO T]]))</f>
        <v>--</v>
      </c>
      <c r="FB198" s="18" t="str">
        <f>IF(Table2[[#This Row],[CHO T]]=0,"--", IF(Table2[[#This Row],[CHO FE]]/Table2[[#This Row],[CHO T]]=0, "--", Table2[[#This Row],[CHO FE]]/Table2[[#This Row],[CHO T]]))</f>
        <v>--</v>
      </c>
      <c r="FC19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</v>
      </c>
      <c r="FD198">
        <v>0</v>
      </c>
      <c r="FE198">
        <v>0</v>
      </c>
      <c r="FF198" s="1" t="s">
        <v>390</v>
      </c>
      <c r="FG198" s="1" t="s">
        <v>390</v>
      </c>
      <c r="FH198" s="1" t="s">
        <v>390</v>
      </c>
      <c r="FI198" s="1" t="s">
        <v>390</v>
      </c>
      <c r="FJ198" s="1" t="s">
        <v>390</v>
      </c>
      <c r="FK198" s="1" t="s">
        <v>390</v>
      </c>
      <c r="FL198">
        <v>0</v>
      </c>
      <c r="FM198">
        <v>0</v>
      </c>
      <c r="FN198" s="1" t="s">
        <v>390</v>
      </c>
      <c r="FO198" s="1" t="s">
        <v>390</v>
      </c>
    </row>
    <row r="199" spans="1:171">
      <c r="A199">
        <v>989</v>
      </c>
      <c r="B199">
        <v>218</v>
      </c>
      <c r="C199" t="s">
        <v>92</v>
      </c>
      <c r="D199" t="s">
        <v>296</v>
      </c>
      <c r="E199" s="20">
        <v>39</v>
      </c>
      <c r="F199" s="2">
        <v>18</v>
      </c>
      <c r="G199" s="2">
        <v>0</v>
      </c>
      <c r="H199" s="2">
        <v>0</v>
      </c>
      <c r="I199" s="2">
        <v>0</v>
      </c>
      <c r="J199" s="6">
        <f>SUM(Table2[[#This Row],[FB B]:[FB FE]])</f>
        <v>18</v>
      </c>
      <c r="K199" s="11">
        <f>IF((Table2[[#This Row],[FB T]]/Table2[[#This Row],[Admission]]) = 0, "--", (Table2[[#This Row],[FB T]]/Table2[[#This Row],[Admission]]))</f>
        <v>0.46153846153846156</v>
      </c>
      <c r="L199" s="11" t="str">
        <f>IF(Table2[[#This Row],[FB T]]=0,"--", IF(Table2[[#This Row],[FB HS]]/Table2[[#This Row],[FB T]]=0, "--", Table2[[#This Row],[FB HS]]/Table2[[#This Row],[FB T]]))</f>
        <v>--</v>
      </c>
      <c r="M199" s="18" t="str">
        <f>IF(Table2[[#This Row],[FB T]]=0,"--", IF(Table2[[#This Row],[FB FE]]/Table2[[#This Row],[FB T]]=0, "--", Table2[[#This Row],[FB FE]]/Table2[[#This Row],[FB T]]))</f>
        <v>--</v>
      </c>
      <c r="N199" s="2">
        <v>0</v>
      </c>
      <c r="O199" s="2">
        <v>0</v>
      </c>
      <c r="P199" s="2">
        <v>0</v>
      </c>
      <c r="Q199" s="2">
        <v>0</v>
      </c>
      <c r="R199" s="6">
        <f>SUM(Table2[[#This Row],[XC B]:[XC FE]])</f>
        <v>0</v>
      </c>
      <c r="S199" s="11" t="str">
        <f>IF((Table2[[#This Row],[XC T]]/Table2[[#This Row],[Admission]]) = 0, "--", (Table2[[#This Row],[XC T]]/Table2[[#This Row],[Admission]]))</f>
        <v>--</v>
      </c>
      <c r="T199" s="11" t="str">
        <f>IF(Table2[[#This Row],[XC T]]=0,"--", IF(Table2[[#This Row],[XC HS]]/Table2[[#This Row],[XC T]]=0, "--", Table2[[#This Row],[XC HS]]/Table2[[#This Row],[XC T]]))</f>
        <v>--</v>
      </c>
      <c r="U199" s="18" t="str">
        <f>IF(Table2[[#This Row],[XC T]]=0,"--", IF(Table2[[#This Row],[XC FE]]/Table2[[#This Row],[XC T]]=0, "--", Table2[[#This Row],[XC FE]]/Table2[[#This Row],[XC T]]))</f>
        <v>--</v>
      </c>
      <c r="V199" s="2">
        <v>9</v>
      </c>
      <c r="W199" s="2">
        <v>0</v>
      </c>
      <c r="X199" s="2">
        <v>0</v>
      </c>
      <c r="Y199" s="6">
        <f>SUM(Table2[[#This Row],[VB G]:[VB FE]])</f>
        <v>9</v>
      </c>
      <c r="Z199" s="11">
        <f>IF((Table2[[#This Row],[VB T]]/Table2[[#This Row],[Admission]]) = 0, "--", (Table2[[#This Row],[VB T]]/Table2[[#This Row],[Admission]]))</f>
        <v>0.23076923076923078</v>
      </c>
      <c r="AA199" s="11" t="str">
        <f>IF(Table2[[#This Row],[VB T]]=0,"--", IF(Table2[[#This Row],[VB HS]]/Table2[[#This Row],[VB T]]=0, "--", Table2[[#This Row],[VB HS]]/Table2[[#This Row],[VB T]]))</f>
        <v>--</v>
      </c>
      <c r="AB199" s="18" t="str">
        <f>IF(Table2[[#This Row],[VB T]]=0,"--", IF(Table2[[#This Row],[VB FE]]/Table2[[#This Row],[VB T]]=0, "--", Table2[[#This Row],[VB FE]]/Table2[[#This Row],[VB T]]))</f>
        <v>--</v>
      </c>
      <c r="AC199" s="2">
        <v>0</v>
      </c>
      <c r="AD199" s="2">
        <v>0</v>
      </c>
      <c r="AE199" s="2">
        <v>0</v>
      </c>
      <c r="AF199" s="2">
        <v>0</v>
      </c>
      <c r="AG199" s="6">
        <f>SUM(Table2[[#This Row],[SC B]:[SC FE]])</f>
        <v>0</v>
      </c>
      <c r="AH199" s="11" t="str">
        <f>IF((Table2[[#This Row],[SC T]]/Table2[[#This Row],[Admission]]) = 0, "--", (Table2[[#This Row],[SC T]]/Table2[[#This Row],[Admission]]))</f>
        <v>--</v>
      </c>
      <c r="AI199" s="11" t="str">
        <f>IF(Table2[[#This Row],[SC T]]=0,"--", IF(Table2[[#This Row],[SC HS]]/Table2[[#This Row],[SC T]]=0, "--", Table2[[#This Row],[SC HS]]/Table2[[#This Row],[SC T]]))</f>
        <v>--</v>
      </c>
      <c r="AJ199" s="18" t="str">
        <f>IF(Table2[[#This Row],[SC T]]=0,"--", IF(Table2[[#This Row],[SC FE]]/Table2[[#This Row],[SC T]]=0, "--", Table2[[#This Row],[SC FE]]/Table2[[#This Row],[SC T]]))</f>
        <v>--</v>
      </c>
      <c r="AK199" s="15">
        <f>SUM(Table2[[#This Row],[FB T]],Table2[[#This Row],[XC T]],Table2[[#This Row],[VB T]],Table2[[#This Row],[SC T]])</f>
        <v>27</v>
      </c>
      <c r="AL199" s="2">
        <v>18</v>
      </c>
      <c r="AM199" s="2">
        <v>0</v>
      </c>
      <c r="AN199" s="2">
        <v>0</v>
      </c>
      <c r="AO199" s="2">
        <v>1</v>
      </c>
      <c r="AP199" s="6">
        <f>SUM(Table2[[#This Row],[BX B]:[BX FE]])</f>
        <v>19</v>
      </c>
      <c r="AQ199" s="11">
        <f>IF((Table2[[#This Row],[BX T]]/Table2[[#This Row],[Admission]]) = 0, "--", (Table2[[#This Row],[BX T]]/Table2[[#This Row],[Admission]]))</f>
        <v>0.48717948717948717</v>
      </c>
      <c r="AR199" s="11" t="str">
        <f>IF(Table2[[#This Row],[BX T]]=0,"--", IF(Table2[[#This Row],[BX HS]]/Table2[[#This Row],[BX T]]=0, "--", Table2[[#This Row],[BX HS]]/Table2[[#This Row],[BX T]]))</f>
        <v>--</v>
      </c>
      <c r="AS199" s="18">
        <f>IF(Table2[[#This Row],[BX T]]=0,"--", IF(Table2[[#This Row],[BX FE]]/Table2[[#This Row],[BX T]]=0, "--", Table2[[#This Row],[BX FE]]/Table2[[#This Row],[BX T]]))</f>
        <v>5.2631578947368418E-2</v>
      </c>
      <c r="AT199" s="2">
        <v>0</v>
      </c>
      <c r="AU199" s="2">
        <v>0</v>
      </c>
      <c r="AV199" s="2">
        <v>0</v>
      </c>
      <c r="AW199" s="2">
        <v>0</v>
      </c>
      <c r="AX199" s="6">
        <f>SUM(Table2[[#This Row],[SW B]:[SW FE]])</f>
        <v>0</v>
      </c>
      <c r="AY199" s="11" t="str">
        <f>IF((Table2[[#This Row],[SW T]]/Table2[[#This Row],[Admission]]) = 0, "--", (Table2[[#This Row],[SW T]]/Table2[[#This Row],[Admission]]))</f>
        <v>--</v>
      </c>
      <c r="AZ199" s="11" t="str">
        <f>IF(Table2[[#This Row],[SW T]]=0,"--", IF(Table2[[#This Row],[SW HS]]/Table2[[#This Row],[SW T]]=0, "--", Table2[[#This Row],[SW HS]]/Table2[[#This Row],[SW T]]))</f>
        <v>--</v>
      </c>
      <c r="BA199" s="18" t="str">
        <f>IF(Table2[[#This Row],[SW T]]=0,"--", IF(Table2[[#This Row],[SW FE]]/Table2[[#This Row],[SW T]]=0, "--", Table2[[#This Row],[SW FE]]/Table2[[#This Row],[SW T]]))</f>
        <v>--</v>
      </c>
      <c r="BB199" s="2">
        <v>0</v>
      </c>
      <c r="BC199" s="2">
        <v>0</v>
      </c>
      <c r="BD199" s="2">
        <v>0</v>
      </c>
      <c r="BE199" s="2">
        <v>0</v>
      </c>
      <c r="BF199" s="6">
        <f>SUM(Table2[[#This Row],[CHE B]:[CHE FE]])</f>
        <v>0</v>
      </c>
      <c r="BG199" s="11" t="str">
        <f>IF((Table2[[#This Row],[CHE T]]/Table2[[#This Row],[Admission]]) = 0, "--", (Table2[[#This Row],[CHE T]]/Table2[[#This Row],[Admission]]))</f>
        <v>--</v>
      </c>
      <c r="BH199" s="11" t="str">
        <f>IF(Table2[[#This Row],[CHE T]]=0,"--", IF(Table2[[#This Row],[CHE HS]]/Table2[[#This Row],[CHE T]]=0, "--", Table2[[#This Row],[CHE HS]]/Table2[[#This Row],[CHE T]]))</f>
        <v>--</v>
      </c>
      <c r="BI199" s="22" t="str">
        <f>IF(Table2[[#This Row],[CHE T]]=0,"--", IF(Table2[[#This Row],[CHE FE]]/Table2[[#This Row],[CHE T]]=0, "--", Table2[[#This Row],[CHE FE]]/Table2[[#This Row],[CHE T]]))</f>
        <v>--</v>
      </c>
      <c r="BJ199" s="2">
        <v>1</v>
      </c>
      <c r="BK199" s="2">
        <v>0</v>
      </c>
      <c r="BL199" s="2">
        <v>0</v>
      </c>
      <c r="BM199" s="2">
        <v>0</v>
      </c>
      <c r="BN199" s="6">
        <f>SUM(Table2[[#This Row],[WR B]:[WR FE]])</f>
        <v>1</v>
      </c>
      <c r="BO199" s="11">
        <f>IF((Table2[[#This Row],[WR T]]/Table2[[#This Row],[Admission]]) = 0, "--", (Table2[[#This Row],[WR T]]/Table2[[#This Row],[Admission]]))</f>
        <v>2.564102564102564E-2</v>
      </c>
      <c r="BP199" s="11" t="str">
        <f>IF(Table2[[#This Row],[WR T]]=0,"--", IF(Table2[[#This Row],[WR HS]]/Table2[[#This Row],[WR T]]=0, "--", Table2[[#This Row],[WR HS]]/Table2[[#This Row],[WR T]]))</f>
        <v>--</v>
      </c>
      <c r="BQ199" s="18" t="str">
        <f>IF(Table2[[#This Row],[WR T]]=0,"--", IF(Table2[[#This Row],[WR FE]]/Table2[[#This Row],[WR T]]=0, "--", Table2[[#This Row],[WR FE]]/Table2[[#This Row],[WR T]]))</f>
        <v>--</v>
      </c>
      <c r="BR199" s="2">
        <v>0</v>
      </c>
      <c r="BS199" s="2">
        <v>0</v>
      </c>
      <c r="BT199" s="2">
        <v>0</v>
      </c>
      <c r="BU199" s="2">
        <v>0</v>
      </c>
      <c r="BV199" s="6">
        <f>SUM(Table2[[#This Row],[DNC B]:[DNC FE]])</f>
        <v>0</v>
      </c>
      <c r="BW199" s="11" t="str">
        <f>IF((Table2[[#This Row],[DNC T]]/Table2[[#This Row],[Admission]]) = 0, "--", (Table2[[#This Row],[DNC T]]/Table2[[#This Row],[Admission]]))</f>
        <v>--</v>
      </c>
      <c r="BX199" s="11" t="str">
        <f>IF(Table2[[#This Row],[DNC T]]=0,"--", IF(Table2[[#This Row],[DNC HS]]/Table2[[#This Row],[DNC T]]=0, "--", Table2[[#This Row],[DNC HS]]/Table2[[#This Row],[DNC T]]))</f>
        <v>--</v>
      </c>
      <c r="BY199" s="18" t="str">
        <f>IF(Table2[[#This Row],[DNC T]]=0,"--", IF(Table2[[#This Row],[DNC FE]]/Table2[[#This Row],[DNC T]]=0, "--", Table2[[#This Row],[DNC FE]]/Table2[[#This Row],[DNC T]]))</f>
        <v>--</v>
      </c>
      <c r="BZ199" s="24">
        <f>SUM(Table2[[#This Row],[BX T]],Table2[[#This Row],[SW T]],Table2[[#This Row],[CHE T]],Table2[[#This Row],[WR T]],Table2[[#This Row],[DNC T]])</f>
        <v>20</v>
      </c>
      <c r="CA199" s="2">
        <v>8</v>
      </c>
      <c r="CB199" s="2">
        <v>2</v>
      </c>
      <c r="CC199" s="2">
        <v>0</v>
      </c>
      <c r="CD199" s="2">
        <v>0</v>
      </c>
      <c r="CE199" s="6">
        <f>SUM(Table2[[#This Row],[TF B]:[TF FE]])</f>
        <v>10</v>
      </c>
      <c r="CF199" s="11">
        <f>IF((Table2[[#This Row],[TF T]]/Table2[[#This Row],[Admission]]) = 0, "--", (Table2[[#This Row],[TF T]]/Table2[[#This Row],[Admission]]))</f>
        <v>0.25641025641025639</v>
      </c>
      <c r="CG199" s="11" t="str">
        <f>IF(Table2[[#This Row],[TF T]]=0,"--", IF(Table2[[#This Row],[TF HS]]/Table2[[#This Row],[TF T]]=0, "--", Table2[[#This Row],[TF HS]]/Table2[[#This Row],[TF T]]))</f>
        <v>--</v>
      </c>
      <c r="CH199" s="18" t="str">
        <f>IF(Table2[[#This Row],[TF T]]=0,"--", IF(Table2[[#This Row],[TF FE]]/Table2[[#This Row],[TF T]]=0, "--", Table2[[#This Row],[TF FE]]/Table2[[#This Row],[TF T]]))</f>
        <v>--</v>
      </c>
      <c r="CI199" s="2">
        <v>0</v>
      </c>
      <c r="CJ199" s="2">
        <v>0</v>
      </c>
      <c r="CK199" s="2">
        <v>0</v>
      </c>
      <c r="CL199" s="2">
        <v>0</v>
      </c>
      <c r="CM199" s="6">
        <f>SUM(Table2[[#This Row],[BB B]:[BB FE]])</f>
        <v>0</v>
      </c>
      <c r="CN199" s="11" t="str">
        <f>IF((Table2[[#This Row],[BB T]]/Table2[[#This Row],[Admission]]) = 0, "--", (Table2[[#This Row],[BB T]]/Table2[[#This Row],[Admission]]))</f>
        <v>--</v>
      </c>
      <c r="CO199" s="11" t="str">
        <f>IF(Table2[[#This Row],[BB T]]=0,"--", IF(Table2[[#This Row],[BB HS]]/Table2[[#This Row],[BB T]]=0, "--", Table2[[#This Row],[BB HS]]/Table2[[#This Row],[BB T]]))</f>
        <v>--</v>
      </c>
      <c r="CP199" s="18" t="str">
        <f>IF(Table2[[#This Row],[BB T]]=0,"--", IF(Table2[[#This Row],[BB FE]]/Table2[[#This Row],[BB T]]=0, "--", Table2[[#This Row],[BB FE]]/Table2[[#This Row],[BB T]]))</f>
        <v>--</v>
      </c>
      <c r="CQ199" s="2">
        <v>0</v>
      </c>
      <c r="CR199" s="2">
        <v>0</v>
      </c>
      <c r="CS199" s="2">
        <v>0</v>
      </c>
      <c r="CT199" s="2">
        <v>0</v>
      </c>
      <c r="CU199" s="6">
        <f>SUM(Table2[[#This Row],[SB B]:[SB FE]])</f>
        <v>0</v>
      </c>
      <c r="CV199" s="11" t="str">
        <f>IF((Table2[[#This Row],[SB T]]/Table2[[#This Row],[Admission]]) = 0, "--", (Table2[[#This Row],[SB T]]/Table2[[#This Row],[Admission]]))</f>
        <v>--</v>
      </c>
      <c r="CW199" s="11" t="str">
        <f>IF(Table2[[#This Row],[SB T]]=0,"--", IF(Table2[[#This Row],[SB HS]]/Table2[[#This Row],[SB T]]=0, "--", Table2[[#This Row],[SB HS]]/Table2[[#This Row],[SB T]]))</f>
        <v>--</v>
      </c>
      <c r="CX199" s="18" t="str">
        <f>IF(Table2[[#This Row],[SB T]]=0,"--", IF(Table2[[#This Row],[SB FE]]/Table2[[#This Row],[SB T]]=0, "--", Table2[[#This Row],[SB FE]]/Table2[[#This Row],[SB T]]))</f>
        <v>--</v>
      </c>
      <c r="CY199" s="2">
        <v>0</v>
      </c>
      <c r="CZ199" s="2">
        <v>0</v>
      </c>
      <c r="DA199" s="2">
        <v>0</v>
      </c>
      <c r="DB199" s="2">
        <v>0</v>
      </c>
      <c r="DC199" s="6">
        <f>SUM(Table2[[#This Row],[GF B]:[GF FE]])</f>
        <v>0</v>
      </c>
      <c r="DD199" s="11" t="str">
        <f>IF((Table2[[#This Row],[GF T]]/Table2[[#This Row],[Admission]]) = 0, "--", (Table2[[#This Row],[GF T]]/Table2[[#This Row],[Admission]]))</f>
        <v>--</v>
      </c>
      <c r="DE199" s="11" t="str">
        <f>IF(Table2[[#This Row],[GF T]]=0,"--", IF(Table2[[#This Row],[GF HS]]/Table2[[#This Row],[GF T]]=0, "--", Table2[[#This Row],[GF HS]]/Table2[[#This Row],[GF T]]))</f>
        <v>--</v>
      </c>
      <c r="DF199" s="18" t="str">
        <f>IF(Table2[[#This Row],[GF T]]=0,"--", IF(Table2[[#This Row],[GF FE]]/Table2[[#This Row],[GF T]]=0, "--", Table2[[#This Row],[GF FE]]/Table2[[#This Row],[GF T]]))</f>
        <v>--</v>
      </c>
      <c r="DG199" s="2">
        <v>0</v>
      </c>
      <c r="DH199" s="2">
        <v>0</v>
      </c>
      <c r="DI199" s="2">
        <v>0</v>
      </c>
      <c r="DJ199" s="2">
        <v>0</v>
      </c>
      <c r="DK199" s="6">
        <f>SUM(Table2[[#This Row],[TN B]:[TN FE]])</f>
        <v>0</v>
      </c>
      <c r="DL199" s="11" t="str">
        <f>IF((Table2[[#This Row],[TN T]]/Table2[[#This Row],[Admission]]) = 0, "--", (Table2[[#This Row],[TN T]]/Table2[[#This Row],[Admission]]))</f>
        <v>--</v>
      </c>
      <c r="DM199" s="11" t="str">
        <f>IF(Table2[[#This Row],[TN T]]=0,"--", IF(Table2[[#This Row],[TN HS]]/Table2[[#This Row],[TN T]]=0, "--", Table2[[#This Row],[TN HS]]/Table2[[#This Row],[TN T]]))</f>
        <v>--</v>
      </c>
      <c r="DN199" s="18" t="str">
        <f>IF(Table2[[#This Row],[TN T]]=0,"--", IF(Table2[[#This Row],[TN FE]]/Table2[[#This Row],[TN T]]=0, "--", Table2[[#This Row],[TN FE]]/Table2[[#This Row],[TN T]]))</f>
        <v>--</v>
      </c>
      <c r="DO199" s="2">
        <v>0</v>
      </c>
      <c r="DP199" s="2">
        <v>0</v>
      </c>
      <c r="DQ199" s="2">
        <v>0</v>
      </c>
      <c r="DR199" s="2">
        <v>0</v>
      </c>
      <c r="DS199" s="6">
        <f>SUM(Table2[[#This Row],[BND B]:[BND FE]])</f>
        <v>0</v>
      </c>
      <c r="DT199" s="11" t="str">
        <f>IF((Table2[[#This Row],[BND T]]/Table2[[#This Row],[Admission]]) = 0, "--", (Table2[[#This Row],[BND T]]/Table2[[#This Row],[Admission]]))</f>
        <v>--</v>
      </c>
      <c r="DU199" s="11" t="str">
        <f>IF(Table2[[#This Row],[BND T]]=0,"--", IF(Table2[[#This Row],[BND HS]]/Table2[[#This Row],[BND T]]=0, "--", Table2[[#This Row],[BND HS]]/Table2[[#This Row],[BND T]]))</f>
        <v>--</v>
      </c>
      <c r="DV199" s="18" t="str">
        <f>IF(Table2[[#This Row],[BND T]]=0,"--", IF(Table2[[#This Row],[BND FE]]/Table2[[#This Row],[BND T]]=0, "--", Table2[[#This Row],[BND FE]]/Table2[[#This Row],[BND T]]))</f>
        <v>--</v>
      </c>
      <c r="DW199" s="2">
        <v>0</v>
      </c>
      <c r="DX199" s="2">
        <v>0</v>
      </c>
      <c r="DY199" s="2">
        <v>0</v>
      </c>
      <c r="DZ199" s="2">
        <v>0</v>
      </c>
      <c r="EA199" s="6">
        <f>SUM(Table2[[#This Row],[SPE B]:[SPE FE]])</f>
        <v>0</v>
      </c>
      <c r="EB199" s="11" t="str">
        <f>IF((Table2[[#This Row],[SPE T]]/Table2[[#This Row],[Admission]]) = 0, "--", (Table2[[#This Row],[SPE T]]/Table2[[#This Row],[Admission]]))</f>
        <v>--</v>
      </c>
      <c r="EC199" s="11" t="str">
        <f>IF(Table2[[#This Row],[SPE T]]=0,"--", IF(Table2[[#This Row],[SPE HS]]/Table2[[#This Row],[SPE T]]=0, "--", Table2[[#This Row],[SPE HS]]/Table2[[#This Row],[SPE T]]))</f>
        <v>--</v>
      </c>
      <c r="ED199" s="18" t="str">
        <f>IF(Table2[[#This Row],[SPE T]]=0,"--", IF(Table2[[#This Row],[SPE FE]]/Table2[[#This Row],[SPE T]]=0, "--", Table2[[#This Row],[SPE FE]]/Table2[[#This Row],[SPE T]]))</f>
        <v>--</v>
      </c>
      <c r="EE199" s="2">
        <v>0</v>
      </c>
      <c r="EF199" s="2">
        <v>0</v>
      </c>
      <c r="EG199" s="2">
        <v>0</v>
      </c>
      <c r="EH199" s="2">
        <v>0</v>
      </c>
      <c r="EI199" s="6">
        <f>SUM(Table2[[#This Row],[ORC B]:[ORC FE]])</f>
        <v>0</v>
      </c>
      <c r="EJ199" s="11" t="str">
        <f>IF((Table2[[#This Row],[ORC T]]/Table2[[#This Row],[Admission]]) = 0, "--", (Table2[[#This Row],[ORC T]]/Table2[[#This Row],[Admission]]))</f>
        <v>--</v>
      </c>
      <c r="EK199" s="11" t="str">
        <f>IF(Table2[[#This Row],[ORC T]]=0,"--", IF(Table2[[#This Row],[ORC HS]]/Table2[[#This Row],[ORC T]]=0, "--", Table2[[#This Row],[ORC HS]]/Table2[[#This Row],[ORC T]]))</f>
        <v>--</v>
      </c>
      <c r="EL199" s="18" t="str">
        <f>IF(Table2[[#This Row],[ORC T]]=0,"--", IF(Table2[[#This Row],[ORC FE]]/Table2[[#This Row],[ORC T]]=0, "--", Table2[[#This Row],[ORC FE]]/Table2[[#This Row],[ORC T]]))</f>
        <v>--</v>
      </c>
      <c r="EM199" s="2">
        <v>0</v>
      </c>
      <c r="EN199" s="2">
        <v>0</v>
      </c>
      <c r="EO199" s="2">
        <v>0</v>
      </c>
      <c r="EP199" s="2">
        <v>0</v>
      </c>
      <c r="EQ199" s="6">
        <f>SUM(Table2[[#This Row],[SOL B]:[SOL FE]])</f>
        <v>0</v>
      </c>
      <c r="ER199" s="11" t="str">
        <f>IF((Table2[[#This Row],[SOL T]]/Table2[[#This Row],[Admission]]) = 0, "--", (Table2[[#This Row],[SOL T]]/Table2[[#This Row],[Admission]]))</f>
        <v>--</v>
      </c>
      <c r="ES199" s="11" t="str">
        <f>IF(Table2[[#This Row],[SOL T]]=0,"--", IF(Table2[[#This Row],[SOL HS]]/Table2[[#This Row],[SOL T]]=0, "--", Table2[[#This Row],[SOL HS]]/Table2[[#This Row],[SOL T]]))</f>
        <v>--</v>
      </c>
      <c r="ET199" s="18" t="str">
        <f>IF(Table2[[#This Row],[SOL T]]=0,"--", IF(Table2[[#This Row],[SOL FE]]/Table2[[#This Row],[SOL T]]=0, "--", Table2[[#This Row],[SOL FE]]/Table2[[#This Row],[SOL T]]))</f>
        <v>--</v>
      </c>
      <c r="EU199" s="2">
        <v>0</v>
      </c>
      <c r="EV199" s="2">
        <v>0</v>
      </c>
      <c r="EW199" s="2">
        <v>0</v>
      </c>
      <c r="EX199" s="2">
        <v>0</v>
      </c>
      <c r="EY199" s="6">
        <f>SUM(Table2[[#This Row],[CHO B]:[CHO FE]])</f>
        <v>0</v>
      </c>
      <c r="EZ199" s="11" t="str">
        <f>IF((Table2[[#This Row],[CHO T]]/Table2[[#This Row],[Admission]]) = 0, "--", (Table2[[#This Row],[CHO T]]/Table2[[#This Row],[Admission]]))</f>
        <v>--</v>
      </c>
      <c r="FA199" s="11" t="str">
        <f>IF(Table2[[#This Row],[CHO T]]=0,"--", IF(Table2[[#This Row],[CHO HS]]/Table2[[#This Row],[CHO T]]=0, "--", Table2[[#This Row],[CHO HS]]/Table2[[#This Row],[CHO T]]))</f>
        <v>--</v>
      </c>
      <c r="FB199" s="18" t="str">
        <f>IF(Table2[[#This Row],[CHO T]]=0,"--", IF(Table2[[#This Row],[CHO FE]]/Table2[[#This Row],[CHO T]]=0, "--", Table2[[#This Row],[CHO FE]]/Table2[[#This Row],[CHO T]]))</f>
        <v>--</v>
      </c>
      <c r="FC19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10</v>
      </c>
      <c r="FD199">
        <v>0</v>
      </c>
      <c r="FE199">
        <v>0</v>
      </c>
      <c r="FF199" s="1" t="s">
        <v>390</v>
      </c>
      <c r="FG199" s="1" t="s">
        <v>390</v>
      </c>
      <c r="FH199">
        <v>0</v>
      </c>
      <c r="FI199">
        <v>0</v>
      </c>
      <c r="FJ199" s="1" t="s">
        <v>390</v>
      </c>
      <c r="FK199" s="1" t="s">
        <v>390</v>
      </c>
      <c r="FL199">
        <v>0</v>
      </c>
      <c r="FM199">
        <v>0</v>
      </c>
      <c r="FN199" s="1" t="s">
        <v>390</v>
      </c>
      <c r="FO199" s="1" t="s">
        <v>390</v>
      </c>
    </row>
    <row r="200" spans="1:171">
      <c r="A200">
        <v>890</v>
      </c>
      <c r="B200">
        <v>107</v>
      </c>
      <c r="C200" t="s">
        <v>92</v>
      </c>
      <c r="D200" t="s">
        <v>297</v>
      </c>
      <c r="E200" s="20">
        <v>48</v>
      </c>
      <c r="F200" s="2">
        <v>13</v>
      </c>
      <c r="G200" s="2">
        <v>0</v>
      </c>
      <c r="H200" s="2">
        <v>0</v>
      </c>
      <c r="I200" s="2">
        <v>0</v>
      </c>
      <c r="J200" s="6">
        <f>SUM(Table2[[#This Row],[FB B]:[FB FE]])</f>
        <v>13</v>
      </c>
      <c r="K200" s="11">
        <f>IF((Table2[[#This Row],[FB T]]/Table2[[#This Row],[Admission]]) = 0, "--", (Table2[[#This Row],[FB T]]/Table2[[#This Row],[Admission]]))</f>
        <v>0.27083333333333331</v>
      </c>
      <c r="L200" s="11" t="str">
        <f>IF(Table2[[#This Row],[FB T]]=0,"--", IF(Table2[[#This Row],[FB HS]]/Table2[[#This Row],[FB T]]=0, "--", Table2[[#This Row],[FB HS]]/Table2[[#This Row],[FB T]]))</f>
        <v>--</v>
      </c>
      <c r="M200" s="18" t="str">
        <f>IF(Table2[[#This Row],[FB T]]=0,"--", IF(Table2[[#This Row],[FB FE]]/Table2[[#This Row],[FB T]]=0, "--", Table2[[#This Row],[FB FE]]/Table2[[#This Row],[FB T]]))</f>
        <v>--</v>
      </c>
      <c r="N200" s="2">
        <v>0</v>
      </c>
      <c r="O200" s="2">
        <v>0</v>
      </c>
      <c r="P200" s="2">
        <v>0</v>
      </c>
      <c r="Q200" s="2">
        <v>0</v>
      </c>
      <c r="R200" s="6">
        <f>SUM(Table2[[#This Row],[XC B]:[XC FE]])</f>
        <v>0</v>
      </c>
      <c r="S200" s="11" t="str">
        <f>IF((Table2[[#This Row],[XC T]]/Table2[[#This Row],[Admission]]) = 0, "--", (Table2[[#This Row],[XC T]]/Table2[[#This Row],[Admission]]))</f>
        <v>--</v>
      </c>
      <c r="T200" s="11" t="str">
        <f>IF(Table2[[#This Row],[XC T]]=0,"--", IF(Table2[[#This Row],[XC HS]]/Table2[[#This Row],[XC T]]=0, "--", Table2[[#This Row],[XC HS]]/Table2[[#This Row],[XC T]]))</f>
        <v>--</v>
      </c>
      <c r="U200" s="18" t="str">
        <f>IF(Table2[[#This Row],[XC T]]=0,"--", IF(Table2[[#This Row],[XC FE]]/Table2[[#This Row],[XC T]]=0, "--", Table2[[#This Row],[XC FE]]/Table2[[#This Row],[XC T]]))</f>
        <v>--</v>
      </c>
      <c r="V200" s="2">
        <v>21</v>
      </c>
      <c r="W200" s="2">
        <v>2</v>
      </c>
      <c r="X200" s="2">
        <v>0</v>
      </c>
      <c r="Y200" s="6">
        <f>SUM(Table2[[#This Row],[VB G]:[VB FE]])</f>
        <v>23</v>
      </c>
      <c r="Z200" s="11">
        <f>IF((Table2[[#This Row],[VB T]]/Table2[[#This Row],[Admission]]) = 0, "--", (Table2[[#This Row],[VB T]]/Table2[[#This Row],[Admission]]))</f>
        <v>0.47916666666666669</v>
      </c>
      <c r="AA200" s="11">
        <f>IF(Table2[[#This Row],[VB T]]=0,"--", IF(Table2[[#This Row],[VB HS]]/Table2[[#This Row],[VB T]]=0, "--", Table2[[#This Row],[VB HS]]/Table2[[#This Row],[VB T]]))</f>
        <v>8.6956521739130432E-2</v>
      </c>
      <c r="AB200" s="18" t="str">
        <f>IF(Table2[[#This Row],[VB T]]=0,"--", IF(Table2[[#This Row],[VB FE]]/Table2[[#This Row],[VB T]]=0, "--", Table2[[#This Row],[VB FE]]/Table2[[#This Row],[VB T]]))</f>
        <v>--</v>
      </c>
      <c r="AC200" s="2">
        <v>0</v>
      </c>
      <c r="AD200" s="2">
        <v>0</v>
      </c>
      <c r="AE200" s="2">
        <v>0</v>
      </c>
      <c r="AF200" s="2">
        <v>0</v>
      </c>
      <c r="AG200" s="6">
        <f>SUM(Table2[[#This Row],[SC B]:[SC FE]])</f>
        <v>0</v>
      </c>
      <c r="AH200" s="11" t="str">
        <f>IF((Table2[[#This Row],[SC T]]/Table2[[#This Row],[Admission]]) = 0, "--", (Table2[[#This Row],[SC T]]/Table2[[#This Row],[Admission]]))</f>
        <v>--</v>
      </c>
      <c r="AI200" s="11" t="str">
        <f>IF(Table2[[#This Row],[SC T]]=0,"--", IF(Table2[[#This Row],[SC HS]]/Table2[[#This Row],[SC T]]=0, "--", Table2[[#This Row],[SC HS]]/Table2[[#This Row],[SC T]]))</f>
        <v>--</v>
      </c>
      <c r="AJ200" s="18" t="str">
        <f>IF(Table2[[#This Row],[SC T]]=0,"--", IF(Table2[[#This Row],[SC FE]]/Table2[[#This Row],[SC T]]=0, "--", Table2[[#This Row],[SC FE]]/Table2[[#This Row],[SC T]]))</f>
        <v>--</v>
      </c>
      <c r="AK200" s="15">
        <f>SUM(Table2[[#This Row],[FB T]],Table2[[#This Row],[XC T]],Table2[[#This Row],[VB T]],Table2[[#This Row],[SC T]])</f>
        <v>36</v>
      </c>
      <c r="AL200" s="2">
        <v>15</v>
      </c>
      <c r="AM200" s="2">
        <v>13</v>
      </c>
      <c r="AN200" s="2">
        <v>1</v>
      </c>
      <c r="AO200" s="2">
        <v>1</v>
      </c>
      <c r="AP200" s="6">
        <f>SUM(Table2[[#This Row],[BX B]:[BX FE]])</f>
        <v>30</v>
      </c>
      <c r="AQ200" s="11">
        <f>IF((Table2[[#This Row],[BX T]]/Table2[[#This Row],[Admission]]) = 0, "--", (Table2[[#This Row],[BX T]]/Table2[[#This Row],[Admission]]))</f>
        <v>0.625</v>
      </c>
      <c r="AR200" s="11">
        <f>IF(Table2[[#This Row],[BX T]]=0,"--", IF(Table2[[#This Row],[BX HS]]/Table2[[#This Row],[BX T]]=0, "--", Table2[[#This Row],[BX HS]]/Table2[[#This Row],[BX T]]))</f>
        <v>3.3333333333333333E-2</v>
      </c>
      <c r="AS200" s="18">
        <f>IF(Table2[[#This Row],[BX T]]=0,"--", IF(Table2[[#This Row],[BX FE]]/Table2[[#This Row],[BX T]]=0, "--", Table2[[#This Row],[BX FE]]/Table2[[#This Row],[BX T]]))</f>
        <v>3.3333333333333333E-2</v>
      </c>
      <c r="AT200" s="2">
        <v>0</v>
      </c>
      <c r="AU200" s="2">
        <v>0</v>
      </c>
      <c r="AV200" s="2">
        <v>0</v>
      </c>
      <c r="AW200" s="2">
        <v>0</v>
      </c>
      <c r="AX200" s="6">
        <f>SUM(Table2[[#This Row],[SW B]:[SW FE]])</f>
        <v>0</v>
      </c>
      <c r="AY200" s="11" t="str">
        <f>IF((Table2[[#This Row],[SW T]]/Table2[[#This Row],[Admission]]) = 0, "--", (Table2[[#This Row],[SW T]]/Table2[[#This Row],[Admission]]))</f>
        <v>--</v>
      </c>
      <c r="AZ200" s="11" t="str">
        <f>IF(Table2[[#This Row],[SW T]]=0,"--", IF(Table2[[#This Row],[SW HS]]/Table2[[#This Row],[SW T]]=0, "--", Table2[[#This Row],[SW HS]]/Table2[[#This Row],[SW T]]))</f>
        <v>--</v>
      </c>
      <c r="BA200" s="18" t="str">
        <f>IF(Table2[[#This Row],[SW T]]=0,"--", IF(Table2[[#This Row],[SW FE]]/Table2[[#This Row],[SW T]]=0, "--", Table2[[#This Row],[SW FE]]/Table2[[#This Row],[SW T]]))</f>
        <v>--</v>
      </c>
      <c r="BB200" s="2">
        <v>0</v>
      </c>
      <c r="BC200" s="2">
        <v>0</v>
      </c>
      <c r="BD200" s="2">
        <v>0</v>
      </c>
      <c r="BE200" s="2">
        <v>0</v>
      </c>
      <c r="BF200" s="6">
        <f>SUM(Table2[[#This Row],[CHE B]:[CHE FE]])</f>
        <v>0</v>
      </c>
      <c r="BG200" s="11" t="str">
        <f>IF((Table2[[#This Row],[CHE T]]/Table2[[#This Row],[Admission]]) = 0, "--", (Table2[[#This Row],[CHE T]]/Table2[[#This Row],[Admission]]))</f>
        <v>--</v>
      </c>
      <c r="BH200" s="11" t="str">
        <f>IF(Table2[[#This Row],[CHE T]]=0,"--", IF(Table2[[#This Row],[CHE HS]]/Table2[[#This Row],[CHE T]]=0, "--", Table2[[#This Row],[CHE HS]]/Table2[[#This Row],[CHE T]]))</f>
        <v>--</v>
      </c>
      <c r="BI200" s="22" t="str">
        <f>IF(Table2[[#This Row],[CHE T]]=0,"--", IF(Table2[[#This Row],[CHE FE]]/Table2[[#This Row],[CHE T]]=0, "--", Table2[[#This Row],[CHE FE]]/Table2[[#This Row],[CHE T]]))</f>
        <v>--</v>
      </c>
      <c r="BJ200" s="2">
        <v>0</v>
      </c>
      <c r="BK200" s="2">
        <v>0</v>
      </c>
      <c r="BL200" s="2">
        <v>0</v>
      </c>
      <c r="BM200" s="2">
        <v>0</v>
      </c>
      <c r="BN200" s="6">
        <f>SUM(Table2[[#This Row],[WR B]:[WR FE]])</f>
        <v>0</v>
      </c>
      <c r="BO200" s="11" t="str">
        <f>IF((Table2[[#This Row],[WR T]]/Table2[[#This Row],[Admission]]) = 0, "--", (Table2[[#This Row],[WR T]]/Table2[[#This Row],[Admission]]))</f>
        <v>--</v>
      </c>
      <c r="BP200" s="11" t="str">
        <f>IF(Table2[[#This Row],[WR T]]=0,"--", IF(Table2[[#This Row],[WR HS]]/Table2[[#This Row],[WR T]]=0, "--", Table2[[#This Row],[WR HS]]/Table2[[#This Row],[WR T]]))</f>
        <v>--</v>
      </c>
      <c r="BQ200" s="18" t="str">
        <f>IF(Table2[[#This Row],[WR T]]=0,"--", IF(Table2[[#This Row],[WR FE]]/Table2[[#This Row],[WR T]]=0, "--", Table2[[#This Row],[WR FE]]/Table2[[#This Row],[WR T]]))</f>
        <v>--</v>
      </c>
      <c r="BR200" s="2">
        <v>0</v>
      </c>
      <c r="BS200" s="2">
        <v>0</v>
      </c>
      <c r="BT200" s="2">
        <v>0</v>
      </c>
      <c r="BU200" s="2">
        <v>0</v>
      </c>
      <c r="BV200" s="6">
        <f>SUM(Table2[[#This Row],[DNC B]:[DNC FE]])</f>
        <v>0</v>
      </c>
      <c r="BW200" s="11" t="str">
        <f>IF((Table2[[#This Row],[DNC T]]/Table2[[#This Row],[Admission]]) = 0, "--", (Table2[[#This Row],[DNC T]]/Table2[[#This Row],[Admission]]))</f>
        <v>--</v>
      </c>
      <c r="BX200" s="11" t="str">
        <f>IF(Table2[[#This Row],[DNC T]]=0,"--", IF(Table2[[#This Row],[DNC HS]]/Table2[[#This Row],[DNC T]]=0, "--", Table2[[#This Row],[DNC HS]]/Table2[[#This Row],[DNC T]]))</f>
        <v>--</v>
      </c>
      <c r="BY200" s="18" t="str">
        <f>IF(Table2[[#This Row],[DNC T]]=0,"--", IF(Table2[[#This Row],[DNC FE]]/Table2[[#This Row],[DNC T]]=0, "--", Table2[[#This Row],[DNC FE]]/Table2[[#This Row],[DNC T]]))</f>
        <v>--</v>
      </c>
      <c r="BZ200" s="24">
        <f>SUM(Table2[[#This Row],[BX T]],Table2[[#This Row],[SW T]],Table2[[#This Row],[CHE T]],Table2[[#This Row],[WR T]],Table2[[#This Row],[DNC T]])</f>
        <v>30</v>
      </c>
      <c r="CA200" s="2">
        <v>11</v>
      </c>
      <c r="CB200" s="2">
        <v>11</v>
      </c>
      <c r="CC200" s="2">
        <v>2</v>
      </c>
      <c r="CD200" s="2">
        <v>1</v>
      </c>
      <c r="CE200" s="6">
        <f>SUM(Table2[[#This Row],[TF B]:[TF FE]])</f>
        <v>25</v>
      </c>
      <c r="CF200" s="11">
        <f>IF((Table2[[#This Row],[TF T]]/Table2[[#This Row],[Admission]]) = 0, "--", (Table2[[#This Row],[TF T]]/Table2[[#This Row],[Admission]]))</f>
        <v>0.52083333333333337</v>
      </c>
      <c r="CG200" s="11">
        <f>IF(Table2[[#This Row],[TF T]]=0,"--", IF(Table2[[#This Row],[TF HS]]/Table2[[#This Row],[TF T]]=0, "--", Table2[[#This Row],[TF HS]]/Table2[[#This Row],[TF T]]))</f>
        <v>0.08</v>
      </c>
      <c r="CH200" s="18">
        <f>IF(Table2[[#This Row],[TF T]]=0,"--", IF(Table2[[#This Row],[TF FE]]/Table2[[#This Row],[TF T]]=0, "--", Table2[[#This Row],[TF FE]]/Table2[[#This Row],[TF T]]))</f>
        <v>0.04</v>
      </c>
      <c r="CI200" s="2">
        <v>0</v>
      </c>
      <c r="CJ200" s="2">
        <v>0</v>
      </c>
      <c r="CK200" s="2">
        <v>0</v>
      </c>
      <c r="CL200" s="2">
        <v>0</v>
      </c>
      <c r="CM200" s="6">
        <f>SUM(Table2[[#This Row],[BB B]:[BB FE]])</f>
        <v>0</v>
      </c>
      <c r="CN200" s="11" t="str">
        <f>IF((Table2[[#This Row],[BB T]]/Table2[[#This Row],[Admission]]) = 0, "--", (Table2[[#This Row],[BB T]]/Table2[[#This Row],[Admission]]))</f>
        <v>--</v>
      </c>
      <c r="CO200" s="11" t="str">
        <f>IF(Table2[[#This Row],[BB T]]=0,"--", IF(Table2[[#This Row],[BB HS]]/Table2[[#This Row],[BB T]]=0, "--", Table2[[#This Row],[BB HS]]/Table2[[#This Row],[BB T]]))</f>
        <v>--</v>
      </c>
      <c r="CP200" s="18" t="str">
        <f>IF(Table2[[#This Row],[BB T]]=0,"--", IF(Table2[[#This Row],[BB FE]]/Table2[[#This Row],[BB T]]=0, "--", Table2[[#This Row],[BB FE]]/Table2[[#This Row],[BB T]]))</f>
        <v>--</v>
      </c>
      <c r="CQ200" s="2">
        <v>0</v>
      </c>
      <c r="CR200" s="2">
        <v>0</v>
      </c>
      <c r="CS200" s="2">
        <v>0</v>
      </c>
      <c r="CT200" s="2">
        <v>0</v>
      </c>
      <c r="CU200" s="6">
        <f>SUM(Table2[[#This Row],[SB B]:[SB FE]])</f>
        <v>0</v>
      </c>
      <c r="CV200" s="11" t="str">
        <f>IF((Table2[[#This Row],[SB T]]/Table2[[#This Row],[Admission]]) = 0, "--", (Table2[[#This Row],[SB T]]/Table2[[#This Row],[Admission]]))</f>
        <v>--</v>
      </c>
      <c r="CW200" s="11" t="str">
        <f>IF(Table2[[#This Row],[SB T]]=0,"--", IF(Table2[[#This Row],[SB HS]]/Table2[[#This Row],[SB T]]=0, "--", Table2[[#This Row],[SB HS]]/Table2[[#This Row],[SB T]]))</f>
        <v>--</v>
      </c>
      <c r="CX200" s="18" t="str">
        <f>IF(Table2[[#This Row],[SB T]]=0,"--", IF(Table2[[#This Row],[SB FE]]/Table2[[#This Row],[SB T]]=0, "--", Table2[[#This Row],[SB FE]]/Table2[[#This Row],[SB T]]))</f>
        <v>--</v>
      </c>
      <c r="CY200" s="2">
        <v>0</v>
      </c>
      <c r="CZ200" s="2">
        <v>0</v>
      </c>
      <c r="DA200" s="2">
        <v>0</v>
      </c>
      <c r="DB200" s="2">
        <v>0</v>
      </c>
      <c r="DC200" s="6">
        <f>SUM(Table2[[#This Row],[GF B]:[GF FE]])</f>
        <v>0</v>
      </c>
      <c r="DD200" s="11" t="str">
        <f>IF((Table2[[#This Row],[GF T]]/Table2[[#This Row],[Admission]]) = 0, "--", (Table2[[#This Row],[GF T]]/Table2[[#This Row],[Admission]]))</f>
        <v>--</v>
      </c>
      <c r="DE200" s="11" t="str">
        <f>IF(Table2[[#This Row],[GF T]]=0,"--", IF(Table2[[#This Row],[GF HS]]/Table2[[#This Row],[GF T]]=0, "--", Table2[[#This Row],[GF HS]]/Table2[[#This Row],[GF T]]))</f>
        <v>--</v>
      </c>
      <c r="DF200" s="18" t="str">
        <f>IF(Table2[[#This Row],[GF T]]=0,"--", IF(Table2[[#This Row],[GF FE]]/Table2[[#This Row],[GF T]]=0, "--", Table2[[#This Row],[GF FE]]/Table2[[#This Row],[GF T]]))</f>
        <v>--</v>
      </c>
      <c r="DG200" s="2">
        <v>0</v>
      </c>
      <c r="DH200" s="2">
        <v>0</v>
      </c>
      <c r="DI200" s="2">
        <v>0</v>
      </c>
      <c r="DJ200" s="2">
        <v>0</v>
      </c>
      <c r="DK200" s="6">
        <f>SUM(Table2[[#This Row],[TN B]:[TN FE]])</f>
        <v>0</v>
      </c>
      <c r="DL200" s="11" t="str">
        <f>IF((Table2[[#This Row],[TN T]]/Table2[[#This Row],[Admission]]) = 0, "--", (Table2[[#This Row],[TN T]]/Table2[[#This Row],[Admission]]))</f>
        <v>--</v>
      </c>
      <c r="DM200" s="11" t="str">
        <f>IF(Table2[[#This Row],[TN T]]=0,"--", IF(Table2[[#This Row],[TN HS]]/Table2[[#This Row],[TN T]]=0, "--", Table2[[#This Row],[TN HS]]/Table2[[#This Row],[TN T]]))</f>
        <v>--</v>
      </c>
      <c r="DN200" s="18" t="str">
        <f>IF(Table2[[#This Row],[TN T]]=0,"--", IF(Table2[[#This Row],[TN FE]]/Table2[[#This Row],[TN T]]=0, "--", Table2[[#This Row],[TN FE]]/Table2[[#This Row],[TN T]]))</f>
        <v>--</v>
      </c>
      <c r="DO200" s="2">
        <v>0</v>
      </c>
      <c r="DP200" s="2">
        <v>0</v>
      </c>
      <c r="DQ200" s="2">
        <v>0</v>
      </c>
      <c r="DR200" s="2">
        <v>0</v>
      </c>
      <c r="DS200" s="6">
        <f>SUM(Table2[[#This Row],[BND B]:[BND FE]])</f>
        <v>0</v>
      </c>
      <c r="DT200" s="11" t="str">
        <f>IF((Table2[[#This Row],[BND T]]/Table2[[#This Row],[Admission]]) = 0, "--", (Table2[[#This Row],[BND T]]/Table2[[#This Row],[Admission]]))</f>
        <v>--</v>
      </c>
      <c r="DU200" s="11" t="str">
        <f>IF(Table2[[#This Row],[BND T]]=0,"--", IF(Table2[[#This Row],[BND HS]]/Table2[[#This Row],[BND T]]=0, "--", Table2[[#This Row],[BND HS]]/Table2[[#This Row],[BND T]]))</f>
        <v>--</v>
      </c>
      <c r="DV200" s="18" t="str">
        <f>IF(Table2[[#This Row],[BND T]]=0,"--", IF(Table2[[#This Row],[BND FE]]/Table2[[#This Row],[BND T]]=0, "--", Table2[[#This Row],[BND FE]]/Table2[[#This Row],[BND T]]))</f>
        <v>--</v>
      </c>
      <c r="DW200" s="2">
        <v>0</v>
      </c>
      <c r="DX200" s="2">
        <v>0</v>
      </c>
      <c r="DY200" s="2">
        <v>0</v>
      </c>
      <c r="DZ200" s="2">
        <v>0</v>
      </c>
      <c r="EA200" s="6">
        <f>SUM(Table2[[#This Row],[SPE B]:[SPE FE]])</f>
        <v>0</v>
      </c>
      <c r="EB200" s="11" t="str">
        <f>IF((Table2[[#This Row],[SPE T]]/Table2[[#This Row],[Admission]]) = 0, "--", (Table2[[#This Row],[SPE T]]/Table2[[#This Row],[Admission]]))</f>
        <v>--</v>
      </c>
      <c r="EC200" s="11" t="str">
        <f>IF(Table2[[#This Row],[SPE T]]=0,"--", IF(Table2[[#This Row],[SPE HS]]/Table2[[#This Row],[SPE T]]=0, "--", Table2[[#This Row],[SPE HS]]/Table2[[#This Row],[SPE T]]))</f>
        <v>--</v>
      </c>
      <c r="ED200" s="18" t="str">
        <f>IF(Table2[[#This Row],[SPE T]]=0,"--", IF(Table2[[#This Row],[SPE FE]]/Table2[[#This Row],[SPE T]]=0, "--", Table2[[#This Row],[SPE FE]]/Table2[[#This Row],[SPE T]]))</f>
        <v>--</v>
      </c>
      <c r="EE200" s="2">
        <v>0</v>
      </c>
      <c r="EF200" s="2">
        <v>0</v>
      </c>
      <c r="EG200" s="2">
        <v>0</v>
      </c>
      <c r="EH200" s="2">
        <v>0</v>
      </c>
      <c r="EI200" s="6">
        <f>SUM(Table2[[#This Row],[ORC B]:[ORC FE]])</f>
        <v>0</v>
      </c>
      <c r="EJ200" s="11" t="str">
        <f>IF((Table2[[#This Row],[ORC T]]/Table2[[#This Row],[Admission]]) = 0, "--", (Table2[[#This Row],[ORC T]]/Table2[[#This Row],[Admission]]))</f>
        <v>--</v>
      </c>
      <c r="EK200" s="11" t="str">
        <f>IF(Table2[[#This Row],[ORC T]]=0,"--", IF(Table2[[#This Row],[ORC HS]]/Table2[[#This Row],[ORC T]]=0, "--", Table2[[#This Row],[ORC HS]]/Table2[[#This Row],[ORC T]]))</f>
        <v>--</v>
      </c>
      <c r="EL200" s="18" t="str">
        <f>IF(Table2[[#This Row],[ORC T]]=0,"--", IF(Table2[[#This Row],[ORC FE]]/Table2[[#This Row],[ORC T]]=0, "--", Table2[[#This Row],[ORC FE]]/Table2[[#This Row],[ORC T]]))</f>
        <v>--</v>
      </c>
      <c r="EM200" s="2">
        <v>0</v>
      </c>
      <c r="EN200" s="2">
        <v>0</v>
      </c>
      <c r="EO200" s="2">
        <v>0</v>
      </c>
      <c r="EP200" s="2">
        <v>0</v>
      </c>
      <c r="EQ200" s="6">
        <f>SUM(Table2[[#This Row],[SOL B]:[SOL FE]])</f>
        <v>0</v>
      </c>
      <c r="ER200" s="11" t="str">
        <f>IF((Table2[[#This Row],[SOL T]]/Table2[[#This Row],[Admission]]) = 0, "--", (Table2[[#This Row],[SOL T]]/Table2[[#This Row],[Admission]]))</f>
        <v>--</v>
      </c>
      <c r="ES200" s="11" t="str">
        <f>IF(Table2[[#This Row],[SOL T]]=0,"--", IF(Table2[[#This Row],[SOL HS]]/Table2[[#This Row],[SOL T]]=0, "--", Table2[[#This Row],[SOL HS]]/Table2[[#This Row],[SOL T]]))</f>
        <v>--</v>
      </c>
      <c r="ET200" s="18" t="str">
        <f>IF(Table2[[#This Row],[SOL T]]=0,"--", IF(Table2[[#This Row],[SOL FE]]/Table2[[#This Row],[SOL T]]=0, "--", Table2[[#This Row],[SOL FE]]/Table2[[#This Row],[SOL T]]))</f>
        <v>--</v>
      </c>
      <c r="EU200" s="2">
        <v>0</v>
      </c>
      <c r="EV200" s="2">
        <v>0</v>
      </c>
      <c r="EW200" s="2">
        <v>0</v>
      </c>
      <c r="EX200" s="2">
        <v>0</v>
      </c>
      <c r="EY200" s="6">
        <f>SUM(Table2[[#This Row],[CHO B]:[CHO FE]])</f>
        <v>0</v>
      </c>
      <c r="EZ200" s="11" t="str">
        <f>IF((Table2[[#This Row],[CHO T]]/Table2[[#This Row],[Admission]]) = 0, "--", (Table2[[#This Row],[CHO T]]/Table2[[#This Row],[Admission]]))</f>
        <v>--</v>
      </c>
      <c r="FA200" s="11" t="str">
        <f>IF(Table2[[#This Row],[CHO T]]=0,"--", IF(Table2[[#This Row],[CHO HS]]/Table2[[#This Row],[CHO T]]=0, "--", Table2[[#This Row],[CHO HS]]/Table2[[#This Row],[CHO T]]))</f>
        <v>--</v>
      </c>
      <c r="FB200" s="18" t="str">
        <f>IF(Table2[[#This Row],[CHO T]]=0,"--", IF(Table2[[#This Row],[CHO FE]]/Table2[[#This Row],[CHO T]]=0, "--", Table2[[#This Row],[CHO FE]]/Table2[[#This Row],[CHO T]]))</f>
        <v>--</v>
      </c>
      <c r="FC20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</v>
      </c>
      <c r="FD200">
        <v>0</v>
      </c>
      <c r="FE200">
        <v>0</v>
      </c>
      <c r="FF200">
        <v>0</v>
      </c>
      <c r="FG200">
        <v>0</v>
      </c>
      <c r="FH200">
        <v>0</v>
      </c>
      <c r="FI200">
        <v>0</v>
      </c>
      <c r="FJ200" s="1" t="s">
        <v>390</v>
      </c>
      <c r="FK200" s="1" t="s">
        <v>390</v>
      </c>
      <c r="FL200">
        <v>0</v>
      </c>
      <c r="FM200">
        <v>0</v>
      </c>
      <c r="FN200" s="1" t="s">
        <v>390</v>
      </c>
      <c r="FO200" s="1" t="s">
        <v>390</v>
      </c>
    </row>
    <row r="201" spans="1:171">
      <c r="A201">
        <v>1168</v>
      </c>
      <c r="B201">
        <v>208</v>
      </c>
      <c r="C201" t="s">
        <v>92</v>
      </c>
      <c r="D201" t="s">
        <v>298</v>
      </c>
      <c r="E201" s="20">
        <v>77</v>
      </c>
      <c r="F201" s="2">
        <v>20</v>
      </c>
      <c r="G201" s="2">
        <v>15</v>
      </c>
      <c r="H201" s="2">
        <v>0</v>
      </c>
      <c r="I201" s="2">
        <v>0</v>
      </c>
      <c r="J201" s="6">
        <f>SUM(Table2[[#This Row],[FB B]:[FB FE]])</f>
        <v>35</v>
      </c>
      <c r="K201" s="11">
        <f>IF((Table2[[#This Row],[FB T]]/Table2[[#This Row],[Admission]]) = 0, "--", (Table2[[#This Row],[FB T]]/Table2[[#This Row],[Admission]]))</f>
        <v>0.45454545454545453</v>
      </c>
      <c r="L201" s="11" t="str">
        <f>IF(Table2[[#This Row],[FB T]]=0,"--", IF(Table2[[#This Row],[FB HS]]/Table2[[#This Row],[FB T]]=0, "--", Table2[[#This Row],[FB HS]]/Table2[[#This Row],[FB T]]))</f>
        <v>--</v>
      </c>
      <c r="M201" s="18" t="str">
        <f>IF(Table2[[#This Row],[FB T]]=0,"--", IF(Table2[[#This Row],[FB FE]]/Table2[[#This Row],[FB T]]=0, "--", Table2[[#This Row],[FB FE]]/Table2[[#This Row],[FB T]]))</f>
        <v>--</v>
      </c>
      <c r="N201" s="2">
        <v>0</v>
      </c>
      <c r="O201" s="2">
        <v>0</v>
      </c>
      <c r="P201" s="2">
        <v>0</v>
      </c>
      <c r="Q201" s="2">
        <v>0</v>
      </c>
      <c r="R201" s="6">
        <f>SUM(Table2[[#This Row],[XC B]:[XC FE]])</f>
        <v>0</v>
      </c>
      <c r="S201" s="11" t="str">
        <f>IF((Table2[[#This Row],[XC T]]/Table2[[#This Row],[Admission]]) = 0, "--", (Table2[[#This Row],[XC T]]/Table2[[#This Row],[Admission]]))</f>
        <v>--</v>
      </c>
      <c r="T201" s="11" t="str">
        <f>IF(Table2[[#This Row],[XC T]]=0,"--", IF(Table2[[#This Row],[XC HS]]/Table2[[#This Row],[XC T]]=0, "--", Table2[[#This Row],[XC HS]]/Table2[[#This Row],[XC T]]))</f>
        <v>--</v>
      </c>
      <c r="U201" s="18" t="str">
        <f>IF(Table2[[#This Row],[XC T]]=0,"--", IF(Table2[[#This Row],[XC FE]]/Table2[[#This Row],[XC T]]=0, "--", Table2[[#This Row],[XC FE]]/Table2[[#This Row],[XC T]]))</f>
        <v>--</v>
      </c>
      <c r="V201" s="2">
        <v>15</v>
      </c>
      <c r="W201" s="2">
        <v>0</v>
      </c>
      <c r="X201" s="2">
        <v>0</v>
      </c>
      <c r="Y201" s="6">
        <f>SUM(Table2[[#This Row],[VB G]:[VB FE]])</f>
        <v>15</v>
      </c>
      <c r="Z201" s="11">
        <f>IF((Table2[[#This Row],[VB T]]/Table2[[#This Row],[Admission]]) = 0, "--", (Table2[[#This Row],[VB T]]/Table2[[#This Row],[Admission]]))</f>
        <v>0.19480519480519481</v>
      </c>
      <c r="AA201" s="11" t="str">
        <f>IF(Table2[[#This Row],[VB T]]=0,"--", IF(Table2[[#This Row],[VB HS]]/Table2[[#This Row],[VB T]]=0, "--", Table2[[#This Row],[VB HS]]/Table2[[#This Row],[VB T]]))</f>
        <v>--</v>
      </c>
      <c r="AB201" s="18" t="str">
        <f>IF(Table2[[#This Row],[VB T]]=0,"--", IF(Table2[[#This Row],[VB FE]]/Table2[[#This Row],[VB T]]=0, "--", Table2[[#This Row],[VB FE]]/Table2[[#This Row],[VB T]]))</f>
        <v>--</v>
      </c>
      <c r="AC201" s="2">
        <v>0</v>
      </c>
      <c r="AD201" s="2">
        <v>0</v>
      </c>
      <c r="AE201" s="2">
        <v>0</v>
      </c>
      <c r="AF201" s="2">
        <v>0</v>
      </c>
      <c r="AG201" s="6">
        <f>SUM(Table2[[#This Row],[SC B]:[SC FE]])</f>
        <v>0</v>
      </c>
      <c r="AH201" s="11" t="str">
        <f>IF((Table2[[#This Row],[SC T]]/Table2[[#This Row],[Admission]]) = 0, "--", (Table2[[#This Row],[SC T]]/Table2[[#This Row],[Admission]]))</f>
        <v>--</v>
      </c>
      <c r="AI201" s="11" t="str">
        <f>IF(Table2[[#This Row],[SC T]]=0,"--", IF(Table2[[#This Row],[SC HS]]/Table2[[#This Row],[SC T]]=0, "--", Table2[[#This Row],[SC HS]]/Table2[[#This Row],[SC T]]))</f>
        <v>--</v>
      </c>
      <c r="AJ201" s="18" t="str">
        <f>IF(Table2[[#This Row],[SC T]]=0,"--", IF(Table2[[#This Row],[SC FE]]/Table2[[#This Row],[SC T]]=0, "--", Table2[[#This Row],[SC FE]]/Table2[[#This Row],[SC T]]))</f>
        <v>--</v>
      </c>
      <c r="AK201" s="15">
        <f>SUM(Table2[[#This Row],[FB T]],Table2[[#This Row],[XC T]],Table2[[#This Row],[VB T]],Table2[[#This Row],[SC T]])</f>
        <v>50</v>
      </c>
      <c r="AL201" s="2">
        <v>12</v>
      </c>
      <c r="AM201" s="2">
        <v>11</v>
      </c>
      <c r="AN201" s="2">
        <v>0</v>
      </c>
      <c r="AO201" s="2">
        <v>0</v>
      </c>
      <c r="AP201" s="6">
        <f>SUM(Table2[[#This Row],[BX B]:[BX FE]])</f>
        <v>23</v>
      </c>
      <c r="AQ201" s="11">
        <f>IF((Table2[[#This Row],[BX T]]/Table2[[#This Row],[Admission]]) = 0, "--", (Table2[[#This Row],[BX T]]/Table2[[#This Row],[Admission]]))</f>
        <v>0.29870129870129869</v>
      </c>
      <c r="AR201" s="11" t="str">
        <f>IF(Table2[[#This Row],[BX T]]=0,"--", IF(Table2[[#This Row],[BX HS]]/Table2[[#This Row],[BX T]]=0, "--", Table2[[#This Row],[BX HS]]/Table2[[#This Row],[BX T]]))</f>
        <v>--</v>
      </c>
      <c r="AS201" s="18" t="str">
        <f>IF(Table2[[#This Row],[BX T]]=0,"--", IF(Table2[[#This Row],[BX FE]]/Table2[[#This Row],[BX T]]=0, "--", Table2[[#This Row],[BX FE]]/Table2[[#This Row],[BX T]]))</f>
        <v>--</v>
      </c>
      <c r="AT201" s="2">
        <v>0</v>
      </c>
      <c r="AU201" s="2">
        <v>0</v>
      </c>
      <c r="AV201" s="2">
        <v>0</v>
      </c>
      <c r="AW201" s="2">
        <v>0</v>
      </c>
      <c r="AX201" s="6">
        <f>SUM(Table2[[#This Row],[SW B]:[SW FE]])</f>
        <v>0</v>
      </c>
      <c r="AY201" s="11" t="str">
        <f>IF((Table2[[#This Row],[SW T]]/Table2[[#This Row],[Admission]]) = 0, "--", (Table2[[#This Row],[SW T]]/Table2[[#This Row],[Admission]]))</f>
        <v>--</v>
      </c>
      <c r="AZ201" s="11" t="str">
        <f>IF(Table2[[#This Row],[SW T]]=0,"--", IF(Table2[[#This Row],[SW HS]]/Table2[[#This Row],[SW T]]=0, "--", Table2[[#This Row],[SW HS]]/Table2[[#This Row],[SW T]]))</f>
        <v>--</v>
      </c>
      <c r="BA201" s="18" t="str">
        <f>IF(Table2[[#This Row],[SW T]]=0,"--", IF(Table2[[#This Row],[SW FE]]/Table2[[#This Row],[SW T]]=0, "--", Table2[[#This Row],[SW FE]]/Table2[[#This Row],[SW T]]))</f>
        <v>--</v>
      </c>
      <c r="BB201" s="2">
        <v>0</v>
      </c>
      <c r="BC201" s="2">
        <v>5</v>
      </c>
      <c r="BD201" s="2">
        <v>0</v>
      </c>
      <c r="BE201" s="2">
        <v>0</v>
      </c>
      <c r="BF201" s="6">
        <f>SUM(Table2[[#This Row],[CHE B]:[CHE FE]])</f>
        <v>5</v>
      </c>
      <c r="BG201" s="11">
        <f>IF((Table2[[#This Row],[CHE T]]/Table2[[#This Row],[Admission]]) = 0, "--", (Table2[[#This Row],[CHE T]]/Table2[[#This Row],[Admission]]))</f>
        <v>6.4935064935064929E-2</v>
      </c>
      <c r="BH201" s="11" t="str">
        <f>IF(Table2[[#This Row],[CHE T]]=0,"--", IF(Table2[[#This Row],[CHE HS]]/Table2[[#This Row],[CHE T]]=0, "--", Table2[[#This Row],[CHE HS]]/Table2[[#This Row],[CHE T]]))</f>
        <v>--</v>
      </c>
      <c r="BI201" s="22" t="str">
        <f>IF(Table2[[#This Row],[CHE T]]=0,"--", IF(Table2[[#This Row],[CHE FE]]/Table2[[#This Row],[CHE T]]=0, "--", Table2[[#This Row],[CHE FE]]/Table2[[#This Row],[CHE T]]))</f>
        <v>--</v>
      </c>
      <c r="BJ201" s="2">
        <v>0</v>
      </c>
      <c r="BK201" s="2">
        <v>0</v>
      </c>
      <c r="BL201" s="2">
        <v>0</v>
      </c>
      <c r="BM201" s="2">
        <v>0</v>
      </c>
      <c r="BN201" s="6">
        <f>SUM(Table2[[#This Row],[WR B]:[WR FE]])</f>
        <v>0</v>
      </c>
      <c r="BO201" s="11" t="str">
        <f>IF((Table2[[#This Row],[WR T]]/Table2[[#This Row],[Admission]]) = 0, "--", (Table2[[#This Row],[WR T]]/Table2[[#This Row],[Admission]]))</f>
        <v>--</v>
      </c>
      <c r="BP201" s="11" t="str">
        <f>IF(Table2[[#This Row],[WR T]]=0,"--", IF(Table2[[#This Row],[WR HS]]/Table2[[#This Row],[WR T]]=0, "--", Table2[[#This Row],[WR HS]]/Table2[[#This Row],[WR T]]))</f>
        <v>--</v>
      </c>
      <c r="BQ201" s="18" t="str">
        <f>IF(Table2[[#This Row],[WR T]]=0,"--", IF(Table2[[#This Row],[WR FE]]/Table2[[#This Row],[WR T]]=0, "--", Table2[[#This Row],[WR FE]]/Table2[[#This Row],[WR T]]))</f>
        <v>--</v>
      </c>
      <c r="BR201" s="2">
        <v>0</v>
      </c>
      <c r="BS201" s="2">
        <v>0</v>
      </c>
      <c r="BT201" s="2">
        <v>0</v>
      </c>
      <c r="BU201" s="2">
        <v>0</v>
      </c>
      <c r="BV201" s="6">
        <f>SUM(Table2[[#This Row],[DNC B]:[DNC FE]])</f>
        <v>0</v>
      </c>
      <c r="BW201" s="11" t="str">
        <f>IF((Table2[[#This Row],[DNC T]]/Table2[[#This Row],[Admission]]) = 0, "--", (Table2[[#This Row],[DNC T]]/Table2[[#This Row],[Admission]]))</f>
        <v>--</v>
      </c>
      <c r="BX201" s="11" t="str">
        <f>IF(Table2[[#This Row],[DNC T]]=0,"--", IF(Table2[[#This Row],[DNC HS]]/Table2[[#This Row],[DNC T]]=0, "--", Table2[[#This Row],[DNC HS]]/Table2[[#This Row],[DNC T]]))</f>
        <v>--</v>
      </c>
      <c r="BY201" s="18" t="str">
        <f>IF(Table2[[#This Row],[DNC T]]=0,"--", IF(Table2[[#This Row],[DNC FE]]/Table2[[#This Row],[DNC T]]=0, "--", Table2[[#This Row],[DNC FE]]/Table2[[#This Row],[DNC T]]))</f>
        <v>--</v>
      </c>
      <c r="BZ201" s="24">
        <f>SUM(Table2[[#This Row],[BX T]],Table2[[#This Row],[SW T]],Table2[[#This Row],[CHE T]],Table2[[#This Row],[WR T]],Table2[[#This Row],[DNC T]])</f>
        <v>28</v>
      </c>
      <c r="CA201" s="2">
        <v>2</v>
      </c>
      <c r="CB201" s="2">
        <v>5</v>
      </c>
      <c r="CC201" s="2">
        <v>0</v>
      </c>
      <c r="CD201" s="2">
        <v>0</v>
      </c>
      <c r="CE201" s="6">
        <f>SUM(Table2[[#This Row],[TF B]:[TF FE]])</f>
        <v>7</v>
      </c>
      <c r="CF201" s="11">
        <f>IF((Table2[[#This Row],[TF T]]/Table2[[#This Row],[Admission]]) = 0, "--", (Table2[[#This Row],[TF T]]/Table2[[#This Row],[Admission]]))</f>
        <v>9.0909090909090912E-2</v>
      </c>
      <c r="CG201" s="11" t="str">
        <f>IF(Table2[[#This Row],[TF T]]=0,"--", IF(Table2[[#This Row],[TF HS]]/Table2[[#This Row],[TF T]]=0, "--", Table2[[#This Row],[TF HS]]/Table2[[#This Row],[TF T]]))</f>
        <v>--</v>
      </c>
      <c r="CH201" s="18" t="str">
        <f>IF(Table2[[#This Row],[TF T]]=0,"--", IF(Table2[[#This Row],[TF FE]]/Table2[[#This Row],[TF T]]=0, "--", Table2[[#This Row],[TF FE]]/Table2[[#This Row],[TF T]]))</f>
        <v>--</v>
      </c>
      <c r="CI201" s="2">
        <v>13</v>
      </c>
      <c r="CJ201" s="2">
        <v>1</v>
      </c>
      <c r="CK201" s="2">
        <v>0</v>
      </c>
      <c r="CL201" s="2">
        <v>0</v>
      </c>
      <c r="CM201" s="6">
        <f>SUM(Table2[[#This Row],[BB B]:[BB FE]])</f>
        <v>14</v>
      </c>
      <c r="CN201" s="11">
        <f>IF((Table2[[#This Row],[BB T]]/Table2[[#This Row],[Admission]]) = 0, "--", (Table2[[#This Row],[BB T]]/Table2[[#This Row],[Admission]]))</f>
        <v>0.18181818181818182</v>
      </c>
      <c r="CO201" s="11" t="str">
        <f>IF(Table2[[#This Row],[BB T]]=0,"--", IF(Table2[[#This Row],[BB HS]]/Table2[[#This Row],[BB T]]=0, "--", Table2[[#This Row],[BB HS]]/Table2[[#This Row],[BB T]]))</f>
        <v>--</v>
      </c>
      <c r="CP201" s="18" t="str">
        <f>IF(Table2[[#This Row],[BB T]]=0,"--", IF(Table2[[#This Row],[BB FE]]/Table2[[#This Row],[BB T]]=0, "--", Table2[[#This Row],[BB FE]]/Table2[[#This Row],[BB T]]))</f>
        <v>--</v>
      </c>
      <c r="CQ201" s="2">
        <v>0</v>
      </c>
      <c r="CR201" s="2">
        <v>11</v>
      </c>
      <c r="CS201" s="2">
        <v>0</v>
      </c>
      <c r="CT201" s="2">
        <v>0</v>
      </c>
      <c r="CU201" s="6">
        <f>SUM(Table2[[#This Row],[SB B]:[SB FE]])</f>
        <v>11</v>
      </c>
      <c r="CV201" s="11">
        <f>IF((Table2[[#This Row],[SB T]]/Table2[[#This Row],[Admission]]) = 0, "--", (Table2[[#This Row],[SB T]]/Table2[[#This Row],[Admission]]))</f>
        <v>0.14285714285714285</v>
      </c>
      <c r="CW201" s="11" t="str">
        <f>IF(Table2[[#This Row],[SB T]]=0,"--", IF(Table2[[#This Row],[SB HS]]/Table2[[#This Row],[SB T]]=0, "--", Table2[[#This Row],[SB HS]]/Table2[[#This Row],[SB T]]))</f>
        <v>--</v>
      </c>
      <c r="CX201" s="18" t="str">
        <f>IF(Table2[[#This Row],[SB T]]=0,"--", IF(Table2[[#This Row],[SB FE]]/Table2[[#This Row],[SB T]]=0, "--", Table2[[#This Row],[SB FE]]/Table2[[#This Row],[SB T]]))</f>
        <v>--</v>
      </c>
      <c r="CY201" s="2">
        <v>0</v>
      </c>
      <c r="CZ201" s="2">
        <v>0</v>
      </c>
      <c r="DA201" s="2">
        <v>0</v>
      </c>
      <c r="DB201" s="2">
        <v>0</v>
      </c>
      <c r="DC201" s="6">
        <f>SUM(Table2[[#This Row],[GF B]:[GF FE]])</f>
        <v>0</v>
      </c>
      <c r="DD201" s="11" t="str">
        <f>IF((Table2[[#This Row],[GF T]]/Table2[[#This Row],[Admission]]) = 0, "--", (Table2[[#This Row],[GF T]]/Table2[[#This Row],[Admission]]))</f>
        <v>--</v>
      </c>
      <c r="DE201" s="11" t="str">
        <f>IF(Table2[[#This Row],[GF T]]=0,"--", IF(Table2[[#This Row],[GF HS]]/Table2[[#This Row],[GF T]]=0, "--", Table2[[#This Row],[GF HS]]/Table2[[#This Row],[GF T]]))</f>
        <v>--</v>
      </c>
      <c r="DF201" s="18" t="str">
        <f>IF(Table2[[#This Row],[GF T]]=0,"--", IF(Table2[[#This Row],[GF FE]]/Table2[[#This Row],[GF T]]=0, "--", Table2[[#This Row],[GF FE]]/Table2[[#This Row],[GF T]]))</f>
        <v>--</v>
      </c>
      <c r="DG201" s="2">
        <v>0</v>
      </c>
      <c r="DH201" s="2">
        <v>0</v>
      </c>
      <c r="DI201" s="2">
        <v>0</v>
      </c>
      <c r="DJ201" s="2">
        <v>0</v>
      </c>
      <c r="DK201" s="6">
        <f>SUM(Table2[[#This Row],[TN B]:[TN FE]])</f>
        <v>0</v>
      </c>
      <c r="DL201" s="11" t="str">
        <f>IF((Table2[[#This Row],[TN T]]/Table2[[#This Row],[Admission]]) = 0, "--", (Table2[[#This Row],[TN T]]/Table2[[#This Row],[Admission]]))</f>
        <v>--</v>
      </c>
      <c r="DM201" s="11" t="str">
        <f>IF(Table2[[#This Row],[TN T]]=0,"--", IF(Table2[[#This Row],[TN HS]]/Table2[[#This Row],[TN T]]=0, "--", Table2[[#This Row],[TN HS]]/Table2[[#This Row],[TN T]]))</f>
        <v>--</v>
      </c>
      <c r="DN201" s="18" t="str">
        <f>IF(Table2[[#This Row],[TN T]]=0,"--", IF(Table2[[#This Row],[TN FE]]/Table2[[#This Row],[TN T]]=0, "--", Table2[[#This Row],[TN FE]]/Table2[[#This Row],[TN T]]))</f>
        <v>--</v>
      </c>
      <c r="DO201" s="2">
        <v>0</v>
      </c>
      <c r="DP201" s="2">
        <v>0</v>
      </c>
      <c r="DQ201" s="2">
        <v>0</v>
      </c>
      <c r="DR201" s="2">
        <v>0</v>
      </c>
      <c r="DS201" s="6">
        <f>SUM(Table2[[#This Row],[BND B]:[BND FE]])</f>
        <v>0</v>
      </c>
      <c r="DT201" s="11" t="str">
        <f>IF((Table2[[#This Row],[BND T]]/Table2[[#This Row],[Admission]]) = 0, "--", (Table2[[#This Row],[BND T]]/Table2[[#This Row],[Admission]]))</f>
        <v>--</v>
      </c>
      <c r="DU201" s="11" t="str">
        <f>IF(Table2[[#This Row],[BND T]]=0,"--", IF(Table2[[#This Row],[BND HS]]/Table2[[#This Row],[BND T]]=0, "--", Table2[[#This Row],[BND HS]]/Table2[[#This Row],[BND T]]))</f>
        <v>--</v>
      </c>
      <c r="DV201" s="18" t="str">
        <f>IF(Table2[[#This Row],[BND T]]=0,"--", IF(Table2[[#This Row],[BND FE]]/Table2[[#This Row],[BND T]]=0, "--", Table2[[#This Row],[BND FE]]/Table2[[#This Row],[BND T]]))</f>
        <v>--</v>
      </c>
      <c r="DW201" s="2">
        <v>0</v>
      </c>
      <c r="DX201" s="2">
        <v>0</v>
      </c>
      <c r="DY201" s="2">
        <v>0</v>
      </c>
      <c r="DZ201" s="2">
        <v>0</v>
      </c>
      <c r="EA201" s="6">
        <f>SUM(Table2[[#This Row],[SPE B]:[SPE FE]])</f>
        <v>0</v>
      </c>
      <c r="EB201" s="11" t="str">
        <f>IF((Table2[[#This Row],[SPE T]]/Table2[[#This Row],[Admission]]) = 0, "--", (Table2[[#This Row],[SPE T]]/Table2[[#This Row],[Admission]]))</f>
        <v>--</v>
      </c>
      <c r="EC201" s="11" t="str">
        <f>IF(Table2[[#This Row],[SPE T]]=0,"--", IF(Table2[[#This Row],[SPE HS]]/Table2[[#This Row],[SPE T]]=0, "--", Table2[[#This Row],[SPE HS]]/Table2[[#This Row],[SPE T]]))</f>
        <v>--</v>
      </c>
      <c r="ED201" s="18" t="str">
        <f>IF(Table2[[#This Row],[SPE T]]=0,"--", IF(Table2[[#This Row],[SPE FE]]/Table2[[#This Row],[SPE T]]=0, "--", Table2[[#This Row],[SPE FE]]/Table2[[#This Row],[SPE T]]))</f>
        <v>--</v>
      </c>
      <c r="EE201" s="2">
        <v>0</v>
      </c>
      <c r="EF201" s="2">
        <v>0</v>
      </c>
      <c r="EG201" s="2">
        <v>0</v>
      </c>
      <c r="EH201" s="2">
        <v>0</v>
      </c>
      <c r="EI201" s="6">
        <f>SUM(Table2[[#This Row],[ORC B]:[ORC FE]])</f>
        <v>0</v>
      </c>
      <c r="EJ201" s="11" t="str">
        <f>IF((Table2[[#This Row],[ORC T]]/Table2[[#This Row],[Admission]]) = 0, "--", (Table2[[#This Row],[ORC T]]/Table2[[#This Row],[Admission]]))</f>
        <v>--</v>
      </c>
      <c r="EK201" s="11" t="str">
        <f>IF(Table2[[#This Row],[ORC T]]=0,"--", IF(Table2[[#This Row],[ORC HS]]/Table2[[#This Row],[ORC T]]=0, "--", Table2[[#This Row],[ORC HS]]/Table2[[#This Row],[ORC T]]))</f>
        <v>--</v>
      </c>
      <c r="EL201" s="18" t="str">
        <f>IF(Table2[[#This Row],[ORC T]]=0,"--", IF(Table2[[#This Row],[ORC FE]]/Table2[[#This Row],[ORC T]]=0, "--", Table2[[#This Row],[ORC FE]]/Table2[[#This Row],[ORC T]]))</f>
        <v>--</v>
      </c>
      <c r="EM201" s="2">
        <v>0</v>
      </c>
      <c r="EN201" s="2">
        <v>0</v>
      </c>
      <c r="EO201" s="2">
        <v>0</v>
      </c>
      <c r="EP201" s="2">
        <v>0</v>
      </c>
      <c r="EQ201" s="6">
        <f>SUM(Table2[[#This Row],[SOL B]:[SOL FE]])</f>
        <v>0</v>
      </c>
      <c r="ER201" s="11" t="str">
        <f>IF((Table2[[#This Row],[SOL T]]/Table2[[#This Row],[Admission]]) = 0, "--", (Table2[[#This Row],[SOL T]]/Table2[[#This Row],[Admission]]))</f>
        <v>--</v>
      </c>
      <c r="ES201" s="11" t="str">
        <f>IF(Table2[[#This Row],[SOL T]]=0,"--", IF(Table2[[#This Row],[SOL HS]]/Table2[[#This Row],[SOL T]]=0, "--", Table2[[#This Row],[SOL HS]]/Table2[[#This Row],[SOL T]]))</f>
        <v>--</v>
      </c>
      <c r="ET201" s="18" t="str">
        <f>IF(Table2[[#This Row],[SOL T]]=0,"--", IF(Table2[[#This Row],[SOL FE]]/Table2[[#This Row],[SOL T]]=0, "--", Table2[[#This Row],[SOL FE]]/Table2[[#This Row],[SOL T]]))</f>
        <v>--</v>
      </c>
      <c r="EU201" s="2">
        <v>0</v>
      </c>
      <c r="EV201" s="2">
        <v>0</v>
      </c>
      <c r="EW201" s="2">
        <v>0</v>
      </c>
      <c r="EX201" s="2">
        <v>0</v>
      </c>
      <c r="EY201" s="6">
        <f>SUM(Table2[[#This Row],[CHO B]:[CHO FE]])</f>
        <v>0</v>
      </c>
      <c r="EZ201" s="11" t="str">
        <f>IF((Table2[[#This Row],[CHO T]]/Table2[[#This Row],[Admission]]) = 0, "--", (Table2[[#This Row],[CHO T]]/Table2[[#This Row],[Admission]]))</f>
        <v>--</v>
      </c>
      <c r="FA201" s="11" t="str">
        <f>IF(Table2[[#This Row],[CHO T]]=0,"--", IF(Table2[[#This Row],[CHO HS]]/Table2[[#This Row],[CHO T]]=0, "--", Table2[[#This Row],[CHO HS]]/Table2[[#This Row],[CHO T]]))</f>
        <v>--</v>
      </c>
      <c r="FB201" s="18" t="str">
        <f>IF(Table2[[#This Row],[CHO T]]=0,"--", IF(Table2[[#This Row],[CHO FE]]/Table2[[#This Row],[CHO T]]=0, "--", Table2[[#This Row],[CHO FE]]/Table2[[#This Row],[CHO T]]))</f>
        <v>--</v>
      </c>
      <c r="FC20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32</v>
      </c>
      <c r="FD201">
        <v>0</v>
      </c>
      <c r="FE201">
        <v>0</v>
      </c>
      <c r="FF201" s="1" t="s">
        <v>390</v>
      </c>
      <c r="FG201" s="1" t="s">
        <v>390</v>
      </c>
      <c r="FH201">
        <v>0</v>
      </c>
      <c r="FI201">
        <v>0</v>
      </c>
      <c r="FJ201" s="1" t="s">
        <v>390</v>
      </c>
      <c r="FK201" s="1" t="s">
        <v>390</v>
      </c>
      <c r="FL201">
        <v>0</v>
      </c>
      <c r="FM201">
        <v>0</v>
      </c>
      <c r="FN201" s="1" t="s">
        <v>390</v>
      </c>
      <c r="FO201" s="1" t="s">
        <v>390</v>
      </c>
    </row>
    <row r="202" spans="1:171">
      <c r="A202">
        <v>941</v>
      </c>
      <c r="B202">
        <v>8</v>
      </c>
      <c r="C202" t="s">
        <v>100</v>
      </c>
      <c r="D202" t="s">
        <v>299</v>
      </c>
      <c r="E202" s="20">
        <v>1237</v>
      </c>
      <c r="F202" s="2">
        <v>98</v>
      </c>
      <c r="G202" s="2">
        <v>1</v>
      </c>
      <c r="H202" s="2">
        <v>0</v>
      </c>
      <c r="I202" s="2">
        <v>0</v>
      </c>
      <c r="J202" s="6">
        <f>SUM(Table2[[#This Row],[FB B]:[FB FE]])</f>
        <v>99</v>
      </c>
      <c r="K202" s="11">
        <f>IF((Table2[[#This Row],[FB T]]/Table2[[#This Row],[Admission]]) = 0, "--", (Table2[[#This Row],[FB T]]/Table2[[#This Row],[Admission]]))</f>
        <v>8.0032336297493942E-2</v>
      </c>
      <c r="L202" s="11" t="str">
        <f>IF(Table2[[#This Row],[FB T]]=0,"--", IF(Table2[[#This Row],[FB HS]]/Table2[[#This Row],[FB T]]=0, "--", Table2[[#This Row],[FB HS]]/Table2[[#This Row],[FB T]]))</f>
        <v>--</v>
      </c>
      <c r="M202" s="18" t="str">
        <f>IF(Table2[[#This Row],[FB T]]=0,"--", IF(Table2[[#This Row],[FB FE]]/Table2[[#This Row],[FB T]]=0, "--", Table2[[#This Row],[FB FE]]/Table2[[#This Row],[FB T]]))</f>
        <v>--</v>
      </c>
      <c r="N202" s="2">
        <v>21</v>
      </c>
      <c r="O202" s="2">
        <v>11</v>
      </c>
      <c r="P202" s="2">
        <v>0</v>
      </c>
      <c r="Q202" s="2">
        <v>0</v>
      </c>
      <c r="R202" s="6">
        <f>SUM(Table2[[#This Row],[XC B]:[XC FE]])</f>
        <v>32</v>
      </c>
      <c r="S202" s="11">
        <f>IF((Table2[[#This Row],[XC T]]/Table2[[#This Row],[Admission]]) = 0, "--", (Table2[[#This Row],[XC T]]/Table2[[#This Row],[Admission]]))</f>
        <v>2.5869037995149554E-2</v>
      </c>
      <c r="T202" s="11" t="str">
        <f>IF(Table2[[#This Row],[XC T]]=0,"--", IF(Table2[[#This Row],[XC HS]]/Table2[[#This Row],[XC T]]=0, "--", Table2[[#This Row],[XC HS]]/Table2[[#This Row],[XC T]]))</f>
        <v>--</v>
      </c>
      <c r="U202" s="18" t="str">
        <f>IF(Table2[[#This Row],[XC T]]=0,"--", IF(Table2[[#This Row],[XC FE]]/Table2[[#This Row],[XC T]]=0, "--", Table2[[#This Row],[XC FE]]/Table2[[#This Row],[XC T]]))</f>
        <v>--</v>
      </c>
      <c r="V202" s="2">
        <v>32</v>
      </c>
      <c r="W202" s="2">
        <v>0</v>
      </c>
      <c r="X202" s="2">
        <v>0</v>
      </c>
      <c r="Y202" s="6">
        <f>SUM(Table2[[#This Row],[VB G]:[VB FE]])</f>
        <v>32</v>
      </c>
      <c r="Z202" s="11">
        <f>IF((Table2[[#This Row],[VB T]]/Table2[[#This Row],[Admission]]) = 0, "--", (Table2[[#This Row],[VB T]]/Table2[[#This Row],[Admission]]))</f>
        <v>2.5869037995149554E-2</v>
      </c>
      <c r="AA202" s="11" t="str">
        <f>IF(Table2[[#This Row],[VB T]]=0,"--", IF(Table2[[#This Row],[VB HS]]/Table2[[#This Row],[VB T]]=0, "--", Table2[[#This Row],[VB HS]]/Table2[[#This Row],[VB T]]))</f>
        <v>--</v>
      </c>
      <c r="AB202" s="18" t="str">
        <f>IF(Table2[[#This Row],[VB T]]=0,"--", IF(Table2[[#This Row],[VB FE]]/Table2[[#This Row],[VB T]]=0, "--", Table2[[#This Row],[VB FE]]/Table2[[#This Row],[VB T]]))</f>
        <v>--</v>
      </c>
      <c r="AC202" s="2">
        <v>45</v>
      </c>
      <c r="AD202" s="2">
        <v>36</v>
      </c>
      <c r="AE202" s="2">
        <v>0</v>
      </c>
      <c r="AF202" s="2">
        <v>1</v>
      </c>
      <c r="AG202" s="6">
        <f>SUM(Table2[[#This Row],[SC B]:[SC FE]])</f>
        <v>82</v>
      </c>
      <c r="AH202" s="11">
        <f>IF((Table2[[#This Row],[SC T]]/Table2[[#This Row],[Admission]]) = 0, "--", (Table2[[#This Row],[SC T]]/Table2[[#This Row],[Admission]]))</f>
        <v>6.6289409862570731E-2</v>
      </c>
      <c r="AI202" s="11" t="str">
        <f>IF(Table2[[#This Row],[SC T]]=0,"--", IF(Table2[[#This Row],[SC HS]]/Table2[[#This Row],[SC T]]=0, "--", Table2[[#This Row],[SC HS]]/Table2[[#This Row],[SC T]]))</f>
        <v>--</v>
      </c>
      <c r="AJ202" s="18">
        <f>IF(Table2[[#This Row],[SC T]]=0,"--", IF(Table2[[#This Row],[SC FE]]/Table2[[#This Row],[SC T]]=0, "--", Table2[[#This Row],[SC FE]]/Table2[[#This Row],[SC T]]))</f>
        <v>1.2195121951219513E-2</v>
      </c>
      <c r="AK202" s="15">
        <f>SUM(Table2[[#This Row],[FB T]],Table2[[#This Row],[XC T]],Table2[[#This Row],[VB T]],Table2[[#This Row],[SC T]])</f>
        <v>245</v>
      </c>
      <c r="AL202" s="2">
        <v>38</v>
      </c>
      <c r="AM202" s="2">
        <v>32</v>
      </c>
      <c r="AN202" s="2">
        <v>0</v>
      </c>
      <c r="AO202" s="2">
        <v>1</v>
      </c>
      <c r="AP202" s="6">
        <f>SUM(Table2[[#This Row],[BX B]:[BX FE]])</f>
        <v>71</v>
      </c>
      <c r="AQ202" s="11">
        <f>IF((Table2[[#This Row],[BX T]]/Table2[[#This Row],[Admission]]) = 0, "--", (Table2[[#This Row],[BX T]]/Table2[[#This Row],[Admission]]))</f>
        <v>5.7396928051738079E-2</v>
      </c>
      <c r="AR202" s="11" t="str">
        <f>IF(Table2[[#This Row],[BX T]]=0,"--", IF(Table2[[#This Row],[BX HS]]/Table2[[#This Row],[BX T]]=0, "--", Table2[[#This Row],[BX HS]]/Table2[[#This Row],[BX T]]))</f>
        <v>--</v>
      </c>
      <c r="AS202" s="18">
        <f>IF(Table2[[#This Row],[BX T]]=0,"--", IF(Table2[[#This Row],[BX FE]]/Table2[[#This Row],[BX T]]=0, "--", Table2[[#This Row],[BX FE]]/Table2[[#This Row],[BX T]]))</f>
        <v>1.4084507042253521E-2</v>
      </c>
      <c r="AT202" s="2">
        <v>11</v>
      </c>
      <c r="AU202" s="2">
        <v>17</v>
      </c>
      <c r="AV202" s="2">
        <v>0</v>
      </c>
      <c r="AW202" s="2">
        <v>1</v>
      </c>
      <c r="AX202" s="6">
        <f>SUM(Table2[[#This Row],[SW B]:[SW FE]])</f>
        <v>29</v>
      </c>
      <c r="AY202" s="11">
        <f>IF((Table2[[#This Row],[SW T]]/Table2[[#This Row],[Admission]]) = 0, "--", (Table2[[#This Row],[SW T]]/Table2[[#This Row],[Admission]]))</f>
        <v>2.3443815683104285E-2</v>
      </c>
      <c r="AZ202" s="11" t="str">
        <f>IF(Table2[[#This Row],[SW T]]=0,"--", IF(Table2[[#This Row],[SW HS]]/Table2[[#This Row],[SW T]]=0, "--", Table2[[#This Row],[SW HS]]/Table2[[#This Row],[SW T]]))</f>
        <v>--</v>
      </c>
      <c r="BA202" s="18">
        <f>IF(Table2[[#This Row],[SW T]]=0,"--", IF(Table2[[#This Row],[SW FE]]/Table2[[#This Row],[SW T]]=0, "--", Table2[[#This Row],[SW FE]]/Table2[[#This Row],[SW T]]))</f>
        <v>3.4482758620689655E-2</v>
      </c>
      <c r="BB202" s="2">
        <v>0</v>
      </c>
      <c r="BC202" s="2">
        <v>18</v>
      </c>
      <c r="BD202" s="2">
        <v>0</v>
      </c>
      <c r="BE202" s="2">
        <v>0</v>
      </c>
      <c r="BF202" s="6">
        <f>SUM(Table2[[#This Row],[CHE B]:[CHE FE]])</f>
        <v>18</v>
      </c>
      <c r="BG202" s="11">
        <f>IF((Table2[[#This Row],[CHE T]]/Table2[[#This Row],[Admission]]) = 0, "--", (Table2[[#This Row],[CHE T]]/Table2[[#This Row],[Admission]]))</f>
        <v>1.4551333872271624E-2</v>
      </c>
      <c r="BH202" s="11" t="str">
        <f>IF(Table2[[#This Row],[CHE T]]=0,"--", IF(Table2[[#This Row],[CHE HS]]/Table2[[#This Row],[CHE T]]=0, "--", Table2[[#This Row],[CHE HS]]/Table2[[#This Row],[CHE T]]))</f>
        <v>--</v>
      </c>
      <c r="BI202" s="22" t="str">
        <f>IF(Table2[[#This Row],[CHE T]]=0,"--", IF(Table2[[#This Row],[CHE FE]]/Table2[[#This Row],[CHE T]]=0, "--", Table2[[#This Row],[CHE FE]]/Table2[[#This Row],[CHE T]]))</f>
        <v>--</v>
      </c>
      <c r="BJ202" s="2">
        <v>23</v>
      </c>
      <c r="BK202" s="2">
        <v>0</v>
      </c>
      <c r="BL202" s="2">
        <v>0</v>
      </c>
      <c r="BM202" s="2">
        <v>0</v>
      </c>
      <c r="BN202" s="6">
        <f>SUM(Table2[[#This Row],[WR B]:[WR FE]])</f>
        <v>23</v>
      </c>
      <c r="BO202" s="11">
        <f>IF((Table2[[#This Row],[WR T]]/Table2[[#This Row],[Admission]]) = 0, "--", (Table2[[#This Row],[WR T]]/Table2[[#This Row],[Admission]]))</f>
        <v>1.8593371059013743E-2</v>
      </c>
      <c r="BP202" s="11" t="str">
        <f>IF(Table2[[#This Row],[WR T]]=0,"--", IF(Table2[[#This Row],[WR HS]]/Table2[[#This Row],[WR T]]=0, "--", Table2[[#This Row],[WR HS]]/Table2[[#This Row],[WR T]]))</f>
        <v>--</v>
      </c>
      <c r="BQ202" s="18" t="str">
        <f>IF(Table2[[#This Row],[WR T]]=0,"--", IF(Table2[[#This Row],[WR FE]]/Table2[[#This Row],[WR T]]=0, "--", Table2[[#This Row],[WR FE]]/Table2[[#This Row],[WR T]]))</f>
        <v>--</v>
      </c>
      <c r="BR202" s="2">
        <v>0</v>
      </c>
      <c r="BS202" s="2">
        <v>22</v>
      </c>
      <c r="BT202" s="2">
        <v>0</v>
      </c>
      <c r="BU202" s="2">
        <v>0</v>
      </c>
      <c r="BV202" s="6">
        <f>SUM(Table2[[#This Row],[DNC B]:[DNC FE]])</f>
        <v>22</v>
      </c>
      <c r="BW202" s="11">
        <f>IF((Table2[[#This Row],[DNC T]]/Table2[[#This Row],[Admission]]) = 0, "--", (Table2[[#This Row],[DNC T]]/Table2[[#This Row],[Admission]]))</f>
        <v>1.7784963621665321E-2</v>
      </c>
      <c r="BX202" s="11" t="str">
        <f>IF(Table2[[#This Row],[DNC T]]=0,"--", IF(Table2[[#This Row],[DNC HS]]/Table2[[#This Row],[DNC T]]=0, "--", Table2[[#This Row],[DNC HS]]/Table2[[#This Row],[DNC T]]))</f>
        <v>--</v>
      </c>
      <c r="BY202" s="18" t="str">
        <f>IF(Table2[[#This Row],[DNC T]]=0,"--", IF(Table2[[#This Row],[DNC FE]]/Table2[[#This Row],[DNC T]]=0, "--", Table2[[#This Row],[DNC FE]]/Table2[[#This Row],[DNC T]]))</f>
        <v>--</v>
      </c>
      <c r="BZ202" s="24">
        <f>SUM(Table2[[#This Row],[BX T]],Table2[[#This Row],[SW T]],Table2[[#This Row],[CHE T]],Table2[[#This Row],[WR T]],Table2[[#This Row],[DNC T]])</f>
        <v>163</v>
      </c>
      <c r="CA202" s="2">
        <v>33</v>
      </c>
      <c r="CB202" s="2">
        <v>29</v>
      </c>
      <c r="CC202" s="2">
        <v>0</v>
      </c>
      <c r="CD202" s="2">
        <v>1</v>
      </c>
      <c r="CE202" s="6">
        <f>SUM(Table2[[#This Row],[TF B]:[TF FE]])</f>
        <v>63</v>
      </c>
      <c r="CF202" s="11">
        <f>IF((Table2[[#This Row],[TF T]]/Table2[[#This Row],[Admission]]) = 0, "--", (Table2[[#This Row],[TF T]]/Table2[[#This Row],[Admission]]))</f>
        <v>5.092966855295069E-2</v>
      </c>
      <c r="CG202" s="11" t="str">
        <f>IF(Table2[[#This Row],[TF T]]=0,"--", IF(Table2[[#This Row],[TF HS]]/Table2[[#This Row],[TF T]]=0, "--", Table2[[#This Row],[TF HS]]/Table2[[#This Row],[TF T]]))</f>
        <v>--</v>
      </c>
      <c r="CH202" s="18">
        <f>IF(Table2[[#This Row],[TF T]]=0,"--", IF(Table2[[#This Row],[TF FE]]/Table2[[#This Row],[TF T]]=0, "--", Table2[[#This Row],[TF FE]]/Table2[[#This Row],[TF T]]))</f>
        <v>1.5873015873015872E-2</v>
      </c>
      <c r="CI202" s="2">
        <v>45</v>
      </c>
      <c r="CJ202" s="2">
        <v>0</v>
      </c>
      <c r="CK202" s="2">
        <v>0</v>
      </c>
      <c r="CL202" s="2">
        <v>0</v>
      </c>
      <c r="CM202" s="6">
        <f>SUM(Table2[[#This Row],[BB B]:[BB FE]])</f>
        <v>45</v>
      </c>
      <c r="CN202" s="11">
        <f>IF((Table2[[#This Row],[BB T]]/Table2[[#This Row],[Admission]]) = 0, "--", (Table2[[#This Row],[BB T]]/Table2[[#This Row],[Admission]]))</f>
        <v>3.637833468067906E-2</v>
      </c>
      <c r="CO202" s="11" t="str">
        <f>IF(Table2[[#This Row],[BB T]]=0,"--", IF(Table2[[#This Row],[BB HS]]/Table2[[#This Row],[BB T]]=0, "--", Table2[[#This Row],[BB HS]]/Table2[[#This Row],[BB T]]))</f>
        <v>--</v>
      </c>
      <c r="CP202" s="18" t="str">
        <f>IF(Table2[[#This Row],[BB T]]=0,"--", IF(Table2[[#This Row],[BB FE]]/Table2[[#This Row],[BB T]]=0, "--", Table2[[#This Row],[BB FE]]/Table2[[#This Row],[BB T]]))</f>
        <v>--</v>
      </c>
      <c r="CQ202" s="2">
        <v>0</v>
      </c>
      <c r="CR202" s="2">
        <v>41</v>
      </c>
      <c r="CS202" s="2">
        <v>0</v>
      </c>
      <c r="CT202" s="2">
        <v>0</v>
      </c>
      <c r="CU202" s="6">
        <f>SUM(Table2[[#This Row],[SB B]:[SB FE]])</f>
        <v>41</v>
      </c>
      <c r="CV202" s="11">
        <f>IF((Table2[[#This Row],[SB T]]/Table2[[#This Row],[Admission]]) = 0, "--", (Table2[[#This Row],[SB T]]/Table2[[#This Row],[Admission]]))</f>
        <v>3.3144704931285365E-2</v>
      </c>
      <c r="CW202" s="11" t="str">
        <f>IF(Table2[[#This Row],[SB T]]=0,"--", IF(Table2[[#This Row],[SB HS]]/Table2[[#This Row],[SB T]]=0, "--", Table2[[#This Row],[SB HS]]/Table2[[#This Row],[SB T]]))</f>
        <v>--</v>
      </c>
      <c r="CX202" s="18" t="str">
        <f>IF(Table2[[#This Row],[SB T]]=0,"--", IF(Table2[[#This Row],[SB FE]]/Table2[[#This Row],[SB T]]=0, "--", Table2[[#This Row],[SB FE]]/Table2[[#This Row],[SB T]]))</f>
        <v>--</v>
      </c>
      <c r="CY202" s="2">
        <v>2</v>
      </c>
      <c r="CZ202" s="2">
        <v>0</v>
      </c>
      <c r="DA202" s="2">
        <v>0</v>
      </c>
      <c r="DB202" s="2">
        <v>0</v>
      </c>
      <c r="DC202" s="6">
        <f>SUM(Table2[[#This Row],[GF B]:[GF FE]])</f>
        <v>2</v>
      </c>
      <c r="DD202" s="11">
        <f>IF((Table2[[#This Row],[GF T]]/Table2[[#This Row],[Admission]]) = 0, "--", (Table2[[#This Row],[GF T]]/Table2[[#This Row],[Admission]]))</f>
        <v>1.6168148746968471E-3</v>
      </c>
      <c r="DE202" s="11" t="str">
        <f>IF(Table2[[#This Row],[GF T]]=0,"--", IF(Table2[[#This Row],[GF HS]]/Table2[[#This Row],[GF T]]=0, "--", Table2[[#This Row],[GF HS]]/Table2[[#This Row],[GF T]]))</f>
        <v>--</v>
      </c>
      <c r="DF202" s="18" t="str">
        <f>IF(Table2[[#This Row],[GF T]]=0,"--", IF(Table2[[#This Row],[GF FE]]/Table2[[#This Row],[GF T]]=0, "--", Table2[[#This Row],[GF FE]]/Table2[[#This Row],[GF T]]))</f>
        <v>--</v>
      </c>
      <c r="DG202" s="2">
        <v>13</v>
      </c>
      <c r="DH202" s="2">
        <v>17</v>
      </c>
      <c r="DI202" s="2">
        <v>0</v>
      </c>
      <c r="DJ202" s="2">
        <v>2</v>
      </c>
      <c r="DK202" s="6">
        <f>SUM(Table2[[#This Row],[TN B]:[TN FE]])</f>
        <v>32</v>
      </c>
      <c r="DL202" s="11">
        <f>IF((Table2[[#This Row],[TN T]]/Table2[[#This Row],[Admission]]) = 0, "--", (Table2[[#This Row],[TN T]]/Table2[[#This Row],[Admission]]))</f>
        <v>2.5869037995149554E-2</v>
      </c>
      <c r="DM202" s="11" t="str">
        <f>IF(Table2[[#This Row],[TN T]]=0,"--", IF(Table2[[#This Row],[TN HS]]/Table2[[#This Row],[TN T]]=0, "--", Table2[[#This Row],[TN HS]]/Table2[[#This Row],[TN T]]))</f>
        <v>--</v>
      </c>
      <c r="DN202" s="18">
        <f>IF(Table2[[#This Row],[TN T]]=0,"--", IF(Table2[[#This Row],[TN FE]]/Table2[[#This Row],[TN T]]=0, "--", Table2[[#This Row],[TN FE]]/Table2[[#This Row],[TN T]]))</f>
        <v>6.25E-2</v>
      </c>
      <c r="DO202" s="2">
        <v>22</v>
      </c>
      <c r="DP202" s="2">
        <v>15</v>
      </c>
      <c r="DQ202" s="2">
        <v>0</v>
      </c>
      <c r="DR202" s="2">
        <v>0</v>
      </c>
      <c r="DS202" s="6">
        <f>SUM(Table2[[#This Row],[BND B]:[BND FE]])</f>
        <v>37</v>
      </c>
      <c r="DT202" s="11">
        <f>IF((Table2[[#This Row],[BND T]]/Table2[[#This Row],[Admission]]) = 0, "--", (Table2[[#This Row],[BND T]]/Table2[[#This Row],[Admission]]))</f>
        <v>2.9911075181891674E-2</v>
      </c>
      <c r="DU202" s="11" t="str">
        <f>IF(Table2[[#This Row],[BND T]]=0,"--", IF(Table2[[#This Row],[BND HS]]/Table2[[#This Row],[BND T]]=0, "--", Table2[[#This Row],[BND HS]]/Table2[[#This Row],[BND T]]))</f>
        <v>--</v>
      </c>
      <c r="DV202" s="18" t="str">
        <f>IF(Table2[[#This Row],[BND T]]=0,"--", IF(Table2[[#This Row],[BND FE]]/Table2[[#This Row],[BND T]]=0, "--", Table2[[#This Row],[BND FE]]/Table2[[#This Row],[BND T]]))</f>
        <v>--</v>
      </c>
      <c r="DW202" s="2">
        <v>2</v>
      </c>
      <c r="DX202" s="2">
        <v>1</v>
      </c>
      <c r="DY202" s="2">
        <v>0</v>
      </c>
      <c r="DZ202" s="2">
        <v>0</v>
      </c>
      <c r="EA202" s="6">
        <f>SUM(Table2[[#This Row],[SPE B]:[SPE FE]])</f>
        <v>3</v>
      </c>
      <c r="EB202" s="11">
        <f>IF((Table2[[#This Row],[SPE T]]/Table2[[#This Row],[Admission]]) = 0, "--", (Table2[[#This Row],[SPE T]]/Table2[[#This Row],[Admission]]))</f>
        <v>2.425222312045271E-3</v>
      </c>
      <c r="EC202" s="11" t="str">
        <f>IF(Table2[[#This Row],[SPE T]]=0,"--", IF(Table2[[#This Row],[SPE HS]]/Table2[[#This Row],[SPE T]]=0, "--", Table2[[#This Row],[SPE HS]]/Table2[[#This Row],[SPE T]]))</f>
        <v>--</v>
      </c>
      <c r="ED202" s="18" t="str">
        <f>IF(Table2[[#This Row],[SPE T]]=0,"--", IF(Table2[[#This Row],[SPE FE]]/Table2[[#This Row],[SPE T]]=0, "--", Table2[[#This Row],[SPE FE]]/Table2[[#This Row],[SPE T]]))</f>
        <v>--</v>
      </c>
      <c r="EE202" s="2">
        <v>4</v>
      </c>
      <c r="EF202" s="2">
        <v>7</v>
      </c>
      <c r="EG202" s="2">
        <v>0</v>
      </c>
      <c r="EH202" s="2">
        <v>0</v>
      </c>
      <c r="EI202" s="6">
        <f>SUM(Table2[[#This Row],[ORC B]:[ORC FE]])</f>
        <v>11</v>
      </c>
      <c r="EJ202" s="11">
        <f>IF((Table2[[#This Row],[ORC T]]/Table2[[#This Row],[Admission]]) = 0, "--", (Table2[[#This Row],[ORC T]]/Table2[[#This Row],[Admission]]))</f>
        <v>8.8924818108326604E-3</v>
      </c>
      <c r="EK202" s="11" t="str">
        <f>IF(Table2[[#This Row],[ORC T]]=0,"--", IF(Table2[[#This Row],[ORC HS]]/Table2[[#This Row],[ORC T]]=0, "--", Table2[[#This Row],[ORC HS]]/Table2[[#This Row],[ORC T]]))</f>
        <v>--</v>
      </c>
      <c r="EL202" s="18" t="str">
        <f>IF(Table2[[#This Row],[ORC T]]=0,"--", IF(Table2[[#This Row],[ORC FE]]/Table2[[#This Row],[ORC T]]=0, "--", Table2[[#This Row],[ORC FE]]/Table2[[#This Row],[ORC T]]))</f>
        <v>--</v>
      </c>
      <c r="EM202" s="2">
        <v>0</v>
      </c>
      <c r="EN202" s="2">
        <v>0</v>
      </c>
      <c r="EO202" s="2">
        <v>0</v>
      </c>
      <c r="EP202" s="2">
        <v>0</v>
      </c>
      <c r="EQ202" s="6">
        <f>SUM(Table2[[#This Row],[SOL B]:[SOL FE]])</f>
        <v>0</v>
      </c>
      <c r="ER202" s="11" t="str">
        <f>IF((Table2[[#This Row],[SOL T]]/Table2[[#This Row],[Admission]]) = 0, "--", (Table2[[#This Row],[SOL T]]/Table2[[#This Row],[Admission]]))</f>
        <v>--</v>
      </c>
      <c r="ES202" s="11" t="str">
        <f>IF(Table2[[#This Row],[SOL T]]=0,"--", IF(Table2[[#This Row],[SOL HS]]/Table2[[#This Row],[SOL T]]=0, "--", Table2[[#This Row],[SOL HS]]/Table2[[#This Row],[SOL T]]))</f>
        <v>--</v>
      </c>
      <c r="ET202" s="18" t="str">
        <f>IF(Table2[[#This Row],[SOL T]]=0,"--", IF(Table2[[#This Row],[SOL FE]]/Table2[[#This Row],[SOL T]]=0, "--", Table2[[#This Row],[SOL FE]]/Table2[[#This Row],[SOL T]]))</f>
        <v>--</v>
      </c>
      <c r="EU202" s="2">
        <v>22</v>
      </c>
      <c r="EV202" s="2">
        <v>44</v>
      </c>
      <c r="EW202" s="2">
        <v>0</v>
      </c>
      <c r="EX202" s="2">
        <v>0</v>
      </c>
      <c r="EY202" s="6">
        <f>SUM(Table2[[#This Row],[CHO B]:[CHO FE]])</f>
        <v>66</v>
      </c>
      <c r="EZ202" s="11">
        <f>IF((Table2[[#This Row],[CHO T]]/Table2[[#This Row],[Admission]]) = 0, "--", (Table2[[#This Row],[CHO T]]/Table2[[#This Row],[Admission]]))</f>
        <v>5.3354890864995959E-2</v>
      </c>
      <c r="FA202" s="11" t="str">
        <f>IF(Table2[[#This Row],[CHO T]]=0,"--", IF(Table2[[#This Row],[CHO HS]]/Table2[[#This Row],[CHO T]]=0, "--", Table2[[#This Row],[CHO HS]]/Table2[[#This Row],[CHO T]]))</f>
        <v>--</v>
      </c>
      <c r="FB202" s="18" t="str">
        <f>IF(Table2[[#This Row],[CHO T]]=0,"--", IF(Table2[[#This Row],[CHO FE]]/Table2[[#This Row],[CHO T]]=0, "--", Table2[[#This Row],[CHO FE]]/Table2[[#This Row],[CHO T]]))</f>
        <v>--</v>
      </c>
      <c r="FC20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300</v>
      </c>
      <c r="FD202">
        <v>0</v>
      </c>
      <c r="FE202">
        <v>5</v>
      </c>
      <c r="FF202" s="1" t="s">
        <v>390</v>
      </c>
      <c r="FG202" s="1" t="s">
        <v>390</v>
      </c>
      <c r="FH202">
        <v>1</v>
      </c>
      <c r="FI202">
        <v>6</v>
      </c>
      <c r="FJ202" s="1" t="s">
        <v>390</v>
      </c>
      <c r="FK202" s="1" t="s">
        <v>390</v>
      </c>
      <c r="FL202">
        <v>1</v>
      </c>
      <c r="FM202">
        <v>2</v>
      </c>
      <c r="FN202" s="1" t="s">
        <v>390</v>
      </c>
      <c r="FO202" s="1" t="s">
        <v>390</v>
      </c>
    </row>
    <row r="203" spans="1:171">
      <c r="A203">
        <v>901</v>
      </c>
      <c r="B203">
        <v>110</v>
      </c>
      <c r="C203" t="s">
        <v>97</v>
      </c>
      <c r="D203" t="s">
        <v>300</v>
      </c>
      <c r="E203" s="20">
        <v>335</v>
      </c>
      <c r="F203" s="2">
        <v>43</v>
      </c>
      <c r="G203" s="2">
        <v>0</v>
      </c>
      <c r="H203" s="2">
        <v>0</v>
      </c>
      <c r="I203" s="2">
        <v>0</v>
      </c>
      <c r="J203" s="6">
        <f>SUM(Table2[[#This Row],[FB B]:[FB FE]])</f>
        <v>43</v>
      </c>
      <c r="K203" s="11">
        <f>IF((Table2[[#This Row],[FB T]]/Table2[[#This Row],[Admission]]) = 0, "--", (Table2[[#This Row],[FB T]]/Table2[[#This Row],[Admission]]))</f>
        <v>0.12835820895522387</v>
      </c>
      <c r="L203" s="11" t="str">
        <f>IF(Table2[[#This Row],[FB T]]=0,"--", IF(Table2[[#This Row],[FB HS]]/Table2[[#This Row],[FB T]]=0, "--", Table2[[#This Row],[FB HS]]/Table2[[#This Row],[FB T]]))</f>
        <v>--</v>
      </c>
      <c r="M203" s="18" t="str">
        <f>IF(Table2[[#This Row],[FB T]]=0,"--", IF(Table2[[#This Row],[FB FE]]/Table2[[#This Row],[FB T]]=0, "--", Table2[[#This Row],[FB FE]]/Table2[[#This Row],[FB T]]))</f>
        <v>--</v>
      </c>
      <c r="N203" s="2">
        <v>10</v>
      </c>
      <c r="O203" s="2">
        <v>3</v>
      </c>
      <c r="P203" s="2">
        <v>0</v>
      </c>
      <c r="Q203" s="2">
        <v>0</v>
      </c>
      <c r="R203" s="6">
        <f>SUM(Table2[[#This Row],[XC B]:[XC FE]])</f>
        <v>13</v>
      </c>
      <c r="S203" s="11">
        <f>IF((Table2[[#This Row],[XC T]]/Table2[[#This Row],[Admission]]) = 0, "--", (Table2[[#This Row],[XC T]]/Table2[[#This Row],[Admission]]))</f>
        <v>3.880597014925373E-2</v>
      </c>
      <c r="T203" s="11" t="str">
        <f>IF(Table2[[#This Row],[XC T]]=0,"--", IF(Table2[[#This Row],[XC HS]]/Table2[[#This Row],[XC T]]=0, "--", Table2[[#This Row],[XC HS]]/Table2[[#This Row],[XC T]]))</f>
        <v>--</v>
      </c>
      <c r="U203" s="18" t="str">
        <f>IF(Table2[[#This Row],[XC T]]=0,"--", IF(Table2[[#This Row],[XC FE]]/Table2[[#This Row],[XC T]]=0, "--", Table2[[#This Row],[XC FE]]/Table2[[#This Row],[XC T]]))</f>
        <v>--</v>
      </c>
      <c r="V203" s="2">
        <v>20</v>
      </c>
      <c r="W203" s="2">
        <v>0</v>
      </c>
      <c r="X203" s="2">
        <v>1</v>
      </c>
      <c r="Y203" s="6">
        <f>SUM(Table2[[#This Row],[VB G]:[VB FE]])</f>
        <v>21</v>
      </c>
      <c r="Z203" s="11">
        <f>IF((Table2[[#This Row],[VB T]]/Table2[[#This Row],[Admission]]) = 0, "--", (Table2[[#This Row],[VB T]]/Table2[[#This Row],[Admission]]))</f>
        <v>6.2686567164179099E-2</v>
      </c>
      <c r="AA203" s="11" t="str">
        <f>IF(Table2[[#This Row],[VB T]]=0,"--", IF(Table2[[#This Row],[VB HS]]/Table2[[#This Row],[VB T]]=0, "--", Table2[[#This Row],[VB HS]]/Table2[[#This Row],[VB T]]))</f>
        <v>--</v>
      </c>
      <c r="AB203" s="18">
        <f>IF(Table2[[#This Row],[VB T]]=0,"--", IF(Table2[[#This Row],[VB FE]]/Table2[[#This Row],[VB T]]=0, "--", Table2[[#This Row],[VB FE]]/Table2[[#This Row],[VB T]]))</f>
        <v>4.7619047619047616E-2</v>
      </c>
      <c r="AC203" s="2">
        <v>0</v>
      </c>
      <c r="AD203" s="2">
        <v>18</v>
      </c>
      <c r="AE203" s="2">
        <v>3</v>
      </c>
      <c r="AF203" s="2">
        <v>2</v>
      </c>
      <c r="AG203" s="6">
        <f>SUM(Table2[[#This Row],[SC B]:[SC FE]])</f>
        <v>23</v>
      </c>
      <c r="AH203" s="11">
        <f>IF((Table2[[#This Row],[SC T]]/Table2[[#This Row],[Admission]]) = 0, "--", (Table2[[#This Row],[SC T]]/Table2[[#This Row],[Admission]]))</f>
        <v>6.8656716417910449E-2</v>
      </c>
      <c r="AI203" s="11">
        <f>IF(Table2[[#This Row],[SC T]]=0,"--", IF(Table2[[#This Row],[SC HS]]/Table2[[#This Row],[SC T]]=0, "--", Table2[[#This Row],[SC HS]]/Table2[[#This Row],[SC T]]))</f>
        <v>0.13043478260869565</v>
      </c>
      <c r="AJ203" s="18">
        <f>IF(Table2[[#This Row],[SC T]]=0,"--", IF(Table2[[#This Row],[SC FE]]/Table2[[#This Row],[SC T]]=0, "--", Table2[[#This Row],[SC FE]]/Table2[[#This Row],[SC T]]))</f>
        <v>8.6956521739130432E-2</v>
      </c>
      <c r="AK203" s="15">
        <f>SUM(Table2[[#This Row],[FB T]],Table2[[#This Row],[XC T]],Table2[[#This Row],[VB T]],Table2[[#This Row],[SC T]])</f>
        <v>100</v>
      </c>
      <c r="AL203" s="2">
        <v>22</v>
      </c>
      <c r="AM203" s="2">
        <v>18</v>
      </c>
      <c r="AN203" s="2">
        <v>0</v>
      </c>
      <c r="AO203" s="2">
        <v>0</v>
      </c>
      <c r="AP203" s="6">
        <f>SUM(Table2[[#This Row],[BX B]:[BX FE]])</f>
        <v>40</v>
      </c>
      <c r="AQ203" s="11">
        <f>IF((Table2[[#This Row],[BX T]]/Table2[[#This Row],[Admission]]) = 0, "--", (Table2[[#This Row],[BX T]]/Table2[[#This Row],[Admission]]))</f>
        <v>0.11940298507462686</v>
      </c>
      <c r="AR203" s="11" t="str">
        <f>IF(Table2[[#This Row],[BX T]]=0,"--", IF(Table2[[#This Row],[BX HS]]/Table2[[#This Row],[BX T]]=0, "--", Table2[[#This Row],[BX HS]]/Table2[[#This Row],[BX T]]))</f>
        <v>--</v>
      </c>
      <c r="AS203" s="18" t="str">
        <f>IF(Table2[[#This Row],[BX T]]=0,"--", IF(Table2[[#This Row],[BX FE]]/Table2[[#This Row],[BX T]]=0, "--", Table2[[#This Row],[BX FE]]/Table2[[#This Row],[BX T]]))</f>
        <v>--</v>
      </c>
      <c r="AT203" s="2">
        <v>24</v>
      </c>
      <c r="AU203" s="2">
        <v>13</v>
      </c>
      <c r="AV203" s="2">
        <v>0</v>
      </c>
      <c r="AW203" s="2">
        <v>0</v>
      </c>
      <c r="AX203" s="6">
        <f>SUM(Table2[[#This Row],[SW B]:[SW FE]])</f>
        <v>37</v>
      </c>
      <c r="AY203" s="11">
        <f>IF((Table2[[#This Row],[SW T]]/Table2[[#This Row],[Admission]]) = 0, "--", (Table2[[#This Row],[SW T]]/Table2[[#This Row],[Admission]]))</f>
        <v>0.11044776119402985</v>
      </c>
      <c r="AZ203" s="11" t="str">
        <f>IF(Table2[[#This Row],[SW T]]=0,"--", IF(Table2[[#This Row],[SW HS]]/Table2[[#This Row],[SW T]]=0, "--", Table2[[#This Row],[SW HS]]/Table2[[#This Row],[SW T]]))</f>
        <v>--</v>
      </c>
      <c r="BA203" s="18" t="str">
        <f>IF(Table2[[#This Row],[SW T]]=0,"--", IF(Table2[[#This Row],[SW FE]]/Table2[[#This Row],[SW T]]=0, "--", Table2[[#This Row],[SW FE]]/Table2[[#This Row],[SW T]]))</f>
        <v>--</v>
      </c>
      <c r="BB203" s="2">
        <v>0</v>
      </c>
      <c r="BC203" s="2">
        <v>0</v>
      </c>
      <c r="BD203" s="2">
        <v>0</v>
      </c>
      <c r="BE203" s="2">
        <v>0</v>
      </c>
      <c r="BF203" s="6">
        <f>SUM(Table2[[#This Row],[CHE B]:[CHE FE]])</f>
        <v>0</v>
      </c>
      <c r="BG203" s="11" t="str">
        <f>IF((Table2[[#This Row],[CHE T]]/Table2[[#This Row],[Admission]]) = 0, "--", (Table2[[#This Row],[CHE T]]/Table2[[#This Row],[Admission]]))</f>
        <v>--</v>
      </c>
      <c r="BH203" s="11" t="str">
        <f>IF(Table2[[#This Row],[CHE T]]=0,"--", IF(Table2[[#This Row],[CHE HS]]/Table2[[#This Row],[CHE T]]=0, "--", Table2[[#This Row],[CHE HS]]/Table2[[#This Row],[CHE T]]))</f>
        <v>--</v>
      </c>
      <c r="BI203" s="22" t="str">
        <f>IF(Table2[[#This Row],[CHE T]]=0,"--", IF(Table2[[#This Row],[CHE FE]]/Table2[[#This Row],[CHE T]]=0, "--", Table2[[#This Row],[CHE FE]]/Table2[[#This Row],[CHE T]]))</f>
        <v>--</v>
      </c>
      <c r="BJ203" s="2">
        <v>23</v>
      </c>
      <c r="BK203" s="2">
        <v>0</v>
      </c>
      <c r="BL203" s="2">
        <v>0</v>
      </c>
      <c r="BM203" s="2">
        <v>1</v>
      </c>
      <c r="BN203" s="6">
        <f>SUM(Table2[[#This Row],[WR B]:[WR FE]])</f>
        <v>24</v>
      </c>
      <c r="BO203" s="11">
        <f>IF((Table2[[#This Row],[WR T]]/Table2[[#This Row],[Admission]]) = 0, "--", (Table2[[#This Row],[WR T]]/Table2[[#This Row],[Admission]]))</f>
        <v>7.1641791044776124E-2</v>
      </c>
      <c r="BP203" s="11" t="str">
        <f>IF(Table2[[#This Row],[WR T]]=0,"--", IF(Table2[[#This Row],[WR HS]]/Table2[[#This Row],[WR T]]=0, "--", Table2[[#This Row],[WR HS]]/Table2[[#This Row],[WR T]]))</f>
        <v>--</v>
      </c>
      <c r="BQ203" s="18">
        <f>IF(Table2[[#This Row],[WR T]]=0,"--", IF(Table2[[#This Row],[WR FE]]/Table2[[#This Row],[WR T]]=0, "--", Table2[[#This Row],[WR FE]]/Table2[[#This Row],[WR T]]))</f>
        <v>4.1666666666666664E-2</v>
      </c>
      <c r="BR203" s="2">
        <v>0</v>
      </c>
      <c r="BS203" s="2">
        <v>0</v>
      </c>
      <c r="BT203" s="2">
        <v>0</v>
      </c>
      <c r="BU203" s="2">
        <v>0</v>
      </c>
      <c r="BV203" s="6">
        <f>SUM(Table2[[#This Row],[DNC B]:[DNC FE]])</f>
        <v>0</v>
      </c>
      <c r="BW203" s="11" t="str">
        <f>IF((Table2[[#This Row],[DNC T]]/Table2[[#This Row],[Admission]]) = 0, "--", (Table2[[#This Row],[DNC T]]/Table2[[#This Row],[Admission]]))</f>
        <v>--</v>
      </c>
      <c r="BX203" s="11" t="str">
        <f>IF(Table2[[#This Row],[DNC T]]=0,"--", IF(Table2[[#This Row],[DNC HS]]/Table2[[#This Row],[DNC T]]=0, "--", Table2[[#This Row],[DNC HS]]/Table2[[#This Row],[DNC T]]))</f>
        <v>--</v>
      </c>
      <c r="BY203" s="18" t="str">
        <f>IF(Table2[[#This Row],[DNC T]]=0,"--", IF(Table2[[#This Row],[DNC FE]]/Table2[[#This Row],[DNC T]]=0, "--", Table2[[#This Row],[DNC FE]]/Table2[[#This Row],[DNC T]]))</f>
        <v>--</v>
      </c>
      <c r="BZ203" s="24">
        <f>SUM(Table2[[#This Row],[BX T]],Table2[[#This Row],[SW T]],Table2[[#This Row],[CHE T]],Table2[[#This Row],[WR T]],Table2[[#This Row],[DNC T]])</f>
        <v>101</v>
      </c>
      <c r="CA203" s="2">
        <v>20</v>
      </c>
      <c r="CB203" s="2">
        <v>14</v>
      </c>
      <c r="CC203" s="2">
        <v>0</v>
      </c>
      <c r="CD203" s="2">
        <v>4</v>
      </c>
      <c r="CE203" s="6">
        <f>SUM(Table2[[#This Row],[TF B]:[TF FE]])</f>
        <v>38</v>
      </c>
      <c r="CF203" s="11">
        <f>IF((Table2[[#This Row],[TF T]]/Table2[[#This Row],[Admission]]) = 0, "--", (Table2[[#This Row],[TF T]]/Table2[[#This Row],[Admission]]))</f>
        <v>0.11343283582089553</v>
      </c>
      <c r="CG203" s="11" t="str">
        <f>IF(Table2[[#This Row],[TF T]]=0,"--", IF(Table2[[#This Row],[TF HS]]/Table2[[#This Row],[TF T]]=0, "--", Table2[[#This Row],[TF HS]]/Table2[[#This Row],[TF T]]))</f>
        <v>--</v>
      </c>
      <c r="CH203" s="18">
        <f>IF(Table2[[#This Row],[TF T]]=0,"--", IF(Table2[[#This Row],[TF FE]]/Table2[[#This Row],[TF T]]=0, "--", Table2[[#This Row],[TF FE]]/Table2[[#This Row],[TF T]]))</f>
        <v>0.10526315789473684</v>
      </c>
      <c r="CI203" s="2">
        <v>25</v>
      </c>
      <c r="CJ203" s="2">
        <v>0</v>
      </c>
      <c r="CK203" s="2">
        <v>0</v>
      </c>
      <c r="CL203" s="2">
        <v>0</v>
      </c>
      <c r="CM203" s="6">
        <f>SUM(Table2[[#This Row],[BB B]:[BB FE]])</f>
        <v>25</v>
      </c>
      <c r="CN203" s="11">
        <f>IF((Table2[[#This Row],[BB T]]/Table2[[#This Row],[Admission]]) = 0, "--", (Table2[[#This Row],[BB T]]/Table2[[#This Row],[Admission]]))</f>
        <v>7.4626865671641784E-2</v>
      </c>
      <c r="CO203" s="11" t="str">
        <f>IF(Table2[[#This Row],[BB T]]=0,"--", IF(Table2[[#This Row],[BB HS]]/Table2[[#This Row],[BB T]]=0, "--", Table2[[#This Row],[BB HS]]/Table2[[#This Row],[BB T]]))</f>
        <v>--</v>
      </c>
      <c r="CP203" s="18" t="str">
        <f>IF(Table2[[#This Row],[BB T]]=0,"--", IF(Table2[[#This Row],[BB FE]]/Table2[[#This Row],[BB T]]=0, "--", Table2[[#This Row],[BB FE]]/Table2[[#This Row],[BB T]]))</f>
        <v>--</v>
      </c>
      <c r="CQ203" s="2">
        <v>0</v>
      </c>
      <c r="CR203" s="2">
        <v>16</v>
      </c>
      <c r="CS203" s="2">
        <v>0</v>
      </c>
      <c r="CT203" s="2">
        <v>0</v>
      </c>
      <c r="CU203" s="6">
        <f>SUM(Table2[[#This Row],[SB B]:[SB FE]])</f>
        <v>16</v>
      </c>
      <c r="CV203" s="11">
        <f>IF((Table2[[#This Row],[SB T]]/Table2[[#This Row],[Admission]]) = 0, "--", (Table2[[#This Row],[SB T]]/Table2[[#This Row],[Admission]]))</f>
        <v>4.7761194029850747E-2</v>
      </c>
      <c r="CW203" s="11" t="str">
        <f>IF(Table2[[#This Row],[SB T]]=0,"--", IF(Table2[[#This Row],[SB HS]]/Table2[[#This Row],[SB T]]=0, "--", Table2[[#This Row],[SB HS]]/Table2[[#This Row],[SB T]]))</f>
        <v>--</v>
      </c>
      <c r="CX203" s="18" t="str">
        <f>IF(Table2[[#This Row],[SB T]]=0,"--", IF(Table2[[#This Row],[SB FE]]/Table2[[#This Row],[SB T]]=0, "--", Table2[[#This Row],[SB FE]]/Table2[[#This Row],[SB T]]))</f>
        <v>--</v>
      </c>
      <c r="CY203" s="2">
        <v>11</v>
      </c>
      <c r="CZ203" s="2">
        <v>6</v>
      </c>
      <c r="DA203" s="2">
        <v>0</v>
      </c>
      <c r="DB203" s="2">
        <v>0</v>
      </c>
      <c r="DC203" s="6">
        <f>SUM(Table2[[#This Row],[GF B]:[GF FE]])</f>
        <v>17</v>
      </c>
      <c r="DD203" s="11">
        <f>IF((Table2[[#This Row],[GF T]]/Table2[[#This Row],[Admission]]) = 0, "--", (Table2[[#This Row],[GF T]]/Table2[[#This Row],[Admission]]))</f>
        <v>5.0746268656716415E-2</v>
      </c>
      <c r="DE203" s="11" t="str">
        <f>IF(Table2[[#This Row],[GF T]]=0,"--", IF(Table2[[#This Row],[GF HS]]/Table2[[#This Row],[GF T]]=0, "--", Table2[[#This Row],[GF HS]]/Table2[[#This Row],[GF T]]))</f>
        <v>--</v>
      </c>
      <c r="DF203" s="18" t="str">
        <f>IF(Table2[[#This Row],[GF T]]=0,"--", IF(Table2[[#This Row],[GF FE]]/Table2[[#This Row],[GF T]]=0, "--", Table2[[#This Row],[GF FE]]/Table2[[#This Row],[GF T]]))</f>
        <v>--</v>
      </c>
      <c r="DG203" s="2">
        <v>0</v>
      </c>
      <c r="DH203" s="2">
        <v>0</v>
      </c>
      <c r="DI203" s="2">
        <v>0</v>
      </c>
      <c r="DJ203" s="2">
        <v>0</v>
      </c>
      <c r="DK203" s="6">
        <f>SUM(Table2[[#This Row],[TN B]:[TN FE]])</f>
        <v>0</v>
      </c>
      <c r="DL203" s="11" t="str">
        <f>IF((Table2[[#This Row],[TN T]]/Table2[[#This Row],[Admission]]) = 0, "--", (Table2[[#This Row],[TN T]]/Table2[[#This Row],[Admission]]))</f>
        <v>--</v>
      </c>
      <c r="DM203" s="11" t="str">
        <f>IF(Table2[[#This Row],[TN T]]=0,"--", IF(Table2[[#This Row],[TN HS]]/Table2[[#This Row],[TN T]]=0, "--", Table2[[#This Row],[TN HS]]/Table2[[#This Row],[TN T]]))</f>
        <v>--</v>
      </c>
      <c r="DN203" s="18" t="str">
        <f>IF(Table2[[#This Row],[TN T]]=0,"--", IF(Table2[[#This Row],[TN FE]]/Table2[[#This Row],[TN T]]=0, "--", Table2[[#This Row],[TN FE]]/Table2[[#This Row],[TN T]]))</f>
        <v>--</v>
      </c>
      <c r="DO203" s="2">
        <v>10</v>
      </c>
      <c r="DP203" s="2">
        <v>14</v>
      </c>
      <c r="DQ203" s="2">
        <v>0</v>
      </c>
      <c r="DR203" s="2">
        <v>0</v>
      </c>
      <c r="DS203" s="6">
        <f>SUM(Table2[[#This Row],[BND B]:[BND FE]])</f>
        <v>24</v>
      </c>
      <c r="DT203" s="11">
        <f>IF((Table2[[#This Row],[BND T]]/Table2[[#This Row],[Admission]]) = 0, "--", (Table2[[#This Row],[BND T]]/Table2[[#This Row],[Admission]]))</f>
        <v>7.1641791044776124E-2</v>
      </c>
      <c r="DU203" s="11" t="str">
        <f>IF(Table2[[#This Row],[BND T]]=0,"--", IF(Table2[[#This Row],[BND HS]]/Table2[[#This Row],[BND T]]=0, "--", Table2[[#This Row],[BND HS]]/Table2[[#This Row],[BND T]]))</f>
        <v>--</v>
      </c>
      <c r="DV203" s="18" t="str">
        <f>IF(Table2[[#This Row],[BND T]]=0,"--", IF(Table2[[#This Row],[BND FE]]/Table2[[#This Row],[BND T]]=0, "--", Table2[[#This Row],[BND FE]]/Table2[[#This Row],[BND T]]))</f>
        <v>--</v>
      </c>
      <c r="DW203" s="2">
        <v>0</v>
      </c>
      <c r="DX203" s="2">
        <v>0</v>
      </c>
      <c r="DY203" s="2">
        <v>0</v>
      </c>
      <c r="DZ203" s="2">
        <v>0</v>
      </c>
      <c r="EA203" s="6">
        <f>SUM(Table2[[#This Row],[SPE B]:[SPE FE]])</f>
        <v>0</v>
      </c>
      <c r="EB203" s="11" t="str">
        <f>IF((Table2[[#This Row],[SPE T]]/Table2[[#This Row],[Admission]]) = 0, "--", (Table2[[#This Row],[SPE T]]/Table2[[#This Row],[Admission]]))</f>
        <v>--</v>
      </c>
      <c r="EC203" s="11" t="str">
        <f>IF(Table2[[#This Row],[SPE T]]=0,"--", IF(Table2[[#This Row],[SPE HS]]/Table2[[#This Row],[SPE T]]=0, "--", Table2[[#This Row],[SPE HS]]/Table2[[#This Row],[SPE T]]))</f>
        <v>--</v>
      </c>
      <c r="ED203" s="18" t="str">
        <f>IF(Table2[[#This Row],[SPE T]]=0,"--", IF(Table2[[#This Row],[SPE FE]]/Table2[[#This Row],[SPE T]]=0, "--", Table2[[#This Row],[SPE FE]]/Table2[[#This Row],[SPE T]]))</f>
        <v>--</v>
      </c>
      <c r="EE203" s="2">
        <v>0</v>
      </c>
      <c r="EF203" s="2">
        <v>0</v>
      </c>
      <c r="EG203" s="2">
        <v>0</v>
      </c>
      <c r="EH203" s="2">
        <v>0</v>
      </c>
      <c r="EI203" s="6">
        <f>SUM(Table2[[#This Row],[ORC B]:[ORC FE]])</f>
        <v>0</v>
      </c>
      <c r="EJ203" s="11" t="str">
        <f>IF((Table2[[#This Row],[ORC T]]/Table2[[#This Row],[Admission]]) = 0, "--", (Table2[[#This Row],[ORC T]]/Table2[[#This Row],[Admission]]))</f>
        <v>--</v>
      </c>
      <c r="EK203" s="11" t="str">
        <f>IF(Table2[[#This Row],[ORC T]]=0,"--", IF(Table2[[#This Row],[ORC HS]]/Table2[[#This Row],[ORC T]]=0, "--", Table2[[#This Row],[ORC HS]]/Table2[[#This Row],[ORC T]]))</f>
        <v>--</v>
      </c>
      <c r="EL203" s="18" t="str">
        <f>IF(Table2[[#This Row],[ORC T]]=0,"--", IF(Table2[[#This Row],[ORC FE]]/Table2[[#This Row],[ORC T]]=0, "--", Table2[[#This Row],[ORC FE]]/Table2[[#This Row],[ORC T]]))</f>
        <v>--</v>
      </c>
      <c r="EM203" s="2">
        <v>2</v>
      </c>
      <c r="EN203" s="2">
        <v>4</v>
      </c>
      <c r="EO203" s="2">
        <v>0</v>
      </c>
      <c r="EP203" s="2">
        <v>0</v>
      </c>
      <c r="EQ203" s="6">
        <f>SUM(Table2[[#This Row],[SOL B]:[SOL FE]])</f>
        <v>6</v>
      </c>
      <c r="ER203" s="11">
        <f>IF((Table2[[#This Row],[SOL T]]/Table2[[#This Row],[Admission]]) = 0, "--", (Table2[[#This Row],[SOL T]]/Table2[[#This Row],[Admission]]))</f>
        <v>1.7910447761194031E-2</v>
      </c>
      <c r="ES203" s="11" t="str">
        <f>IF(Table2[[#This Row],[SOL T]]=0,"--", IF(Table2[[#This Row],[SOL HS]]/Table2[[#This Row],[SOL T]]=0, "--", Table2[[#This Row],[SOL HS]]/Table2[[#This Row],[SOL T]]))</f>
        <v>--</v>
      </c>
      <c r="ET203" s="18" t="str">
        <f>IF(Table2[[#This Row],[SOL T]]=0,"--", IF(Table2[[#This Row],[SOL FE]]/Table2[[#This Row],[SOL T]]=0, "--", Table2[[#This Row],[SOL FE]]/Table2[[#This Row],[SOL T]]))</f>
        <v>--</v>
      </c>
      <c r="EU203" s="2">
        <v>8</v>
      </c>
      <c r="EV203" s="2">
        <v>15</v>
      </c>
      <c r="EW203" s="2">
        <v>0</v>
      </c>
      <c r="EX203" s="2">
        <v>0</v>
      </c>
      <c r="EY203" s="6">
        <f>SUM(Table2[[#This Row],[CHO B]:[CHO FE]])</f>
        <v>23</v>
      </c>
      <c r="EZ203" s="11">
        <f>IF((Table2[[#This Row],[CHO T]]/Table2[[#This Row],[Admission]]) = 0, "--", (Table2[[#This Row],[CHO T]]/Table2[[#This Row],[Admission]]))</f>
        <v>6.8656716417910449E-2</v>
      </c>
      <c r="FA203" s="11" t="str">
        <f>IF(Table2[[#This Row],[CHO T]]=0,"--", IF(Table2[[#This Row],[CHO HS]]/Table2[[#This Row],[CHO T]]=0, "--", Table2[[#This Row],[CHO HS]]/Table2[[#This Row],[CHO T]]))</f>
        <v>--</v>
      </c>
      <c r="FB203" s="18" t="str">
        <f>IF(Table2[[#This Row],[CHO T]]=0,"--", IF(Table2[[#This Row],[CHO FE]]/Table2[[#This Row],[CHO T]]=0, "--", Table2[[#This Row],[CHO FE]]/Table2[[#This Row],[CHO T]]))</f>
        <v>--</v>
      </c>
      <c r="FC20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149</v>
      </c>
      <c r="FD203">
        <v>0</v>
      </c>
      <c r="FE203">
        <v>0</v>
      </c>
      <c r="FF203" s="1" t="s">
        <v>390</v>
      </c>
      <c r="FG203" s="1" t="s">
        <v>390</v>
      </c>
      <c r="FH203">
        <v>0</v>
      </c>
      <c r="FI203">
        <v>0</v>
      </c>
      <c r="FJ203" s="1" t="s">
        <v>390</v>
      </c>
      <c r="FK203" s="1" t="s">
        <v>390</v>
      </c>
      <c r="FL203">
        <v>0</v>
      </c>
      <c r="FM203">
        <v>0</v>
      </c>
      <c r="FN203" s="1" t="s">
        <v>390</v>
      </c>
      <c r="FO203" s="1" t="s">
        <v>390</v>
      </c>
    </row>
    <row r="204" spans="1:171">
      <c r="A204">
        <v>1024</v>
      </c>
      <c r="B204">
        <v>260</v>
      </c>
      <c r="C204" t="s">
        <v>94</v>
      </c>
      <c r="D204" t="s">
        <v>301</v>
      </c>
      <c r="E204" s="20">
        <v>1802</v>
      </c>
      <c r="F204" s="2">
        <v>125</v>
      </c>
      <c r="G204" s="2">
        <v>0</v>
      </c>
      <c r="H204" s="2">
        <v>1</v>
      </c>
      <c r="I204" s="2">
        <v>0</v>
      </c>
      <c r="J204" s="6">
        <f>SUM(Table2[[#This Row],[FB B]:[FB FE]])</f>
        <v>126</v>
      </c>
      <c r="K204" s="11">
        <f>IF((Table2[[#This Row],[FB T]]/Table2[[#This Row],[Admission]]) = 0, "--", (Table2[[#This Row],[FB T]]/Table2[[#This Row],[Admission]]))</f>
        <v>6.9922308546059936E-2</v>
      </c>
      <c r="L204" s="11">
        <f>IF(Table2[[#This Row],[FB T]]=0,"--", IF(Table2[[#This Row],[FB HS]]/Table2[[#This Row],[FB T]]=0, "--", Table2[[#This Row],[FB HS]]/Table2[[#This Row],[FB T]]))</f>
        <v>7.9365079365079361E-3</v>
      </c>
      <c r="M204" s="18" t="str">
        <f>IF(Table2[[#This Row],[FB T]]=0,"--", IF(Table2[[#This Row],[FB FE]]/Table2[[#This Row],[FB T]]=0, "--", Table2[[#This Row],[FB FE]]/Table2[[#This Row],[FB T]]))</f>
        <v>--</v>
      </c>
      <c r="N204" s="2">
        <v>29</v>
      </c>
      <c r="O204" s="2">
        <v>18</v>
      </c>
      <c r="P204" s="2">
        <v>0</v>
      </c>
      <c r="Q204" s="2">
        <v>0</v>
      </c>
      <c r="R204" s="6">
        <f>SUM(Table2[[#This Row],[XC B]:[XC FE]])</f>
        <v>47</v>
      </c>
      <c r="S204" s="11">
        <f>IF((Table2[[#This Row],[XC T]]/Table2[[#This Row],[Admission]]) = 0, "--", (Table2[[#This Row],[XC T]]/Table2[[#This Row],[Admission]]))</f>
        <v>2.6082130965593784E-2</v>
      </c>
      <c r="T204" s="11" t="str">
        <f>IF(Table2[[#This Row],[XC T]]=0,"--", IF(Table2[[#This Row],[XC HS]]/Table2[[#This Row],[XC T]]=0, "--", Table2[[#This Row],[XC HS]]/Table2[[#This Row],[XC T]]))</f>
        <v>--</v>
      </c>
      <c r="U204" s="18" t="str">
        <f>IF(Table2[[#This Row],[XC T]]=0,"--", IF(Table2[[#This Row],[XC FE]]/Table2[[#This Row],[XC T]]=0, "--", Table2[[#This Row],[XC FE]]/Table2[[#This Row],[XC T]]))</f>
        <v>--</v>
      </c>
      <c r="V204" s="2">
        <v>48</v>
      </c>
      <c r="W204" s="2">
        <v>0</v>
      </c>
      <c r="X204" s="2">
        <v>0</v>
      </c>
      <c r="Y204" s="6">
        <f>SUM(Table2[[#This Row],[VB G]:[VB FE]])</f>
        <v>48</v>
      </c>
      <c r="Z204" s="11">
        <f>IF((Table2[[#This Row],[VB T]]/Table2[[#This Row],[Admission]]) = 0, "--", (Table2[[#This Row],[VB T]]/Table2[[#This Row],[Admission]]))</f>
        <v>2.6637069922308545E-2</v>
      </c>
      <c r="AA204" s="11" t="str">
        <f>IF(Table2[[#This Row],[VB T]]=0,"--", IF(Table2[[#This Row],[VB HS]]/Table2[[#This Row],[VB T]]=0, "--", Table2[[#This Row],[VB HS]]/Table2[[#This Row],[VB T]]))</f>
        <v>--</v>
      </c>
      <c r="AB204" s="18" t="str">
        <f>IF(Table2[[#This Row],[VB T]]=0,"--", IF(Table2[[#This Row],[VB FE]]/Table2[[#This Row],[VB T]]=0, "--", Table2[[#This Row],[VB FE]]/Table2[[#This Row],[VB T]]))</f>
        <v>--</v>
      </c>
      <c r="AC204" s="2">
        <v>48</v>
      </c>
      <c r="AD204" s="2">
        <v>48</v>
      </c>
      <c r="AE204" s="2">
        <v>1</v>
      </c>
      <c r="AF204" s="2">
        <v>0</v>
      </c>
      <c r="AG204" s="6">
        <f>SUM(Table2[[#This Row],[SC B]:[SC FE]])</f>
        <v>97</v>
      </c>
      <c r="AH204" s="11">
        <f>IF((Table2[[#This Row],[SC T]]/Table2[[#This Row],[Admission]]) = 0, "--", (Table2[[#This Row],[SC T]]/Table2[[#This Row],[Admission]]))</f>
        <v>5.3829078801331851E-2</v>
      </c>
      <c r="AI204" s="11">
        <f>IF(Table2[[#This Row],[SC T]]=0,"--", IF(Table2[[#This Row],[SC HS]]/Table2[[#This Row],[SC T]]=0, "--", Table2[[#This Row],[SC HS]]/Table2[[#This Row],[SC T]]))</f>
        <v>1.0309278350515464E-2</v>
      </c>
      <c r="AJ204" s="18" t="str">
        <f>IF(Table2[[#This Row],[SC T]]=0,"--", IF(Table2[[#This Row],[SC FE]]/Table2[[#This Row],[SC T]]=0, "--", Table2[[#This Row],[SC FE]]/Table2[[#This Row],[SC T]]))</f>
        <v>--</v>
      </c>
      <c r="AK204" s="15">
        <f>SUM(Table2[[#This Row],[FB T]],Table2[[#This Row],[XC T]],Table2[[#This Row],[VB T]],Table2[[#This Row],[SC T]])</f>
        <v>318</v>
      </c>
      <c r="AL204" s="2">
        <v>37</v>
      </c>
      <c r="AM204" s="2">
        <v>31</v>
      </c>
      <c r="AN204" s="2">
        <v>1</v>
      </c>
      <c r="AO204" s="2">
        <v>0</v>
      </c>
      <c r="AP204" s="6">
        <f>SUM(Table2[[#This Row],[BX B]:[BX FE]])</f>
        <v>69</v>
      </c>
      <c r="AQ204" s="11">
        <f>IF((Table2[[#This Row],[BX T]]/Table2[[#This Row],[Admission]]) = 0, "--", (Table2[[#This Row],[BX T]]/Table2[[#This Row],[Admission]]))</f>
        <v>3.8290788013318533E-2</v>
      </c>
      <c r="AR204" s="11">
        <f>IF(Table2[[#This Row],[BX T]]=0,"--", IF(Table2[[#This Row],[BX HS]]/Table2[[#This Row],[BX T]]=0, "--", Table2[[#This Row],[BX HS]]/Table2[[#This Row],[BX T]]))</f>
        <v>1.4492753623188406E-2</v>
      </c>
      <c r="AS204" s="18" t="str">
        <f>IF(Table2[[#This Row],[BX T]]=0,"--", IF(Table2[[#This Row],[BX FE]]/Table2[[#This Row],[BX T]]=0, "--", Table2[[#This Row],[BX FE]]/Table2[[#This Row],[BX T]]))</f>
        <v>--</v>
      </c>
      <c r="AT204" s="2">
        <v>15</v>
      </c>
      <c r="AU204" s="2">
        <v>20</v>
      </c>
      <c r="AV204" s="2">
        <v>0</v>
      </c>
      <c r="AW204" s="2">
        <v>1</v>
      </c>
      <c r="AX204" s="6">
        <f>SUM(Table2[[#This Row],[SW B]:[SW FE]])</f>
        <v>36</v>
      </c>
      <c r="AY204" s="11">
        <f>IF((Table2[[#This Row],[SW T]]/Table2[[#This Row],[Admission]]) = 0, "--", (Table2[[#This Row],[SW T]]/Table2[[#This Row],[Admission]]))</f>
        <v>1.9977802441731411E-2</v>
      </c>
      <c r="AZ204" s="11" t="str">
        <f>IF(Table2[[#This Row],[SW T]]=0,"--", IF(Table2[[#This Row],[SW HS]]/Table2[[#This Row],[SW T]]=0, "--", Table2[[#This Row],[SW HS]]/Table2[[#This Row],[SW T]]))</f>
        <v>--</v>
      </c>
      <c r="BA204" s="18">
        <f>IF(Table2[[#This Row],[SW T]]=0,"--", IF(Table2[[#This Row],[SW FE]]/Table2[[#This Row],[SW T]]=0, "--", Table2[[#This Row],[SW FE]]/Table2[[#This Row],[SW T]]))</f>
        <v>2.7777777777777776E-2</v>
      </c>
      <c r="BB204" s="2">
        <v>0</v>
      </c>
      <c r="BC204" s="2">
        <v>28</v>
      </c>
      <c r="BD204" s="2">
        <v>0</v>
      </c>
      <c r="BE204" s="2">
        <v>0</v>
      </c>
      <c r="BF204" s="6">
        <f>SUM(Table2[[#This Row],[CHE B]:[CHE FE]])</f>
        <v>28</v>
      </c>
      <c r="BG204" s="11">
        <f>IF((Table2[[#This Row],[CHE T]]/Table2[[#This Row],[Admission]]) = 0, "--", (Table2[[#This Row],[CHE T]]/Table2[[#This Row],[Admission]]))</f>
        <v>1.5538290788013319E-2</v>
      </c>
      <c r="BH204" s="11" t="str">
        <f>IF(Table2[[#This Row],[CHE T]]=0,"--", IF(Table2[[#This Row],[CHE HS]]/Table2[[#This Row],[CHE T]]=0, "--", Table2[[#This Row],[CHE HS]]/Table2[[#This Row],[CHE T]]))</f>
        <v>--</v>
      </c>
      <c r="BI204" s="22" t="str">
        <f>IF(Table2[[#This Row],[CHE T]]=0,"--", IF(Table2[[#This Row],[CHE FE]]/Table2[[#This Row],[CHE T]]=0, "--", Table2[[#This Row],[CHE FE]]/Table2[[#This Row],[CHE T]]))</f>
        <v>--</v>
      </c>
      <c r="BJ204" s="2">
        <v>50</v>
      </c>
      <c r="BK204" s="2">
        <v>0</v>
      </c>
      <c r="BL204" s="2">
        <v>0</v>
      </c>
      <c r="BM204" s="2">
        <v>0</v>
      </c>
      <c r="BN204" s="6">
        <f>SUM(Table2[[#This Row],[WR B]:[WR FE]])</f>
        <v>50</v>
      </c>
      <c r="BO204" s="11">
        <f>IF((Table2[[#This Row],[WR T]]/Table2[[#This Row],[Admission]]) = 0, "--", (Table2[[#This Row],[WR T]]/Table2[[#This Row],[Admission]]))</f>
        <v>2.774694783573807E-2</v>
      </c>
      <c r="BP204" s="11" t="str">
        <f>IF(Table2[[#This Row],[WR T]]=0,"--", IF(Table2[[#This Row],[WR HS]]/Table2[[#This Row],[WR T]]=0, "--", Table2[[#This Row],[WR HS]]/Table2[[#This Row],[WR T]]))</f>
        <v>--</v>
      </c>
      <c r="BQ204" s="18" t="str">
        <f>IF(Table2[[#This Row],[WR T]]=0,"--", IF(Table2[[#This Row],[WR FE]]/Table2[[#This Row],[WR T]]=0, "--", Table2[[#This Row],[WR FE]]/Table2[[#This Row],[WR T]]))</f>
        <v>--</v>
      </c>
      <c r="BR204" s="2">
        <v>0</v>
      </c>
      <c r="BS204" s="2">
        <v>0</v>
      </c>
      <c r="BT204" s="2">
        <v>0</v>
      </c>
      <c r="BU204" s="2">
        <v>15</v>
      </c>
      <c r="BV204" s="6">
        <f>SUM(Table2[[#This Row],[DNC B]:[DNC FE]])</f>
        <v>15</v>
      </c>
      <c r="BW204" s="11">
        <f>IF((Table2[[#This Row],[DNC T]]/Table2[[#This Row],[Admission]]) = 0, "--", (Table2[[#This Row],[DNC T]]/Table2[[#This Row],[Admission]]))</f>
        <v>8.3240843507214213E-3</v>
      </c>
      <c r="BX204" s="11" t="str">
        <f>IF(Table2[[#This Row],[DNC T]]=0,"--", IF(Table2[[#This Row],[DNC HS]]/Table2[[#This Row],[DNC T]]=0, "--", Table2[[#This Row],[DNC HS]]/Table2[[#This Row],[DNC T]]))</f>
        <v>--</v>
      </c>
      <c r="BY204" s="18">
        <f>IF(Table2[[#This Row],[DNC T]]=0,"--", IF(Table2[[#This Row],[DNC FE]]/Table2[[#This Row],[DNC T]]=0, "--", Table2[[#This Row],[DNC FE]]/Table2[[#This Row],[DNC T]]))</f>
        <v>1</v>
      </c>
      <c r="BZ204" s="24">
        <f>SUM(Table2[[#This Row],[BX T]],Table2[[#This Row],[SW T]],Table2[[#This Row],[CHE T]],Table2[[#This Row],[WR T]],Table2[[#This Row],[DNC T]])</f>
        <v>198</v>
      </c>
      <c r="CA204" s="2">
        <v>59</v>
      </c>
      <c r="CB204" s="2">
        <v>41</v>
      </c>
      <c r="CC204" s="2">
        <v>0</v>
      </c>
      <c r="CD204" s="2">
        <v>0</v>
      </c>
      <c r="CE204" s="6">
        <f>SUM(Table2[[#This Row],[TF B]:[TF FE]])</f>
        <v>100</v>
      </c>
      <c r="CF204" s="11">
        <f>IF((Table2[[#This Row],[TF T]]/Table2[[#This Row],[Admission]]) = 0, "--", (Table2[[#This Row],[TF T]]/Table2[[#This Row],[Admission]]))</f>
        <v>5.549389567147614E-2</v>
      </c>
      <c r="CG204" s="11" t="str">
        <f>IF(Table2[[#This Row],[TF T]]=0,"--", IF(Table2[[#This Row],[TF HS]]/Table2[[#This Row],[TF T]]=0, "--", Table2[[#This Row],[TF HS]]/Table2[[#This Row],[TF T]]))</f>
        <v>--</v>
      </c>
      <c r="CH204" s="18" t="str">
        <f>IF(Table2[[#This Row],[TF T]]=0,"--", IF(Table2[[#This Row],[TF FE]]/Table2[[#This Row],[TF T]]=0, "--", Table2[[#This Row],[TF FE]]/Table2[[#This Row],[TF T]]))</f>
        <v>--</v>
      </c>
      <c r="CI204" s="2">
        <v>46</v>
      </c>
      <c r="CJ204" s="2">
        <v>0</v>
      </c>
      <c r="CK204" s="2">
        <v>0</v>
      </c>
      <c r="CL204" s="2">
        <v>0</v>
      </c>
      <c r="CM204" s="6">
        <f>SUM(Table2[[#This Row],[BB B]:[BB FE]])</f>
        <v>46</v>
      </c>
      <c r="CN204" s="11">
        <f>IF((Table2[[#This Row],[BB T]]/Table2[[#This Row],[Admission]]) = 0, "--", (Table2[[#This Row],[BB T]]/Table2[[#This Row],[Admission]]))</f>
        <v>2.5527192008879023E-2</v>
      </c>
      <c r="CO204" s="11" t="str">
        <f>IF(Table2[[#This Row],[BB T]]=0,"--", IF(Table2[[#This Row],[BB HS]]/Table2[[#This Row],[BB T]]=0, "--", Table2[[#This Row],[BB HS]]/Table2[[#This Row],[BB T]]))</f>
        <v>--</v>
      </c>
      <c r="CP204" s="18" t="str">
        <f>IF(Table2[[#This Row],[BB T]]=0,"--", IF(Table2[[#This Row],[BB FE]]/Table2[[#This Row],[BB T]]=0, "--", Table2[[#This Row],[BB FE]]/Table2[[#This Row],[BB T]]))</f>
        <v>--</v>
      </c>
      <c r="CQ204" s="2">
        <v>0</v>
      </c>
      <c r="CR204" s="2">
        <v>28</v>
      </c>
      <c r="CS204" s="2">
        <v>0</v>
      </c>
      <c r="CT204" s="2">
        <v>0</v>
      </c>
      <c r="CU204" s="6">
        <f>SUM(Table2[[#This Row],[SB B]:[SB FE]])</f>
        <v>28</v>
      </c>
      <c r="CV204" s="11">
        <f>IF((Table2[[#This Row],[SB T]]/Table2[[#This Row],[Admission]]) = 0, "--", (Table2[[#This Row],[SB T]]/Table2[[#This Row],[Admission]]))</f>
        <v>1.5538290788013319E-2</v>
      </c>
      <c r="CW204" s="11" t="str">
        <f>IF(Table2[[#This Row],[SB T]]=0,"--", IF(Table2[[#This Row],[SB HS]]/Table2[[#This Row],[SB T]]=0, "--", Table2[[#This Row],[SB HS]]/Table2[[#This Row],[SB T]]))</f>
        <v>--</v>
      </c>
      <c r="CX204" s="18" t="str">
        <f>IF(Table2[[#This Row],[SB T]]=0,"--", IF(Table2[[#This Row],[SB FE]]/Table2[[#This Row],[SB T]]=0, "--", Table2[[#This Row],[SB FE]]/Table2[[#This Row],[SB T]]))</f>
        <v>--</v>
      </c>
      <c r="CY204" s="2">
        <v>25</v>
      </c>
      <c r="CZ204" s="2">
        <v>9</v>
      </c>
      <c r="DA204" s="2">
        <v>0</v>
      </c>
      <c r="DB204" s="2">
        <v>0</v>
      </c>
      <c r="DC204" s="6">
        <f>SUM(Table2[[#This Row],[GF B]:[GF FE]])</f>
        <v>34</v>
      </c>
      <c r="DD204" s="11">
        <f>IF((Table2[[#This Row],[GF T]]/Table2[[#This Row],[Admission]]) = 0, "--", (Table2[[#This Row],[GF T]]/Table2[[#This Row],[Admission]]))</f>
        <v>1.8867924528301886E-2</v>
      </c>
      <c r="DE204" s="11" t="str">
        <f>IF(Table2[[#This Row],[GF T]]=0,"--", IF(Table2[[#This Row],[GF HS]]/Table2[[#This Row],[GF T]]=0, "--", Table2[[#This Row],[GF HS]]/Table2[[#This Row],[GF T]]))</f>
        <v>--</v>
      </c>
      <c r="DF204" s="18" t="str">
        <f>IF(Table2[[#This Row],[GF T]]=0,"--", IF(Table2[[#This Row],[GF FE]]/Table2[[#This Row],[GF T]]=0, "--", Table2[[#This Row],[GF FE]]/Table2[[#This Row],[GF T]]))</f>
        <v>--</v>
      </c>
      <c r="DG204" s="2">
        <v>32</v>
      </c>
      <c r="DH204" s="2">
        <v>47</v>
      </c>
      <c r="DI204" s="2">
        <v>0</v>
      </c>
      <c r="DJ204" s="2">
        <v>1</v>
      </c>
      <c r="DK204" s="6">
        <f>SUM(Table2[[#This Row],[TN B]:[TN FE]])</f>
        <v>80</v>
      </c>
      <c r="DL204" s="11">
        <f>IF((Table2[[#This Row],[TN T]]/Table2[[#This Row],[Admission]]) = 0, "--", (Table2[[#This Row],[TN T]]/Table2[[#This Row],[Admission]]))</f>
        <v>4.4395116537180909E-2</v>
      </c>
      <c r="DM204" s="11" t="str">
        <f>IF(Table2[[#This Row],[TN T]]=0,"--", IF(Table2[[#This Row],[TN HS]]/Table2[[#This Row],[TN T]]=0, "--", Table2[[#This Row],[TN HS]]/Table2[[#This Row],[TN T]]))</f>
        <v>--</v>
      </c>
      <c r="DN204" s="18">
        <f>IF(Table2[[#This Row],[TN T]]=0,"--", IF(Table2[[#This Row],[TN FE]]/Table2[[#This Row],[TN T]]=0, "--", Table2[[#This Row],[TN FE]]/Table2[[#This Row],[TN T]]))</f>
        <v>1.2500000000000001E-2</v>
      </c>
      <c r="DO204" s="2">
        <v>27</v>
      </c>
      <c r="DP204" s="2">
        <v>15</v>
      </c>
      <c r="DQ204" s="2">
        <v>0</v>
      </c>
      <c r="DR204" s="2">
        <v>0</v>
      </c>
      <c r="DS204" s="6">
        <f>SUM(Table2[[#This Row],[BND B]:[BND FE]])</f>
        <v>42</v>
      </c>
      <c r="DT204" s="11">
        <f>IF((Table2[[#This Row],[BND T]]/Table2[[#This Row],[Admission]]) = 0, "--", (Table2[[#This Row],[BND T]]/Table2[[#This Row],[Admission]]))</f>
        <v>2.3307436182019976E-2</v>
      </c>
      <c r="DU204" s="11" t="str">
        <f>IF(Table2[[#This Row],[BND T]]=0,"--", IF(Table2[[#This Row],[BND HS]]/Table2[[#This Row],[BND T]]=0, "--", Table2[[#This Row],[BND HS]]/Table2[[#This Row],[BND T]]))</f>
        <v>--</v>
      </c>
      <c r="DV204" s="18" t="str">
        <f>IF(Table2[[#This Row],[BND T]]=0,"--", IF(Table2[[#This Row],[BND FE]]/Table2[[#This Row],[BND T]]=0, "--", Table2[[#This Row],[BND FE]]/Table2[[#This Row],[BND T]]))</f>
        <v>--</v>
      </c>
      <c r="DW204" s="2">
        <v>6</v>
      </c>
      <c r="DX204" s="2">
        <v>10</v>
      </c>
      <c r="DY204" s="2">
        <v>0</v>
      </c>
      <c r="DZ204" s="2">
        <v>0</v>
      </c>
      <c r="EA204" s="6">
        <f>SUM(Table2[[#This Row],[SPE B]:[SPE FE]])</f>
        <v>16</v>
      </c>
      <c r="EB204" s="11">
        <f>IF((Table2[[#This Row],[SPE T]]/Table2[[#This Row],[Admission]]) = 0, "--", (Table2[[#This Row],[SPE T]]/Table2[[#This Row],[Admission]]))</f>
        <v>8.8790233074361822E-3</v>
      </c>
      <c r="EC204" s="11" t="str">
        <f>IF(Table2[[#This Row],[SPE T]]=0,"--", IF(Table2[[#This Row],[SPE HS]]/Table2[[#This Row],[SPE T]]=0, "--", Table2[[#This Row],[SPE HS]]/Table2[[#This Row],[SPE T]]))</f>
        <v>--</v>
      </c>
      <c r="ED204" s="18" t="str">
        <f>IF(Table2[[#This Row],[SPE T]]=0,"--", IF(Table2[[#This Row],[SPE FE]]/Table2[[#This Row],[SPE T]]=0, "--", Table2[[#This Row],[SPE FE]]/Table2[[#This Row],[SPE T]]))</f>
        <v>--</v>
      </c>
      <c r="EE204" s="2">
        <v>0</v>
      </c>
      <c r="EF204" s="2">
        <v>0</v>
      </c>
      <c r="EG204" s="2">
        <v>0</v>
      </c>
      <c r="EH204" s="2">
        <v>0</v>
      </c>
      <c r="EI204" s="6">
        <f>SUM(Table2[[#This Row],[ORC B]:[ORC FE]])</f>
        <v>0</v>
      </c>
      <c r="EJ204" s="11" t="str">
        <f>IF((Table2[[#This Row],[ORC T]]/Table2[[#This Row],[Admission]]) = 0, "--", (Table2[[#This Row],[ORC T]]/Table2[[#This Row],[Admission]]))</f>
        <v>--</v>
      </c>
      <c r="EK204" s="11" t="str">
        <f>IF(Table2[[#This Row],[ORC T]]=0,"--", IF(Table2[[#This Row],[ORC HS]]/Table2[[#This Row],[ORC T]]=0, "--", Table2[[#This Row],[ORC HS]]/Table2[[#This Row],[ORC T]]))</f>
        <v>--</v>
      </c>
      <c r="EL204" s="18" t="str">
        <f>IF(Table2[[#This Row],[ORC T]]=0,"--", IF(Table2[[#This Row],[ORC FE]]/Table2[[#This Row],[ORC T]]=0, "--", Table2[[#This Row],[ORC FE]]/Table2[[#This Row],[ORC T]]))</f>
        <v>--</v>
      </c>
      <c r="EM204" s="2">
        <v>1</v>
      </c>
      <c r="EN204" s="2">
        <v>0</v>
      </c>
      <c r="EO204" s="2">
        <v>0</v>
      </c>
      <c r="EP204" s="2">
        <v>0</v>
      </c>
      <c r="EQ204" s="6">
        <f>SUM(Table2[[#This Row],[SOL B]:[SOL FE]])</f>
        <v>1</v>
      </c>
      <c r="ER204" s="11">
        <f>IF((Table2[[#This Row],[SOL T]]/Table2[[#This Row],[Admission]]) = 0, "--", (Table2[[#This Row],[SOL T]]/Table2[[#This Row],[Admission]]))</f>
        <v>5.5493895671476139E-4</v>
      </c>
      <c r="ES204" s="11" t="str">
        <f>IF(Table2[[#This Row],[SOL T]]=0,"--", IF(Table2[[#This Row],[SOL HS]]/Table2[[#This Row],[SOL T]]=0, "--", Table2[[#This Row],[SOL HS]]/Table2[[#This Row],[SOL T]]))</f>
        <v>--</v>
      </c>
      <c r="ET204" s="18" t="str">
        <f>IF(Table2[[#This Row],[SOL T]]=0,"--", IF(Table2[[#This Row],[SOL FE]]/Table2[[#This Row],[SOL T]]=0, "--", Table2[[#This Row],[SOL FE]]/Table2[[#This Row],[SOL T]]))</f>
        <v>--</v>
      </c>
      <c r="EU204" s="2">
        <v>0</v>
      </c>
      <c r="EV204" s="2">
        <v>0</v>
      </c>
      <c r="EW204" s="2">
        <v>0</v>
      </c>
      <c r="EX204" s="2">
        <v>0</v>
      </c>
      <c r="EY204" s="6">
        <f>SUM(Table2[[#This Row],[CHO B]:[CHO FE]])</f>
        <v>0</v>
      </c>
      <c r="EZ204" s="11" t="str">
        <f>IF((Table2[[#This Row],[CHO T]]/Table2[[#This Row],[Admission]]) = 0, "--", (Table2[[#This Row],[CHO T]]/Table2[[#This Row],[Admission]]))</f>
        <v>--</v>
      </c>
      <c r="FA204" s="11" t="str">
        <f>IF(Table2[[#This Row],[CHO T]]=0,"--", IF(Table2[[#This Row],[CHO HS]]/Table2[[#This Row],[CHO T]]=0, "--", Table2[[#This Row],[CHO HS]]/Table2[[#This Row],[CHO T]]))</f>
        <v>--</v>
      </c>
      <c r="FB204" s="18" t="str">
        <f>IF(Table2[[#This Row],[CHO T]]=0,"--", IF(Table2[[#This Row],[CHO FE]]/Table2[[#This Row],[CHO T]]=0, "--", Table2[[#This Row],[CHO FE]]/Table2[[#This Row],[CHO T]]))</f>
        <v>--</v>
      </c>
      <c r="FC20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347</v>
      </c>
      <c r="FD204">
        <v>0</v>
      </c>
      <c r="FE204">
        <v>23</v>
      </c>
      <c r="FF204" s="1" t="s">
        <v>390</v>
      </c>
      <c r="FG204" s="1" t="s">
        <v>390</v>
      </c>
      <c r="FH204">
        <v>0</v>
      </c>
      <c r="FI204">
        <v>11</v>
      </c>
      <c r="FJ204" s="1" t="s">
        <v>390</v>
      </c>
      <c r="FK204" s="1" t="s">
        <v>390</v>
      </c>
      <c r="FL204">
        <v>0</v>
      </c>
      <c r="FM204">
        <v>22</v>
      </c>
      <c r="FN204" s="1" t="s">
        <v>390</v>
      </c>
      <c r="FO204" s="1" t="s">
        <v>390</v>
      </c>
    </row>
    <row r="205" spans="1:171">
      <c r="A205">
        <v>998</v>
      </c>
      <c r="B205">
        <v>49</v>
      </c>
      <c r="C205" t="s">
        <v>112</v>
      </c>
      <c r="D205" t="s">
        <v>302</v>
      </c>
      <c r="E205" s="20">
        <v>205</v>
      </c>
      <c r="F205" s="2">
        <v>30</v>
      </c>
      <c r="G205" s="2">
        <v>0</v>
      </c>
      <c r="H205" s="2">
        <v>0</v>
      </c>
      <c r="I205" s="2">
        <v>0</v>
      </c>
      <c r="J205" s="6">
        <f>SUM(Table2[[#This Row],[FB B]:[FB FE]])</f>
        <v>30</v>
      </c>
      <c r="K205" s="11">
        <f>IF((Table2[[#This Row],[FB T]]/Table2[[#This Row],[Admission]]) = 0, "--", (Table2[[#This Row],[FB T]]/Table2[[#This Row],[Admission]]))</f>
        <v>0.14634146341463414</v>
      </c>
      <c r="L205" s="11" t="str">
        <f>IF(Table2[[#This Row],[FB T]]=0,"--", IF(Table2[[#This Row],[FB HS]]/Table2[[#This Row],[FB T]]=0, "--", Table2[[#This Row],[FB HS]]/Table2[[#This Row],[FB T]]))</f>
        <v>--</v>
      </c>
      <c r="M205" s="18" t="str">
        <f>IF(Table2[[#This Row],[FB T]]=0,"--", IF(Table2[[#This Row],[FB FE]]/Table2[[#This Row],[FB T]]=0, "--", Table2[[#This Row],[FB FE]]/Table2[[#This Row],[FB T]]))</f>
        <v>--</v>
      </c>
      <c r="N205" s="2">
        <v>5</v>
      </c>
      <c r="O205" s="2">
        <v>4</v>
      </c>
      <c r="P205" s="2">
        <v>0</v>
      </c>
      <c r="Q205" s="2">
        <v>0</v>
      </c>
      <c r="R205" s="6">
        <f>SUM(Table2[[#This Row],[XC B]:[XC FE]])</f>
        <v>9</v>
      </c>
      <c r="S205" s="11">
        <f>IF((Table2[[#This Row],[XC T]]/Table2[[#This Row],[Admission]]) = 0, "--", (Table2[[#This Row],[XC T]]/Table2[[#This Row],[Admission]]))</f>
        <v>4.3902439024390241E-2</v>
      </c>
      <c r="T205" s="11" t="str">
        <f>IF(Table2[[#This Row],[XC T]]=0,"--", IF(Table2[[#This Row],[XC HS]]/Table2[[#This Row],[XC T]]=0, "--", Table2[[#This Row],[XC HS]]/Table2[[#This Row],[XC T]]))</f>
        <v>--</v>
      </c>
      <c r="U205" s="18" t="str">
        <f>IF(Table2[[#This Row],[XC T]]=0,"--", IF(Table2[[#This Row],[XC FE]]/Table2[[#This Row],[XC T]]=0, "--", Table2[[#This Row],[XC FE]]/Table2[[#This Row],[XC T]]))</f>
        <v>--</v>
      </c>
      <c r="V205" s="2">
        <v>24</v>
      </c>
      <c r="W205" s="2">
        <v>0</v>
      </c>
      <c r="X205" s="2">
        <v>0</v>
      </c>
      <c r="Y205" s="6">
        <f>SUM(Table2[[#This Row],[VB G]:[VB FE]])</f>
        <v>24</v>
      </c>
      <c r="Z205" s="11">
        <f>IF((Table2[[#This Row],[VB T]]/Table2[[#This Row],[Admission]]) = 0, "--", (Table2[[#This Row],[VB T]]/Table2[[#This Row],[Admission]]))</f>
        <v>0.11707317073170732</v>
      </c>
      <c r="AA205" s="11" t="str">
        <f>IF(Table2[[#This Row],[VB T]]=0,"--", IF(Table2[[#This Row],[VB HS]]/Table2[[#This Row],[VB T]]=0, "--", Table2[[#This Row],[VB HS]]/Table2[[#This Row],[VB T]]))</f>
        <v>--</v>
      </c>
      <c r="AB205" s="18" t="str">
        <f>IF(Table2[[#This Row],[VB T]]=0,"--", IF(Table2[[#This Row],[VB FE]]/Table2[[#This Row],[VB T]]=0, "--", Table2[[#This Row],[VB FE]]/Table2[[#This Row],[VB T]]))</f>
        <v>--</v>
      </c>
      <c r="AC205" s="2">
        <v>0</v>
      </c>
      <c r="AD205" s="2">
        <v>0</v>
      </c>
      <c r="AE205" s="2">
        <v>0</v>
      </c>
      <c r="AF205" s="2">
        <v>0</v>
      </c>
      <c r="AG205" s="6">
        <f>SUM(Table2[[#This Row],[SC B]:[SC FE]])</f>
        <v>0</v>
      </c>
      <c r="AH205" s="11" t="str">
        <f>IF((Table2[[#This Row],[SC T]]/Table2[[#This Row],[Admission]]) = 0, "--", (Table2[[#This Row],[SC T]]/Table2[[#This Row],[Admission]]))</f>
        <v>--</v>
      </c>
      <c r="AI205" s="11" t="str">
        <f>IF(Table2[[#This Row],[SC T]]=0,"--", IF(Table2[[#This Row],[SC HS]]/Table2[[#This Row],[SC T]]=0, "--", Table2[[#This Row],[SC HS]]/Table2[[#This Row],[SC T]]))</f>
        <v>--</v>
      </c>
      <c r="AJ205" s="18" t="str">
        <f>IF(Table2[[#This Row],[SC T]]=0,"--", IF(Table2[[#This Row],[SC FE]]/Table2[[#This Row],[SC T]]=0, "--", Table2[[#This Row],[SC FE]]/Table2[[#This Row],[SC T]]))</f>
        <v>--</v>
      </c>
      <c r="AK205" s="15">
        <f>SUM(Table2[[#This Row],[FB T]],Table2[[#This Row],[XC T]],Table2[[#This Row],[VB T]],Table2[[#This Row],[SC T]])</f>
        <v>63</v>
      </c>
      <c r="AL205" s="2">
        <v>25</v>
      </c>
      <c r="AM205" s="2">
        <v>23</v>
      </c>
      <c r="AN205" s="2">
        <v>1</v>
      </c>
      <c r="AO205" s="2">
        <v>1</v>
      </c>
      <c r="AP205" s="6">
        <f>SUM(Table2[[#This Row],[BX B]:[BX FE]])</f>
        <v>50</v>
      </c>
      <c r="AQ205" s="11">
        <f>IF((Table2[[#This Row],[BX T]]/Table2[[#This Row],[Admission]]) = 0, "--", (Table2[[#This Row],[BX T]]/Table2[[#This Row],[Admission]]))</f>
        <v>0.24390243902439024</v>
      </c>
      <c r="AR205" s="11">
        <f>IF(Table2[[#This Row],[BX T]]=0,"--", IF(Table2[[#This Row],[BX HS]]/Table2[[#This Row],[BX T]]=0, "--", Table2[[#This Row],[BX HS]]/Table2[[#This Row],[BX T]]))</f>
        <v>0.02</v>
      </c>
      <c r="AS205" s="18">
        <f>IF(Table2[[#This Row],[BX T]]=0,"--", IF(Table2[[#This Row],[BX FE]]/Table2[[#This Row],[BX T]]=0, "--", Table2[[#This Row],[BX FE]]/Table2[[#This Row],[BX T]]))</f>
        <v>0.02</v>
      </c>
      <c r="AT205" s="2">
        <v>0</v>
      </c>
      <c r="AU205" s="2">
        <v>0</v>
      </c>
      <c r="AV205" s="2">
        <v>0</v>
      </c>
      <c r="AW205" s="2">
        <v>0</v>
      </c>
      <c r="AX205" s="6">
        <f>SUM(Table2[[#This Row],[SW B]:[SW FE]])</f>
        <v>0</v>
      </c>
      <c r="AY205" s="11" t="str">
        <f>IF((Table2[[#This Row],[SW T]]/Table2[[#This Row],[Admission]]) = 0, "--", (Table2[[#This Row],[SW T]]/Table2[[#This Row],[Admission]]))</f>
        <v>--</v>
      </c>
      <c r="AZ205" s="11" t="str">
        <f>IF(Table2[[#This Row],[SW T]]=0,"--", IF(Table2[[#This Row],[SW HS]]/Table2[[#This Row],[SW T]]=0, "--", Table2[[#This Row],[SW HS]]/Table2[[#This Row],[SW T]]))</f>
        <v>--</v>
      </c>
      <c r="BA205" s="18" t="str">
        <f>IF(Table2[[#This Row],[SW T]]=0,"--", IF(Table2[[#This Row],[SW FE]]/Table2[[#This Row],[SW T]]=0, "--", Table2[[#This Row],[SW FE]]/Table2[[#This Row],[SW T]]))</f>
        <v>--</v>
      </c>
      <c r="BB205" s="2">
        <v>1</v>
      </c>
      <c r="BC205" s="2">
        <v>6</v>
      </c>
      <c r="BD205" s="2">
        <v>0</v>
      </c>
      <c r="BE205" s="2">
        <v>0</v>
      </c>
      <c r="BF205" s="6">
        <f>SUM(Table2[[#This Row],[CHE B]:[CHE FE]])</f>
        <v>7</v>
      </c>
      <c r="BG205" s="11">
        <f>IF((Table2[[#This Row],[CHE T]]/Table2[[#This Row],[Admission]]) = 0, "--", (Table2[[#This Row],[CHE T]]/Table2[[#This Row],[Admission]]))</f>
        <v>3.4146341463414637E-2</v>
      </c>
      <c r="BH205" s="11" t="str">
        <f>IF(Table2[[#This Row],[CHE T]]=0,"--", IF(Table2[[#This Row],[CHE HS]]/Table2[[#This Row],[CHE T]]=0, "--", Table2[[#This Row],[CHE HS]]/Table2[[#This Row],[CHE T]]))</f>
        <v>--</v>
      </c>
      <c r="BI205" s="22" t="str">
        <f>IF(Table2[[#This Row],[CHE T]]=0,"--", IF(Table2[[#This Row],[CHE FE]]/Table2[[#This Row],[CHE T]]=0, "--", Table2[[#This Row],[CHE FE]]/Table2[[#This Row],[CHE T]]))</f>
        <v>--</v>
      </c>
      <c r="BJ205" s="2">
        <v>6</v>
      </c>
      <c r="BK205" s="2">
        <v>2</v>
      </c>
      <c r="BL205" s="2">
        <v>0</v>
      </c>
      <c r="BM205" s="2">
        <v>0</v>
      </c>
      <c r="BN205" s="6">
        <f>SUM(Table2[[#This Row],[WR B]:[WR FE]])</f>
        <v>8</v>
      </c>
      <c r="BO205" s="11">
        <f>IF((Table2[[#This Row],[WR T]]/Table2[[#This Row],[Admission]]) = 0, "--", (Table2[[#This Row],[WR T]]/Table2[[#This Row],[Admission]]))</f>
        <v>3.9024390243902439E-2</v>
      </c>
      <c r="BP205" s="11" t="str">
        <f>IF(Table2[[#This Row],[WR T]]=0,"--", IF(Table2[[#This Row],[WR HS]]/Table2[[#This Row],[WR T]]=0, "--", Table2[[#This Row],[WR HS]]/Table2[[#This Row],[WR T]]))</f>
        <v>--</v>
      </c>
      <c r="BQ205" s="18" t="str">
        <f>IF(Table2[[#This Row],[WR T]]=0,"--", IF(Table2[[#This Row],[WR FE]]/Table2[[#This Row],[WR T]]=0, "--", Table2[[#This Row],[WR FE]]/Table2[[#This Row],[WR T]]))</f>
        <v>--</v>
      </c>
      <c r="BR205" s="2">
        <v>0</v>
      </c>
      <c r="BS205" s="2">
        <v>0</v>
      </c>
      <c r="BT205" s="2">
        <v>0</v>
      </c>
      <c r="BU205" s="2">
        <v>0</v>
      </c>
      <c r="BV205" s="6">
        <f>SUM(Table2[[#This Row],[DNC B]:[DNC FE]])</f>
        <v>0</v>
      </c>
      <c r="BW205" s="11" t="str">
        <f>IF((Table2[[#This Row],[DNC T]]/Table2[[#This Row],[Admission]]) = 0, "--", (Table2[[#This Row],[DNC T]]/Table2[[#This Row],[Admission]]))</f>
        <v>--</v>
      </c>
      <c r="BX205" s="11" t="str">
        <f>IF(Table2[[#This Row],[DNC T]]=0,"--", IF(Table2[[#This Row],[DNC HS]]/Table2[[#This Row],[DNC T]]=0, "--", Table2[[#This Row],[DNC HS]]/Table2[[#This Row],[DNC T]]))</f>
        <v>--</v>
      </c>
      <c r="BY205" s="18" t="str">
        <f>IF(Table2[[#This Row],[DNC T]]=0,"--", IF(Table2[[#This Row],[DNC FE]]/Table2[[#This Row],[DNC T]]=0, "--", Table2[[#This Row],[DNC FE]]/Table2[[#This Row],[DNC T]]))</f>
        <v>--</v>
      </c>
      <c r="BZ205" s="24">
        <f>SUM(Table2[[#This Row],[BX T]],Table2[[#This Row],[SW T]],Table2[[#This Row],[CHE T]],Table2[[#This Row],[WR T]],Table2[[#This Row],[DNC T]])</f>
        <v>65</v>
      </c>
      <c r="CA205" s="2">
        <v>12</v>
      </c>
      <c r="CB205" s="2">
        <v>21</v>
      </c>
      <c r="CC205" s="2">
        <v>0</v>
      </c>
      <c r="CD205" s="2">
        <v>1</v>
      </c>
      <c r="CE205" s="6">
        <f>SUM(Table2[[#This Row],[TF B]:[TF FE]])</f>
        <v>34</v>
      </c>
      <c r="CF205" s="11">
        <f>IF((Table2[[#This Row],[TF T]]/Table2[[#This Row],[Admission]]) = 0, "--", (Table2[[#This Row],[TF T]]/Table2[[#This Row],[Admission]]))</f>
        <v>0.16585365853658537</v>
      </c>
      <c r="CG205" s="11" t="str">
        <f>IF(Table2[[#This Row],[TF T]]=0,"--", IF(Table2[[#This Row],[TF HS]]/Table2[[#This Row],[TF T]]=0, "--", Table2[[#This Row],[TF HS]]/Table2[[#This Row],[TF T]]))</f>
        <v>--</v>
      </c>
      <c r="CH205" s="18">
        <f>IF(Table2[[#This Row],[TF T]]=0,"--", IF(Table2[[#This Row],[TF FE]]/Table2[[#This Row],[TF T]]=0, "--", Table2[[#This Row],[TF FE]]/Table2[[#This Row],[TF T]]))</f>
        <v>2.9411764705882353E-2</v>
      </c>
      <c r="CI205" s="2">
        <v>12</v>
      </c>
      <c r="CJ205" s="2">
        <v>0</v>
      </c>
      <c r="CK205" s="2">
        <v>1</v>
      </c>
      <c r="CL205" s="2">
        <v>0</v>
      </c>
      <c r="CM205" s="6">
        <f>SUM(Table2[[#This Row],[BB B]:[BB FE]])</f>
        <v>13</v>
      </c>
      <c r="CN205" s="11">
        <f>IF((Table2[[#This Row],[BB T]]/Table2[[#This Row],[Admission]]) = 0, "--", (Table2[[#This Row],[BB T]]/Table2[[#This Row],[Admission]]))</f>
        <v>6.3414634146341464E-2</v>
      </c>
      <c r="CO205" s="11">
        <f>IF(Table2[[#This Row],[BB T]]=0,"--", IF(Table2[[#This Row],[BB HS]]/Table2[[#This Row],[BB T]]=0, "--", Table2[[#This Row],[BB HS]]/Table2[[#This Row],[BB T]]))</f>
        <v>7.6923076923076927E-2</v>
      </c>
      <c r="CP205" s="18" t="str">
        <f>IF(Table2[[#This Row],[BB T]]=0,"--", IF(Table2[[#This Row],[BB FE]]/Table2[[#This Row],[BB T]]=0, "--", Table2[[#This Row],[BB FE]]/Table2[[#This Row],[BB T]]))</f>
        <v>--</v>
      </c>
      <c r="CQ205" s="2">
        <v>0</v>
      </c>
      <c r="CR205" s="2">
        <v>14</v>
      </c>
      <c r="CS205" s="2">
        <v>0</v>
      </c>
      <c r="CT205" s="2">
        <v>0</v>
      </c>
      <c r="CU205" s="6">
        <f>SUM(Table2[[#This Row],[SB B]:[SB FE]])</f>
        <v>14</v>
      </c>
      <c r="CV205" s="11">
        <f>IF((Table2[[#This Row],[SB T]]/Table2[[#This Row],[Admission]]) = 0, "--", (Table2[[#This Row],[SB T]]/Table2[[#This Row],[Admission]]))</f>
        <v>6.8292682926829273E-2</v>
      </c>
      <c r="CW205" s="11" t="str">
        <f>IF(Table2[[#This Row],[SB T]]=0,"--", IF(Table2[[#This Row],[SB HS]]/Table2[[#This Row],[SB T]]=0, "--", Table2[[#This Row],[SB HS]]/Table2[[#This Row],[SB T]]))</f>
        <v>--</v>
      </c>
      <c r="CX205" s="18" t="str">
        <f>IF(Table2[[#This Row],[SB T]]=0,"--", IF(Table2[[#This Row],[SB FE]]/Table2[[#This Row],[SB T]]=0, "--", Table2[[#This Row],[SB FE]]/Table2[[#This Row],[SB T]]))</f>
        <v>--</v>
      </c>
      <c r="CY205" s="2">
        <v>4</v>
      </c>
      <c r="CZ205" s="2">
        <v>3</v>
      </c>
      <c r="DA205" s="2">
        <v>0</v>
      </c>
      <c r="DB205" s="2">
        <v>0</v>
      </c>
      <c r="DC205" s="6">
        <f>SUM(Table2[[#This Row],[GF B]:[GF FE]])</f>
        <v>7</v>
      </c>
      <c r="DD205" s="11">
        <f>IF((Table2[[#This Row],[GF T]]/Table2[[#This Row],[Admission]]) = 0, "--", (Table2[[#This Row],[GF T]]/Table2[[#This Row],[Admission]]))</f>
        <v>3.4146341463414637E-2</v>
      </c>
      <c r="DE205" s="11" t="str">
        <f>IF(Table2[[#This Row],[GF T]]=0,"--", IF(Table2[[#This Row],[GF HS]]/Table2[[#This Row],[GF T]]=0, "--", Table2[[#This Row],[GF HS]]/Table2[[#This Row],[GF T]]))</f>
        <v>--</v>
      </c>
      <c r="DF205" s="18" t="str">
        <f>IF(Table2[[#This Row],[GF T]]=0,"--", IF(Table2[[#This Row],[GF FE]]/Table2[[#This Row],[GF T]]=0, "--", Table2[[#This Row],[GF FE]]/Table2[[#This Row],[GF T]]))</f>
        <v>--</v>
      </c>
      <c r="DG205" s="2">
        <v>0</v>
      </c>
      <c r="DH205" s="2">
        <v>0</v>
      </c>
      <c r="DI205" s="2">
        <v>0</v>
      </c>
      <c r="DJ205" s="2">
        <v>0</v>
      </c>
      <c r="DK205" s="6">
        <f>SUM(Table2[[#This Row],[TN B]:[TN FE]])</f>
        <v>0</v>
      </c>
      <c r="DL205" s="11" t="str">
        <f>IF((Table2[[#This Row],[TN T]]/Table2[[#This Row],[Admission]]) = 0, "--", (Table2[[#This Row],[TN T]]/Table2[[#This Row],[Admission]]))</f>
        <v>--</v>
      </c>
      <c r="DM205" s="11" t="str">
        <f>IF(Table2[[#This Row],[TN T]]=0,"--", IF(Table2[[#This Row],[TN HS]]/Table2[[#This Row],[TN T]]=0, "--", Table2[[#This Row],[TN HS]]/Table2[[#This Row],[TN T]]))</f>
        <v>--</v>
      </c>
      <c r="DN205" s="18" t="str">
        <f>IF(Table2[[#This Row],[TN T]]=0,"--", IF(Table2[[#This Row],[TN FE]]/Table2[[#This Row],[TN T]]=0, "--", Table2[[#This Row],[TN FE]]/Table2[[#This Row],[TN T]]))</f>
        <v>--</v>
      </c>
      <c r="DO205" s="2">
        <v>7</v>
      </c>
      <c r="DP205" s="2">
        <v>5</v>
      </c>
      <c r="DQ205" s="2">
        <v>0</v>
      </c>
      <c r="DR205" s="2">
        <v>1</v>
      </c>
      <c r="DS205" s="6">
        <f>SUM(Table2[[#This Row],[BND B]:[BND FE]])</f>
        <v>13</v>
      </c>
      <c r="DT205" s="11">
        <f>IF((Table2[[#This Row],[BND T]]/Table2[[#This Row],[Admission]]) = 0, "--", (Table2[[#This Row],[BND T]]/Table2[[#This Row],[Admission]]))</f>
        <v>6.3414634146341464E-2</v>
      </c>
      <c r="DU205" s="11" t="str">
        <f>IF(Table2[[#This Row],[BND T]]=0,"--", IF(Table2[[#This Row],[BND HS]]/Table2[[#This Row],[BND T]]=0, "--", Table2[[#This Row],[BND HS]]/Table2[[#This Row],[BND T]]))</f>
        <v>--</v>
      </c>
      <c r="DV205" s="18">
        <f>IF(Table2[[#This Row],[BND T]]=0,"--", IF(Table2[[#This Row],[BND FE]]/Table2[[#This Row],[BND T]]=0, "--", Table2[[#This Row],[BND FE]]/Table2[[#This Row],[BND T]]))</f>
        <v>7.6923076923076927E-2</v>
      </c>
      <c r="DW205" s="2">
        <v>0</v>
      </c>
      <c r="DX205" s="2">
        <v>0</v>
      </c>
      <c r="DY205" s="2">
        <v>0</v>
      </c>
      <c r="DZ205" s="2">
        <v>0</v>
      </c>
      <c r="EA205" s="6">
        <f>SUM(Table2[[#This Row],[SPE B]:[SPE FE]])</f>
        <v>0</v>
      </c>
      <c r="EB205" s="11" t="str">
        <f>IF((Table2[[#This Row],[SPE T]]/Table2[[#This Row],[Admission]]) = 0, "--", (Table2[[#This Row],[SPE T]]/Table2[[#This Row],[Admission]]))</f>
        <v>--</v>
      </c>
      <c r="EC205" s="11" t="str">
        <f>IF(Table2[[#This Row],[SPE T]]=0,"--", IF(Table2[[#This Row],[SPE HS]]/Table2[[#This Row],[SPE T]]=0, "--", Table2[[#This Row],[SPE HS]]/Table2[[#This Row],[SPE T]]))</f>
        <v>--</v>
      </c>
      <c r="ED205" s="18" t="str">
        <f>IF(Table2[[#This Row],[SPE T]]=0,"--", IF(Table2[[#This Row],[SPE FE]]/Table2[[#This Row],[SPE T]]=0, "--", Table2[[#This Row],[SPE FE]]/Table2[[#This Row],[SPE T]]))</f>
        <v>--</v>
      </c>
      <c r="EE205" s="2">
        <v>0</v>
      </c>
      <c r="EF205" s="2">
        <v>0</v>
      </c>
      <c r="EG205" s="2">
        <v>0</v>
      </c>
      <c r="EH205" s="2">
        <v>0</v>
      </c>
      <c r="EI205" s="6">
        <f>SUM(Table2[[#This Row],[ORC B]:[ORC FE]])</f>
        <v>0</v>
      </c>
      <c r="EJ205" s="11" t="str">
        <f>IF((Table2[[#This Row],[ORC T]]/Table2[[#This Row],[Admission]]) = 0, "--", (Table2[[#This Row],[ORC T]]/Table2[[#This Row],[Admission]]))</f>
        <v>--</v>
      </c>
      <c r="EK205" s="11" t="str">
        <f>IF(Table2[[#This Row],[ORC T]]=0,"--", IF(Table2[[#This Row],[ORC HS]]/Table2[[#This Row],[ORC T]]=0, "--", Table2[[#This Row],[ORC HS]]/Table2[[#This Row],[ORC T]]))</f>
        <v>--</v>
      </c>
      <c r="EL205" s="18" t="str">
        <f>IF(Table2[[#This Row],[ORC T]]=0,"--", IF(Table2[[#This Row],[ORC FE]]/Table2[[#This Row],[ORC T]]=0, "--", Table2[[#This Row],[ORC FE]]/Table2[[#This Row],[ORC T]]))</f>
        <v>--</v>
      </c>
      <c r="EM205" s="2">
        <v>0</v>
      </c>
      <c r="EN205" s="2">
        <v>0</v>
      </c>
      <c r="EO205" s="2">
        <v>0</v>
      </c>
      <c r="EP205" s="2">
        <v>0</v>
      </c>
      <c r="EQ205" s="6">
        <f>SUM(Table2[[#This Row],[SOL B]:[SOL FE]])</f>
        <v>0</v>
      </c>
      <c r="ER205" s="11" t="str">
        <f>IF((Table2[[#This Row],[SOL T]]/Table2[[#This Row],[Admission]]) = 0, "--", (Table2[[#This Row],[SOL T]]/Table2[[#This Row],[Admission]]))</f>
        <v>--</v>
      </c>
      <c r="ES205" s="11" t="str">
        <f>IF(Table2[[#This Row],[SOL T]]=0,"--", IF(Table2[[#This Row],[SOL HS]]/Table2[[#This Row],[SOL T]]=0, "--", Table2[[#This Row],[SOL HS]]/Table2[[#This Row],[SOL T]]))</f>
        <v>--</v>
      </c>
      <c r="ET205" s="18" t="str">
        <f>IF(Table2[[#This Row],[SOL T]]=0,"--", IF(Table2[[#This Row],[SOL FE]]/Table2[[#This Row],[SOL T]]=0, "--", Table2[[#This Row],[SOL FE]]/Table2[[#This Row],[SOL T]]))</f>
        <v>--</v>
      </c>
      <c r="EU205" s="2">
        <v>0</v>
      </c>
      <c r="EV205" s="2">
        <v>0</v>
      </c>
      <c r="EW205" s="2">
        <v>0</v>
      </c>
      <c r="EX205" s="2">
        <v>0</v>
      </c>
      <c r="EY205" s="6">
        <f>SUM(Table2[[#This Row],[CHO B]:[CHO FE]])</f>
        <v>0</v>
      </c>
      <c r="EZ205" s="11" t="str">
        <f>IF((Table2[[#This Row],[CHO T]]/Table2[[#This Row],[Admission]]) = 0, "--", (Table2[[#This Row],[CHO T]]/Table2[[#This Row],[Admission]]))</f>
        <v>--</v>
      </c>
      <c r="FA205" s="11" t="str">
        <f>IF(Table2[[#This Row],[CHO T]]=0,"--", IF(Table2[[#This Row],[CHO HS]]/Table2[[#This Row],[CHO T]]=0, "--", Table2[[#This Row],[CHO HS]]/Table2[[#This Row],[CHO T]]))</f>
        <v>--</v>
      </c>
      <c r="FB205" s="18" t="str">
        <f>IF(Table2[[#This Row],[CHO T]]=0,"--", IF(Table2[[#This Row],[CHO FE]]/Table2[[#This Row],[CHO T]]=0, "--", Table2[[#This Row],[CHO FE]]/Table2[[#This Row],[CHO T]]))</f>
        <v>--</v>
      </c>
      <c r="FC20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81</v>
      </c>
      <c r="FD205">
        <v>0</v>
      </c>
      <c r="FE205">
        <v>214</v>
      </c>
      <c r="FF205" s="1" t="s">
        <v>390</v>
      </c>
      <c r="FG205" s="1" t="s">
        <v>390</v>
      </c>
      <c r="FH205">
        <v>0</v>
      </c>
      <c r="FI205">
        <v>2</v>
      </c>
      <c r="FJ205" s="1" t="s">
        <v>390</v>
      </c>
      <c r="FK205" s="1" t="s">
        <v>390</v>
      </c>
      <c r="FL205">
        <v>0</v>
      </c>
      <c r="FM205">
        <v>1</v>
      </c>
      <c r="FN205" s="1" t="s">
        <v>390</v>
      </c>
      <c r="FO205" s="1" t="s">
        <v>390</v>
      </c>
    </row>
    <row r="206" spans="1:171">
      <c r="A206">
        <v>936</v>
      </c>
      <c r="B206">
        <v>261</v>
      </c>
      <c r="C206" t="s">
        <v>112</v>
      </c>
      <c r="D206" t="s">
        <v>303</v>
      </c>
      <c r="E206" s="20">
        <v>131</v>
      </c>
      <c r="F206" s="2">
        <v>40</v>
      </c>
      <c r="G206" s="2">
        <v>0</v>
      </c>
      <c r="H206" s="2">
        <v>0</v>
      </c>
      <c r="I206" s="2">
        <v>2</v>
      </c>
      <c r="J206" s="6">
        <f>SUM(Table2[[#This Row],[FB B]:[FB FE]])</f>
        <v>42</v>
      </c>
      <c r="K206" s="11">
        <f>IF((Table2[[#This Row],[FB T]]/Table2[[#This Row],[Admission]]) = 0, "--", (Table2[[#This Row],[FB T]]/Table2[[#This Row],[Admission]]))</f>
        <v>0.32061068702290074</v>
      </c>
      <c r="L206" s="11" t="str">
        <f>IF(Table2[[#This Row],[FB T]]=0,"--", IF(Table2[[#This Row],[FB HS]]/Table2[[#This Row],[FB T]]=0, "--", Table2[[#This Row],[FB HS]]/Table2[[#This Row],[FB T]]))</f>
        <v>--</v>
      </c>
      <c r="M206" s="18">
        <f>IF(Table2[[#This Row],[FB T]]=0,"--", IF(Table2[[#This Row],[FB FE]]/Table2[[#This Row],[FB T]]=0, "--", Table2[[#This Row],[FB FE]]/Table2[[#This Row],[FB T]]))</f>
        <v>4.7619047619047616E-2</v>
      </c>
      <c r="N206" s="2">
        <v>15</v>
      </c>
      <c r="O206" s="2">
        <v>20</v>
      </c>
      <c r="P206" s="2">
        <v>0</v>
      </c>
      <c r="Q206" s="2">
        <v>4</v>
      </c>
      <c r="R206" s="6">
        <f>SUM(Table2[[#This Row],[XC B]:[XC FE]])</f>
        <v>39</v>
      </c>
      <c r="S206" s="11">
        <f>IF((Table2[[#This Row],[XC T]]/Table2[[#This Row],[Admission]]) = 0, "--", (Table2[[#This Row],[XC T]]/Table2[[#This Row],[Admission]]))</f>
        <v>0.29770992366412213</v>
      </c>
      <c r="T206" s="11" t="str">
        <f>IF(Table2[[#This Row],[XC T]]=0,"--", IF(Table2[[#This Row],[XC HS]]/Table2[[#This Row],[XC T]]=0, "--", Table2[[#This Row],[XC HS]]/Table2[[#This Row],[XC T]]))</f>
        <v>--</v>
      </c>
      <c r="U206" s="18">
        <f>IF(Table2[[#This Row],[XC T]]=0,"--", IF(Table2[[#This Row],[XC FE]]/Table2[[#This Row],[XC T]]=0, "--", Table2[[#This Row],[XC FE]]/Table2[[#This Row],[XC T]]))</f>
        <v>0.10256410256410256</v>
      </c>
      <c r="V206" s="2">
        <v>25</v>
      </c>
      <c r="W206" s="2">
        <v>0</v>
      </c>
      <c r="X206" s="2">
        <v>0</v>
      </c>
      <c r="Y206" s="6">
        <f>SUM(Table2[[#This Row],[VB G]:[VB FE]])</f>
        <v>25</v>
      </c>
      <c r="Z206" s="11">
        <f>IF((Table2[[#This Row],[VB T]]/Table2[[#This Row],[Admission]]) = 0, "--", (Table2[[#This Row],[VB T]]/Table2[[#This Row],[Admission]]))</f>
        <v>0.19083969465648856</v>
      </c>
      <c r="AA206" s="11" t="str">
        <f>IF(Table2[[#This Row],[VB T]]=0,"--", IF(Table2[[#This Row],[VB HS]]/Table2[[#This Row],[VB T]]=0, "--", Table2[[#This Row],[VB HS]]/Table2[[#This Row],[VB T]]))</f>
        <v>--</v>
      </c>
      <c r="AB206" s="18" t="str">
        <f>IF(Table2[[#This Row],[VB T]]=0,"--", IF(Table2[[#This Row],[VB FE]]/Table2[[#This Row],[VB T]]=0, "--", Table2[[#This Row],[VB FE]]/Table2[[#This Row],[VB T]]))</f>
        <v>--</v>
      </c>
      <c r="AC206" s="2">
        <v>0</v>
      </c>
      <c r="AD206" s="2">
        <v>0</v>
      </c>
      <c r="AE206" s="2">
        <v>0</v>
      </c>
      <c r="AF206" s="2">
        <v>0</v>
      </c>
      <c r="AG206" s="6">
        <f>SUM(Table2[[#This Row],[SC B]:[SC FE]])</f>
        <v>0</v>
      </c>
      <c r="AH206" s="11" t="str">
        <f>IF((Table2[[#This Row],[SC T]]/Table2[[#This Row],[Admission]]) = 0, "--", (Table2[[#This Row],[SC T]]/Table2[[#This Row],[Admission]]))</f>
        <v>--</v>
      </c>
      <c r="AI206" s="11" t="str">
        <f>IF(Table2[[#This Row],[SC T]]=0,"--", IF(Table2[[#This Row],[SC HS]]/Table2[[#This Row],[SC T]]=0, "--", Table2[[#This Row],[SC HS]]/Table2[[#This Row],[SC T]]))</f>
        <v>--</v>
      </c>
      <c r="AJ206" s="18" t="str">
        <f>IF(Table2[[#This Row],[SC T]]=0,"--", IF(Table2[[#This Row],[SC FE]]/Table2[[#This Row],[SC T]]=0, "--", Table2[[#This Row],[SC FE]]/Table2[[#This Row],[SC T]]))</f>
        <v>--</v>
      </c>
      <c r="AK206" s="15">
        <f>SUM(Table2[[#This Row],[FB T]],Table2[[#This Row],[XC T]],Table2[[#This Row],[VB T]],Table2[[#This Row],[SC T]])</f>
        <v>106</v>
      </c>
      <c r="AL206" s="2">
        <v>37</v>
      </c>
      <c r="AM206" s="2">
        <v>25</v>
      </c>
      <c r="AN206" s="2">
        <v>1</v>
      </c>
      <c r="AO206" s="2">
        <v>3</v>
      </c>
      <c r="AP206" s="6">
        <f>SUM(Table2[[#This Row],[BX B]:[BX FE]])</f>
        <v>66</v>
      </c>
      <c r="AQ206" s="11">
        <f>IF((Table2[[#This Row],[BX T]]/Table2[[#This Row],[Admission]]) = 0, "--", (Table2[[#This Row],[BX T]]/Table2[[#This Row],[Admission]]))</f>
        <v>0.50381679389312972</v>
      </c>
      <c r="AR206" s="11">
        <f>IF(Table2[[#This Row],[BX T]]=0,"--", IF(Table2[[#This Row],[BX HS]]/Table2[[#This Row],[BX T]]=0, "--", Table2[[#This Row],[BX HS]]/Table2[[#This Row],[BX T]]))</f>
        <v>1.5151515151515152E-2</v>
      </c>
      <c r="AS206" s="18">
        <f>IF(Table2[[#This Row],[BX T]]=0,"--", IF(Table2[[#This Row],[BX FE]]/Table2[[#This Row],[BX T]]=0, "--", Table2[[#This Row],[BX FE]]/Table2[[#This Row],[BX T]]))</f>
        <v>4.5454545454545456E-2</v>
      </c>
      <c r="AT206" s="2">
        <v>0</v>
      </c>
      <c r="AU206" s="2">
        <v>0</v>
      </c>
      <c r="AV206" s="2">
        <v>0</v>
      </c>
      <c r="AW206" s="2">
        <v>0</v>
      </c>
      <c r="AX206" s="6">
        <f>SUM(Table2[[#This Row],[SW B]:[SW FE]])</f>
        <v>0</v>
      </c>
      <c r="AY206" s="11" t="str">
        <f>IF((Table2[[#This Row],[SW T]]/Table2[[#This Row],[Admission]]) = 0, "--", (Table2[[#This Row],[SW T]]/Table2[[#This Row],[Admission]]))</f>
        <v>--</v>
      </c>
      <c r="AZ206" s="11" t="str">
        <f>IF(Table2[[#This Row],[SW T]]=0,"--", IF(Table2[[#This Row],[SW HS]]/Table2[[#This Row],[SW T]]=0, "--", Table2[[#This Row],[SW HS]]/Table2[[#This Row],[SW T]]))</f>
        <v>--</v>
      </c>
      <c r="BA206" s="18" t="str">
        <f>IF(Table2[[#This Row],[SW T]]=0,"--", IF(Table2[[#This Row],[SW FE]]/Table2[[#This Row],[SW T]]=0, "--", Table2[[#This Row],[SW FE]]/Table2[[#This Row],[SW T]]))</f>
        <v>--</v>
      </c>
      <c r="BB206" s="2">
        <v>0</v>
      </c>
      <c r="BC206" s="2">
        <v>0</v>
      </c>
      <c r="BD206" s="2">
        <v>0</v>
      </c>
      <c r="BE206" s="2">
        <v>0</v>
      </c>
      <c r="BF206" s="6">
        <f>SUM(Table2[[#This Row],[CHE B]:[CHE FE]])</f>
        <v>0</v>
      </c>
      <c r="BG206" s="11" t="str">
        <f>IF((Table2[[#This Row],[CHE T]]/Table2[[#This Row],[Admission]]) = 0, "--", (Table2[[#This Row],[CHE T]]/Table2[[#This Row],[Admission]]))</f>
        <v>--</v>
      </c>
      <c r="BH206" s="11" t="str">
        <f>IF(Table2[[#This Row],[CHE T]]=0,"--", IF(Table2[[#This Row],[CHE HS]]/Table2[[#This Row],[CHE T]]=0, "--", Table2[[#This Row],[CHE HS]]/Table2[[#This Row],[CHE T]]))</f>
        <v>--</v>
      </c>
      <c r="BI206" s="22" t="str">
        <f>IF(Table2[[#This Row],[CHE T]]=0,"--", IF(Table2[[#This Row],[CHE FE]]/Table2[[#This Row],[CHE T]]=0, "--", Table2[[#This Row],[CHE FE]]/Table2[[#This Row],[CHE T]]))</f>
        <v>--</v>
      </c>
      <c r="BJ206" s="2">
        <v>0</v>
      </c>
      <c r="BK206" s="2">
        <v>0</v>
      </c>
      <c r="BL206" s="2">
        <v>0</v>
      </c>
      <c r="BM206" s="2">
        <v>0</v>
      </c>
      <c r="BN206" s="6">
        <f>SUM(Table2[[#This Row],[WR B]:[WR FE]])</f>
        <v>0</v>
      </c>
      <c r="BO206" s="11" t="str">
        <f>IF((Table2[[#This Row],[WR T]]/Table2[[#This Row],[Admission]]) = 0, "--", (Table2[[#This Row],[WR T]]/Table2[[#This Row],[Admission]]))</f>
        <v>--</v>
      </c>
      <c r="BP206" s="11" t="str">
        <f>IF(Table2[[#This Row],[WR T]]=0,"--", IF(Table2[[#This Row],[WR HS]]/Table2[[#This Row],[WR T]]=0, "--", Table2[[#This Row],[WR HS]]/Table2[[#This Row],[WR T]]))</f>
        <v>--</v>
      </c>
      <c r="BQ206" s="18" t="str">
        <f>IF(Table2[[#This Row],[WR T]]=0,"--", IF(Table2[[#This Row],[WR FE]]/Table2[[#This Row],[WR T]]=0, "--", Table2[[#This Row],[WR FE]]/Table2[[#This Row],[WR T]]))</f>
        <v>--</v>
      </c>
      <c r="BR206" s="2">
        <v>0</v>
      </c>
      <c r="BS206" s="2">
        <v>0</v>
      </c>
      <c r="BT206" s="2">
        <v>0</v>
      </c>
      <c r="BU206" s="2">
        <v>0</v>
      </c>
      <c r="BV206" s="6">
        <f>SUM(Table2[[#This Row],[DNC B]:[DNC FE]])</f>
        <v>0</v>
      </c>
      <c r="BW206" s="11" t="str">
        <f>IF((Table2[[#This Row],[DNC T]]/Table2[[#This Row],[Admission]]) = 0, "--", (Table2[[#This Row],[DNC T]]/Table2[[#This Row],[Admission]]))</f>
        <v>--</v>
      </c>
      <c r="BX206" s="11" t="str">
        <f>IF(Table2[[#This Row],[DNC T]]=0,"--", IF(Table2[[#This Row],[DNC HS]]/Table2[[#This Row],[DNC T]]=0, "--", Table2[[#This Row],[DNC HS]]/Table2[[#This Row],[DNC T]]))</f>
        <v>--</v>
      </c>
      <c r="BY206" s="18" t="str">
        <f>IF(Table2[[#This Row],[DNC T]]=0,"--", IF(Table2[[#This Row],[DNC FE]]/Table2[[#This Row],[DNC T]]=0, "--", Table2[[#This Row],[DNC FE]]/Table2[[#This Row],[DNC T]]))</f>
        <v>--</v>
      </c>
      <c r="BZ206" s="24">
        <f>SUM(Table2[[#This Row],[BX T]],Table2[[#This Row],[SW T]],Table2[[#This Row],[CHE T]],Table2[[#This Row],[WR T]],Table2[[#This Row],[DNC T]])</f>
        <v>66</v>
      </c>
      <c r="CA206" s="2">
        <v>31</v>
      </c>
      <c r="CB206" s="2">
        <v>38</v>
      </c>
      <c r="CC206" s="2">
        <v>0</v>
      </c>
      <c r="CD206" s="2">
        <v>4</v>
      </c>
      <c r="CE206" s="6">
        <f>SUM(Table2[[#This Row],[TF B]:[TF FE]])</f>
        <v>73</v>
      </c>
      <c r="CF206" s="11">
        <f>IF((Table2[[#This Row],[TF T]]/Table2[[#This Row],[Admission]]) = 0, "--", (Table2[[#This Row],[TF T]]/Table2[[#This Row],[Admission]]))</f>
        <v>0.5572519083969466</v>
      </c>
      <c r="CG206" s="11" t="str">
        <f>IF(Table2[[#This Row],[TF T]]=0,"--", IF(Table2[[#This Row],[TF HS]]/Table2[[#This Row],[TF T]]=0, "--", Table2[[#This Row],[TF HS]]/Table2[[#This Row],[TF T]]))</f>
        <v>--</v>
      </c>
      <c r="CH206" s="18">
        <f>IF(Table2[[#This Row],[TF T]]=0,"--", IF(Table2[[#This Row],[TF FE]]/Table2[[#This Row],[TF T]]=0, "--", Table2[[#This Row],[TF FE]]/Table2[[#This Row],[TF T]]))</f>
        <v>5.4794520547945202E-2</v>
      </c>
      <c r="CI206" s="2">
        <v>23</v>
      </c>
      <c r="CJ206" s="2">
        <v>0</v>
      </c>
      <c r="CK206" s="2">
        <v>0</v>
      </c>
      <c r="CL206" s="2">
        <v>1</v>
      </c>
      <c r="CM206" s="6">
        <f>SUM(Table2[[#This Row],[BB B]:[BB FE]])</f>
        <v>24</v>
      </c>
      <c r="CN206" s="11">
        <f>IF((Table2[[#This Row],[BB T]]/Table2[[#This Row],[Admission]]) = 0, "--", (Table2[[#This Row],[BB T]]/Table2[[#This Row],[Admission]]))</f>
        <v>0.18320610687022901</v>
      </c>
      <c r="CO206" s="11" t="str">
        <f>IF(Table2[[#This Row],[BB T]]=0,"--", IF(Table2[[#This Row],[BB HS]]/Table2[[#This Row],[BB T]]=0, "--", Table2[[#This Row],[BB HS]]/Table2[[#This Row],[BB T]]))</f>
        <v>--</v>
      </c>
      <c r="CP206" s="18">
        <f>IF(Table2[[#This Row],[BB T]]=0,"--", IF(Table2[[#This Row],[BB FE]]/Table2[[#This Row],[BB T]]=0, "--", Table2[[#This Row],[BB FE]]/Table2[[#This Row],[BB T]]))</f>
        <v>4.1666666666666664E-2</v>
      </c>
      <c r="CQ206" s="2">
        <v>0</v>
      </c>
      <c r="CR206" s="2">
        <v>12</v>
      </c>
      <c r="CS206" s="2">
        <v>0</v>
      </c>
      <c r="CT206" s="2">
        <v>0</v>
      </c>
      <c r="CU206" s="6">
        <f>SUM(Table2[[#This Row],[SB B]:[SB FE]])</f>
        <v>12</v>
      </c>
      <c r="CV206" s="11">
        <f>IF((Table2[[#This Row],[SB T]]/Table2[[#This Row],[Admission]]) = 0, "--", (Table2[[#This Row],[SB T]]/Table2[[#This Row],[Admission]]))</f>
        <v>9.1603053435114504E-2</v>
      </c>
      <c r="CW206" s="11" t="str">
        <f>IF(Table2[[#This Row],[SB T]]=0,"--", IF(Table2[[#This Row],[SB HS]]/Table2[[#This Row],[SB T]]=0, "--", Table2[[#This Row],[SB HS]]/Table2[[#This Row],[SB T]]))</f>
        <v>--</v>
      </c>
      <c r="CX206" s="18" t="str">
        <f>IF(Table2[[#This Row],[SB T]]=0,"--", IF(Table2[[#This Row],[SB FE]]/Table2[[#This Row],[SB T]]=0, "--", Table2[[#This Row],[SB FE]]/Table2[[#This Row],[SB T]]))</f>
        <v>--</v>
      </c>
      <c r="CY206" s="2">
        <v>4</v>
      </c>
      <c r="CZ206" s="2">
        <v>11</v>
      </c>
      <c r="DA206" s="2">
        <v>0</v>
      </c>
      <c r="DB206" s="2">
        <v>0</v>
      </c>
      <c r="DC206" s="6">
        <f>SUM(Table2[[#This Row],[GF B]:[GF FE]])</f>
        <v>15</v>
      </c>
      <c r="DD206" s="11">
        <f>IF((Table2[[#This Row],[GF T]]/Table2[[#This Row],[Admission]]) = 0, "--", (Table2[[#This Row],[GF T]]/Table2[[#This Row],[Admission]]))</f>
        <v>0.11450381679389313</v>
      </c>
      <c r="DE206" s="11" t="str">
        <f>IF(Table2[[#This Row],[GF T]]=0,"--", IF(Table2[[#This Row],[GF HS]]/Table2[[#This Row],[GF T]]=0, "--", Table2[[#This Row],[GF HS]]/Table2[[#This Row],[GF T]]))</f>
        <v>--</v>
      </c>
      <c r="DF206" s="18" t="str">
        <f>IF(Table2[[#This Row],[GF T]]=0,"--", IF(Table2[[#This Row],[GF FE]]/Table2[[#This Row],[GF T]]=0, "--", Table2[[#This Row],[GF FE]]/Table2[[#This Row],[GF T]]))</f>
        <v>--</v>
      </c>
      <c r="DG206" s="2">
        <v>0</v>
      </c>
      <c r="DH206" s="2">
        <v>0</v>
      </c>
      <c r="DI206" s="2">
        <v>0</v>
      </c>
      <c r="DJ206" s="2">
        <v>0</v>
      </c>
      <c r="DK206" s="6">
        <f>SUM(Table2[[#This Row],[TN B]:[TN FE]])</f>
        <v>0</v>
      </c>
      <c r="DL206" s="11" t="str">
        <f>IF((Table2[[#This Row],[TN T]]/Table2[[#This Row],[Admission]]) = 0, "--", (Table2[[#This Row],[TN T]]/Table2[[#This Row],[Admission]]))</f>
        <v>--</v>
      </c>
      <c r="DM206" s="11" t="str">
        <f>IF(Table2[[#This Row],[TN T]]=0,"--", IF(Table2[[#This Row],[TN HS]]/Table2[[#This Row],[TN T]]=0, "--", Table2[[#This Row],[TN HS]]/Table2[[#This Row],[TN T]]))</f>
        <v>--</v>
      </c>
      <c r="DN206" s="18" t="str">
        <f>IF(Table2[[#This Row],[TN T]]=0,"--", IF(Table2[[#This Row],[TN FE]]/Table2[[#This Row],[TN T]]=0, "--", Table2[[#This Row],[TN FE]]/Table2[[#This Row],[TN T]]))</f>
        <v>--</v>
      </c>
      <c r="DO206" s="2">
        <v>0</v>
      </c>
      <c r="DP206" s="2">
        <v>0</v>
      </c>
      <c r="DQ206" s="2">
        <v>0</v>
      </c>
      <c r="DR206" s="2">
        <v>0</v>
      </c>
      <c r="DS206" s="6">
        <f>SUM(Table2[[#This Row],[BND B]:[BND FE]])</f>
        <v>0</v>
      </c>
      <c r="DT206" s="11" t="str">
        <f>IF((Table2[[#This Row],[BND T]]/Table2[[#This Row],[Admission]]) = 0, "--", (Table2[[#This Row],[BND T]]/Table2[[#This Row],[Admission]]))</f>
        <v>--</v>
      </c>
      <c r="DU206" s="11" t="str">
        <f>IF(Table2[[#This Row],[BND T]]=0,"--", IF(Table2[[#This Row],[BND HS]]/Table2[[#This Row],[BND T]]=0, "--", Table2[[#This Row],[BND HS]]/Table2[[#This Row],[BND T]]))</f>
        <v>--</v>
      </c>
      <c r="DV206" s="18" t="str">
        <f>IF(Table2[[#This Row],[BND T]]=0,"--", IF(Table2[[#This Row],[BND FE]]/Table2[[#This Row],[BND T]]=0, "--", Table2[[#This Row],[BND FE]]/Table2[[#This Row],[BND T]]))</f>
        <v>--</v>
      </c>
      <c r="DW206" s="2">
        <v>0</v>
      </c>
      <c r="DX206" s="2">
        <v>0</v>
      </c>
      <c r="DY206" s="2">
        <v>0</v>
      </c>
      <c r="DZ206" s="2">
        <v>0</v>
      </c>
      <c r="EA206" s="6">
        <f>SUM(Table2[[#This Row],[SPE B]:[SPE FE]])</f>
        <v>0</v>
      </c>
      <c r="EB206" s="11" t="str">
        <f>IF((Table2[[#This Row],[SPE T]]/Table2[[#This Row],[Admission]]) = 0, "--", (Table2[[#This Row],[SPE T]]/Table2[[#This Row],[Admission]]))</f>
        <v>--</v>
      </c>
      <c r="EC206" s="11" t="str">
        <f>IF(Table2[[#This Row],[SPE T]]=0,"--", IF(Table2[[#This Row],[SPE HS]]/Table2[[#This Row],[SPE T]]=0, "--", Table2[[#This Row],[SPE HS]]/Table2[[#This Row],[SPE T]]))</f>
        <v>--</v>
      </c>
      <c r="ED206" s="18" t="str">
        <f>IF(Table2[[#This Row],[SPE T]]=0,"--", IF(Table2[[#This Row],[SPE FE]]/Table2[[#This Row],[SPE T]]=0, "--", Table2[[#This Row],[SPE FE]]/Table2[[#This Row],[SPE T]]))</f>
        <v>--</v>
      </c>
      <c r="EE206" s="2">
        <v>0</v>
      </c>
      <c r="EF206" s="2">
        <v>0</v>
      </c>
      <c r="EG206" s="2">
        <v>0</v>
      </c>
      <c r="EH206" s="2">
        <v>0</v>
      </c>
      <c r="EI206" s="6">
        <f>SUM(Table2[[#This Row],[ORC B]:[ORC FE]])</f>
        <v>0</v>
      </c>
      <c r="EJ206" s="11" t="str">
        <f>IF((Table2[[#This Row],[ORC T]]/Table2[[#This Row],[Admission]]) = 0, "--", (Table2[[#This Row],[ORC T]]/Table2[[#This Row],[Admission]]))</f>
        <v>--</v>
      </c>
      <c r="EK206" s="11" t="str">
        <f>IF(Table2[[#This Row],[ORC T]]=0,"--", IF(Table2[[#This Row],[ORC HS]]/Table2[[#This Row],[ORC T]]=0, "--", Table2[[#This Row],[ORC HS]]/Table2[[#This Row],[ORC T]]))</f>
        <v>--</v>
      </c>
      <c r="EL206" s="18" t="str">
        <f>IF(Table2[[#This Row],[ORC T]]=0,"--", IF(Table2[[#This Row],[ORC FE]]/Table2[[#This Row],[ORC T]]=0, "--", Table2[[#This Row],[ORC FE]]/Table2[[#This Row],[ORC T]]))</f>
        <v>--</v>
      </c>
      <c r="EM206" s="2">
        <v>0</v>
      </c>
      <c r="EN206" s="2">
        <v>0</v>
      </c>
      <c r="EO206" s="2">
        <v>0</v>
      </c>
      <c r="EP206" s="2">
        <v>0</v>
      </c>
      <c r="EQ206" s="6">
        <f>SUM(Table2[[#This Row],[SOL B]:[SOL FE]])</f>
        <v>0</v>
      </c>
      <c r="ER206" s="11" t="str">
        <f>IF((Table2[[#This Row],[SOL T]]/Table2[[#This Row],[Admission]]) = 0, "--", (Table2[[#This Row],[SOL T]]/Table2[[#This Row],[Admission]]))</f>
        <v>--</v>
      </c>
      <c r="ES206" s="11" t="str">
        <f>IF(Table2[[#This Row],[SOL T]]=0,"--", IF(Table2[[#This Row],[SOL HS]]/Table2[[#This Row],[SOL T]]=0, "--", Table2[[#This Row],[SOL HS]]/Table2[[#This Row],[SOL T]]))</f>
        <v>--</v>
      </c>
      <c r="ET206" s="18" t="str">
        <f>IF(Table2[[#This Row],[SOL T]]=0,"--", IF(Table2[[#This Row],[SOL FE]]/Table2[[#This Row],[SOL T]]=0, "--", Table2[[#This Row],[SOL FE]]/Table2[[#This Row],[SOL T]]))</f>
        <v>--</v>
      </c>
      <c r="EU206" s="2">
        <v>0</v>
      </c>
      <c r="EV206" s="2">
        <v>0</v>
      </c>
      <c r="EW206" s="2">
        <v>0</v>
      </c>
      <c r="EX206" s="2">
        <v>0</v>
      </c>
      <c r="EY206" s="6">
        <f>SUM(Table2[[#This Row],[CHO B]:[CHO FE]])</f>
        <v>0</v>
      </c>
      <c r="EZ206" s="11" t="str">
        <f>IF((Table2[[#This Row],[CHO T]]/Table2[[#This Row],[Admission]]) = 0, "--", (Table2[[#This Row],[CHO T]]/Table2[[#This Row],[Admission]]))</f>
        <v>--</v>
      </c>
      <c r="FA206" s="11" t="str">
        <f>IF(Table2[[#This Row],[CHO T]]=0,"--", IF(Table2[[#This Row],[CHO HS]]/Table2[[#This Row],[CHO T]]=0, "--", Table2[[#This Row],[CHO HS]]/Table2[[#This Row],[CHO T]]))</f>
        <v>--</v>
      </c>
      <c r="FB206" s="18" t="str">
        <f>IF(Table2[[#This Row],[CHO T]]=0,"--", IF(Table2[[#This Row],[CHO FE]]/Table2[[#This Row],[CHO T]]=0, "--", Table2[[#This Row],[CHO FE]]/Table2[[#This Row],[CHO T]]))</f>
        <v>--</v>
      </c>
      <c r="FC20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124</v>
      </c>
      <c r="FD206">
        <v>100</v>
      </c>
      <c r="FE206">
        <v>0</v>
      </c>
      <c r="FF206" s="1" t="s">
        <v>390</v>
      </c>
      <c r="FG206" s="1" t="s">
        <v>390</v>
      </c>
      <c r="FH206">
        <v>0</v>
      </c>
      <c r="FI206">
        <v>0</v>
      </c>
      <c r="FJ206" s="1" t="s">
        <v>390</v>
      </c>
      <c r="FK206" s="1" t="s">
        <v>390</v>
      </c>
      <c r="FL206">
        <v>0</v>
      </c>
      <c r="FM206">
        <v>0</v>
      </c>
      <c r="FN206" s="1" t="s">
        <v>390</v>
      </c>
      <c r="FO206" s="1" t="s">
        <v>390</v>
      </c>
    </row>
    <row r="207" spans="1:171">
      <c r="A207">
        <v>1058</v>
      </c>
      <c r="B207">
        <v>52</v>
      </c>
      <c r="C207" t="s">
        <v>94</v>
      </c>
      <c r="D207" t="s">
        <v>304</v>
      </c>
      <c r="E207" s="20">
        <v>2474</v>
      </c>
      <c r="F207" s="2">
        <v>132</v>
      </c>
      <c r="G207" s="2">
        <v>0</v>
      </c>
      <c r="H207" s="2">
        <v>0</v>
      </c>
      <c r="I207" s="2">
        <v>0</v>
      </c>
      <c r="J207" s="6">
        <f>SUM(Table2[[#This Row],[FB B]:[FB FE]])</f>
        <v>132</v>
      </c>
      <c r="K207" s="11">
        <f>IF((Table2[[#This Row],[FB T]]/Table2[[#This Row],[Admission]]) = 0, "--", (Table2[[#This Row],[FB T]]/Table2[[#This Row],[Admission]]))</f>
        <v>5.3354890864995959E-2</v>
      </c>
      <c r="L207" s="11" t="str">
        <f>IF(Table2[[#This Row],[FB T]]=0,"--", IF(Table2[[#This Row],[FB HS]]/Table2[[#This Row],[FB T]]=0, "--", Table2[[#This Row],[FB HS]]/Table2[[#This Row],[FB T]]))</f>
        <v>--</v>
      </c>
      <c r="M207" s="18" t="str">
        <f>IF(Table2[[#This Row],[FB T]]=0,"--", IF(Table2[[#This Row],[FB FE]]/Table2[[#This Row],[FB T]]=0, "--", Table2[[#This Row],[FB FE]]/Table2[[#This Row],[FB T]]))</f>
        <v>--</v>
      </c>
      <c r="N207" s="2">
        <v>39</v>
      </c>
      <c r="O207" s="2">
        <v>38</v>
      </c>
      <c r="P207" s="2">
        <v>0</v>
      </c>
      <c r="Q207" s="2">
        <v>0</v>
      </c>
      <c r="R207" s="6">
        <f>SUM(Table2[[#This Row],[XC B]:[XC FE]])</f>
        <v>77</v>
      </c>
      <c r="S207" s="11">
        <f>IF((Table2[[#This Row],[XC T]]/Table2[[#This Row],[Admission]]) = 0, "--", (Table2[[#This Row],[XC T]]/Table2[[#This Row],[Admission]]))</f>
        <v>3.1123686337914309E-2</v>
      </c>
      <c r="T207" s="11" t="str">
        <f>IF(Table2[[#This Row],[XC T]]=0,"--", IF(Table2[[#This Row],[XC HS]]/Table2[[#This Row],[XC T]]=0, "--", Table2[[#This Row],[XC HS]]/Table2[[#This Row],[XC T]]))</f>
        <v>--</v>
      </c>
      <c r="U207" s="18" t="str">
        <f>IF(Table2[[#This Row],[XC T]]=0,"--", IF(Table2[[#This Row],[XC FE]]/Table2[[#This Row],[XC T]]=0, "--", Table2[[#This Row],[XC FE]]/Table2[[#This Row],[XC T]]))</f>
        <v>--</v>
      </c>
      <c r="V207" s="2">
        <v>35</v>
      </c>
      <c r="W207" s="2">
        <v>0</v>
      </c>
      <c r="X207" s="2">
        <v>1</v>
      </c>
      <c r="Y207" s="6">
        <f>SUM(Table2[[#This Row],[VB G]:[VB FE]])</f>
        <v>36</v>
      </c>
      <c r="Z207" s="11">
        <f>IF((Table2[[#This Row],[VB T]]/Table2[[#This Row],[Admission]]) = 0, "--", (Table2[[#This Row],[VB T]]/Table2[[#This Row],[Admission]]))</f>
        <v>1.4551333872271624E-2</v>
      </c>
      <c r="AA207" s="11" t="str">
        <f>IF(Table2[[#This Row],[VB T]]=0,"--", IF(Table2[[#This Row],[VB HS]]/Table2[[#This Row],[VB T]]=0, "--", Table2[[#This Row],[VB HS]]/Table2[[#This Row],[VB T]]))</f>
        <v>--</v>
      </c>
      <c r="AB207" s="18">
        <f>IF(Table2[[#This Row],[VB T]]=0,"--", IF(Table2[[#This Row],[VB FE]]/Table2[[#This Row],[VB T]]=0, "--", Table2[[#This Row],[VB FE]]/Table2[[#This Row],[VB T]]))</f>
        <v>2.7777777777777776E-2</v>
      </c>
      <c r="AC207" s="2">
        <v>41</v>
      </c>
      <c r="AD207" s="2">
        <v>30</v>
      </c>
      <c r="AE207" s="2">
        <v>0</v>
      </c>
      <c r="AF207" s="2">
        <v>0</v>
      </c>
      <c r="AG207" s="6">
        <f>SUM(Table2[[#This Row],[SC B]:[SC FE]])</f>
        <v>71</v>
      </c>
      <c r="AH207" s="11">
        <f>IF((Table2[[#This Row],[SC T]]/Table2[[#This Row],[Admission]]) = 0, "--", (Table2[[#This Row],[SC T]]/Table2[[#This Row],[Admission]]))</f>
        <v>2.8698464025869039E-2</v>
      </c>
      <c r="AI207" s="11" t="str">
        <f>IF(Table2[[#This Row],[SC T]]=0,"--", IF(Table2[[#This Row],[SC HS]]/Table2[[#This Row],[SC T]]=0, "--", Table2[[#This Row],[SC HS]]/Table2[[#This Row],[SC T]]))</f>
        <v>--</v>
      </c>
      <c r="AJ207" s="18" t="str">
        <f>IF(Table2[[#This Row],[SC T]]=0,"--", IF(Table2[[#This Row],[SC FE]]/Table2[[#This Row],[SC T]]=0, "--", Table2[[#This Row],[SC FE]]/Table2[[#This Row],[SC T]]))</f>
        <v>--</v>
      </c>
      <c r="AK207" s="15">
        <f>SUM(Table2[[#This Row],[FB T]],Table2[[#This Row],[XC T]],Table2[[#This Row],[VB T]],Table2[[#This Row],[SC T]])</f>
        <v>316</v>
      </c>
      <c r="AL207" s="2">
        <v>30</v>
      </c>
      <c r="AM207" s="2">
        <v>31</v>
      </c>
      <c r="AN207" s="2">
        <v>0</v>
      </c>
      <c r="AO207" s="2">
        <v>0</v>
      </c>
      <c r="AP207" s="6">
        <f>SUM(Table2[[#This Row],[BX B]:[BX FE]])</f>
        <v>61</v>
      </c>
      <c r="AQ207" s="11">
        <f>IF((Table2[[#This Row],[BX T]]/Table2[[#This Row],[Admission]]) = 0, "--", (Table2[[#This Row],[BX T]]/Table2[[#This Row],[Admission]]))</f>
        <v>2.4656426839126919E-2</v>
      </c>
      <c r="AR207" s="11" t="str">
        <f>IF(Table2[[#This Row],[BX T]]=0,"--", IF(Table2[[#This Row],[BX HS]]/Table2[[#This Row],[BX T]]=0, "--", Table2[[#This Row],[BX HS]]/Table2[[#This Row],[BX T]]))</f>
        <v>--</v>
      </c>
      <c r="AS207" s="18" t="str">
        <f>IF(Table2[[#This Row],[BX T]]=0,"--", IF(Table2[[#This Row],[BX FE]]/Table2[[#This Row],[BX T]]=0, "--", Table2[[#This Row],[BX FE]]/Table2[[#This Row],[BX T]]))</f>
        <v>--</v>
      </c>
      <c r="AT207" s="2">
        <v>24</v>
      </c>
      <c r="AU207" s="2">
        <v>16</v>
      </c>
      <c r="AV207" s="2">
        <v>2</v>
      </c>
      <c r="AW207" s="2">
        <v>0</v>
      </c>
      <c r="AX207" s="6">
        <f>SUM(Table2[[#This Row],[SW B]:[SW FE]])</f>
        <v>42</v>
      </c>
      <c r="AY207" s="11">
        <f>IF((Table2[[#This Row],[SW T]]/Table2[[#This Row],[Admission]]) = 0, "--", (Table2[[#This Row],[SW T]]/Table2[[#This Row],[Admission]]))</f>
        <v>1.6976556184316895E-2</v>
      </c>
      <c r="AZ207" s="11">
        <f>IF(Table2[[#This Row],[SW T]]=0,"--", IF(Table2[[#This Row],[SW HS]]/Table2[[#This Row],[SW T]]=0, "--", Table2[[#This Row],[SW HS]]/Table2[[#This Row],[SW T]]))</f>
        <v>4.7619047619047616E-2</v>
      </c>
      <c r="BA207" s="18" t="str">
        <f>IF(Table2[[#This Row],[SW T]]=0,"--", IF(Table2[[#This Row],[SW FE]]/Table2[[#This Row],[SW T]]=0, "--", Table2[[#This Row],[SW FE]]/Table2[[#This Row],[SW T]]))</f>
        <v>--</v>
      </c>
      <c r="BB207" s="2">
        <v>0</v>
      </c>
      <c r="BC207" s="2">
        <v>39</v>
      </c>
      <c r="BD207" s="2">
        <v>0</v>
      </c>
      <c r="BE207" s="2">
        <v>0</v>
      </c>
      <c r="BF207" s="6">
        <f>SUM(Table2[[#This Row],[CHE B]:[CHE FE]])</f>
        <v>39</v>
      </c>
      <c r="BG207" s="11">
        <f>IF((Table2[[#This Row],[CHE T]]/Table2[[#This Row],[Admission]]) = 0, "--", (Table2[[#This Row],[CHE T]]/Table2[[#This Row],[Admission]]))</f>
        <v>1.5763945028294261E-2</v>
      </c>
      <c r="BH207" s="11" t="str">
        <f>IF(Table2[[#This Row],[CHE T]]=0,"--", IF(Table2[[#This Row],[CHE HS]]/Table2[[#This Row],[CHE T]]=0, "--", Table2[[#This Row],[CHE HS]]/Table2[[#This Row],[CHE T]]))</f>
        <v>--</v>
      </c>
      <c r="BI207" s="22" t="str">
        <f>IF(Table2[[#This Row],[CHE T]]=0,"--", IF(Table2[[#This Row],[CHE FE]]/Table2[[#This Row],[CHE T]]=0, "--", Table2[[#This Row],[CHE FE]]/Table2[[#This Row],[CHE T]]))</f>
        <v>--</v>
      </c>
      <c r="BJ207" s="2">
        <v>45</v>
      </c>
      <c r="BK207" s="2">
        <v>1</v>
      </c>
      <c r="BL207" s="2">
        <v>0</v>
      </c>
      <c r="BM207" s="2">
        <v>0</v>
      </c>
      <c r="BN207" s="6">
        <f>SUM(Table2[[#This Row],[WR B]:[WR FE]])</f>
        <v>46</v>
      </c>
      <c r="BO207" s="11">
        <f>IF((Table2[[#This Row],[WR T]]/Table2[[#This Row],[Admission]]) = 0, "--", (Table2[[#This Row],[WR T]]/Table2[[#This Row],[Admission]]))</f>
        <v>1.8593371059013743E-2</v>
      </c>
      <c r="BP207" s="11" t="str">
        <f>IF(Table2[[#This Row],[WR T]]=0,"--", IF(Table2[[#This Row],[WR HS]]/Table2[[#This Row],[WR T]]=0, "--", Table2[[#This Row],[WR HS]]/Table2[[#This Row],[WR T]]))</f>
        <v>--</v>
      </c>
      <c r="BQ207" s="18" t="str">
        <f>IF(Table2[[#This Row],[WR T]]=0,"--", IF(Table2[[#This Row],[WR FE]]/Table2[[#This Row],[WR T]]=0, "--", Table2[[#This Row],[WR FE]]/Table2[[#This Row],[WR T]]))</f>
        <v>--</v>
      </c>
      <c r="BR207" s="2">
        <v>0</v>
      </c>
      <c r="BS207" s="2">
        <v>35</v>
      </c>
      <c r="BT207" s="2">
        <v>0</v>
      </c>
      <c r="BU207" s="2">
        <v>0</v>
      </c>
      <c r="BV207" s="6">
        <f>SUM(Table2[[#This Row],[DNC B]:[DNC FE]])</f>
        <v>35</v>
      </c>
      <c r="BW207" s="11">
        <f>IF((Table2[[#This Row],[DNC T]]/Table2[[#This Row],[Admission]]) = 0, "--", (Table2[[#This Row],[DNC T]]/Table2[[#This Row],[Admission]]))</f>
        <v>1.4147130153597413E-2</v>
      </c>
      <c r="BX207" s="11" t="str">
        <f>IF(Table2[[#This Row],[DNC T]]=0,"--", IF(Table2[[#This Row],[DNC HS]]/Table2[[#This Row],[DNC T]]=0, "--", Table2[[#This Row],[DNC HS]]/Table2[[#This Row],[DNC T]]))</f>
        <v>--</v>
      </c>
      <c r="BY207" s="18" t="str">
        <f>IF(Table2[[#This Row],[DNC T]]=0,"--", IF(Table2[[#This Row],[DNC FE]]/Table2[[#This Row],[DNC T]]=0, "--", Table2[[#This Row],[DNC FE]]/Table2[[#This Row],[DNC T]]))</f>
        <v>--</v>
      </c>
      <c r="BZ207" s="24">
        <f>SUM(Table2[[#This Row],[BX T]],Table2[[#This Row],[SW T]],Table2[[#This Row],[CHE T]],Table2[[#This Row],[WR T]],Table2[[#This Row],[DNC T]])</f>
        <v>223</v>
      </c>
      <c r="CA207" s="2">
        <v>85</v>
      </c>
      <c r="CB207" s="2">
        <v>62</v>
      </c>
      <c r="CC207" s="2">
        <v>0</v>
      </c>
      <c r="CD207" s="2">
        <v>2</v>
      </c>
      <c r="CE207" s="6">
        <f>SUM(Table2[[#This Row],[TF B]:[TF FE]])</f>
        <v>149</v>
      </c>
      <c r="CF207" s="11">
        <f>IF((Table2[[#This Row],[TF T]]/Table2[[#This Row],[Admission]]) = 0, "--", (Table2[[#This Row],[TF T]]/Table2[[#This Row],[Admission]]))</f>
        <v>6.0226354082457557E-2</v>
      </c>
      <c r="CG207" s="11" t="str">
        <f>IF(Table2[[#This Row],[TF T]]=0,"--", IF(Table2[[#This Row],[TF HS]]/Table2[[#This Row],[TF T]]=0, "--", Table2[[#This Row],[TF HS]]/Table2[[#This Row],[TF T]]))</f>
        <v>--</v>
      </c>
      <c r="CH207" s="18">
        <f>IF(Table2[[#This Row],[TF T]]=0,"--", IF(Table2[[#This Row],[TF FE]]/Table2[[#This Row],[TF T]]=0, "--", Table2[[#This Row],[TF FE]]/Table2[[#This Row],[TF T]]))</f>
        <v>1.3422818791946308E-2</v>
      </c>
      <c r="CI207" s="2">
        <v>40</v>
      </c>
      <c r="CJ207" s="2">
        <v>0</v>
      </c>
      <c r="CK207" s="2">
        <v>0</v>
      </c>
      <c r="CL207" s="2">
        <v>0</v>
      </c>
      <c r="CM207" s="6">
        <f>SUM(Table2[[#This Row],[BB B]:[BB FE]])</f>
        <v>40</v>
      </c>
      <c r="CN207" s="11">
        <f>IF((Table2[[#This Row],[BB T]]/Table2[[#This Row],[Admission]]) = 0, "--", (Table2[[#This Row],[BB T]]/Table2[[#This Row],[Admission]]))</f>
        <v>1.6168148746968473E-2</v>
      </c>
      <c r="CO207" s="11" t="str">
        <f>IF(Table2[[#This Row],[BB T]]=0,"--", IF(Table2[[#This Row],[BB HS]]/Table2[[#This Row],[BB T]]=0, "--", Table2[[#This Row],[BB HS]]/Table2[[#This Row],[BB T]]))</f>
        <v>--</v>
      </c>
      <c r="CP207" s="18" t="str">
        <f>IF(Table2[[#This Row],[BB T]]=0,"--", IF(Table2[[#This Row],[BB FE]]/Table2[[#This Row],[BB T]]=0, "--", Table2[[#This Row],[BB FE]]/Table2[[#This Row],[BB T]]))</f>
        <v>--</v>
      </c>
      <c r="CQ207" s="2">
        <v>0</v>
      </c>
      <c r="CR207" s="2">
        <v>23</v>
      </c>
      <c r="CS207" s="2">
        <v>0</v>
      </c>
      <c r="CT207" s="2">
        <v>0</v>
      </c>
      <c r="CU207" s="6">
        <f>SUM(Table2[[#This Row],[SB B]:[SB FE]])</f>
        <v>23</v>
      </c>
      <c r="CV207" s="11">
        <f>IF((Table2[[#This Row],[SB T]]/Table2[[#This Row],[Admission]]) = 0, "--", (Table2[[#This Row],[SB T]]/Table2[[#This Row],[Admission]]))</f>
        <v>9.2966855295068714E-3</v>
      </c>
      <c r="CW207" s="11" t="str">
        <f>IF(Table2[[#This Row],[SB T]]=0,"--", IF(Table2[[#This Row],[SB HS]]/Table2[[#This Row],[SB T]]=0, "--", Table2[[#This Row],[SB HS]]/Table2[[#This Row],[SB T]]))</f>
        <v>--</v>
      </c>
      <c r="CX207" s="18" t="str">
        <f>IF(Table2[[#This Row],[SB T]]=0,"--", IF(Table2[[#This Row],[SB FE]]/Table2[[#This Row],[SB T]]=0, "--", Table2[[#This Row],[SB FE]]/Table2[[#This Row],[SB T]]))</f>
        <v>--</v>
      </c>
      <c r="CY207" s="2">
        <v>5</v>
      </c>
      <c r="CZ207" s="2">
        <v>1</v>
      </c>
      <c r="DA207" s="2">
        <v>0</v>
      </c>
      <c r="DB207" s="2">
        <v>0</v>
      </c>
      <c r="DC207" s="6">
        <f>SUM(Table2[[#This Row],[GF B]:[GF FE]])</f>
        <v>6</v>
      </c>
      <c r="DD207" s="11">
        <f>IF((Table2[[#This Row],[GF T]]/Table2[[#This Row],[Admission]]) = 0, "--", (Table2[[#This Row],[GF T]]/Table2[[#This Row],[Admission]]))</f>
        <v>2.425222312045271E-3</v>
      </c>
      <c r="DE207" s="11" t="str">
        <f>IF(Table2[[#This Row],[GF T]]=0,"--", IF(Table2[[#This Row],[GF HS]]/Table2[[#This Row],[GF T]]=0, "--", Table2[[#This Row],[GF HS]]/Table2[[#This Row],[GF T]]))</f>
        <v>--</v>
      </c>
      <c r="DF207" s="18" t="str">
        <f>IF(Table2[[#This Row],[GF T]]=0,"--", IF(Table2[[#This Row],[GF FE]]/Table2[[#This Row],[GF T]]=0, "--", Table2[[#This Row],[GF FE]]/Table2[[#This Row],[GF T]]))</f>
        <v>--</v>
      </c>
      <c r="DG207" s="2">
        <v>23</v>
      </c>
      <c r="DH207" s="2">
        <v>23</v>
      </c>
      <c r="DI207" s="2">
        <v>0</v>
      </c>
      <c r="DJ207" s="2">
        <v>0</v>
      </c>
      <c r="DK207" s="6">
        <f>SUM(Table2[[#This Row],[TN B]:[TN FE]])</f>
        <v>46</v>
      </c>
      <c r="DL207" s="11">
        <f>IF((Table2[[#This Row],[TN T]]/Table2[[#This Row],[Admission]]) = 0, "--", (Table2[[#This Row],[TN T]]/Table2[[#This Row],[Admission]]))</f>
        <v>1.8593371059013743E-2</v>
      </c>
      <c r="DM207" s="11" t="str">
        <f>IF(Table2[[#This Row],[TN T]]=0,"--", IF(Table2[[#This Row],[TN HS]]/Table2[[#This Row],[TN T]]=0, "--", Table2[[#This Row],[TN HS]]/Table2[[#This Row],[TN T]]))</f>
        <v>--</v>
      </c>
      <c r="DN207" s="18" t="str">
        <f>IF(Table2[[#This Row],[TN T]]=0,"--", IF(Table2[[#This Row],[TN FE]]/Table2[[#This Row],[TN T]]=0, "--", Table2[[#This Row],[TN FE]]/Table2[[#This Row],[TN T]]))</f>
        <v>--</v>
      </c>
      <c r="DO207" s="2">
        <v>0</v>
      </c>
      <c r="DP207" s="2">
        <v>0</v>
      </c>
      <c r="DQ207" s="2">
        <v>0</v>
      </c>
      <c r="DR207" s="2">
        <v>0</v>
      </c>
      <c r="DS207" s="6">
        <f>SUM(Table2[[#This Row],[BND B]:[BND FE]])</f>
        <v>0</v>
      </c>
      <c r="DT207" s="11" t="str">
        <f>IF((Table2[[#This Row],[BND T]]/Table2[[#This Row],[Admission]]) = 0, "--", (Table2[[#This Row],[BND T]]/Table2[[#This Row],[Admission]]))</f>
        <v>--</v>
      </c>
      <c r="DU207" s="11" t="str">
        <f>IF(Table2[[#This Row],[BND T]]=0,"--", IF(Table2[[#This Row],[BND HS]]/Table2[[#This Row],[BND T]]=0, "--", Table2[[#This Row],[BND HS]]/Table2[[#This Row],[BND T]]))</f>
        <v>--</v>
      </c>
      <c r="DV207" s="18" t="str">
        <f>IF(Table2[[#This Row],[BND T]]=0,"--", IF(Table2[[#This Row],[BND FE]]/Table2[[#This Row],[BND T]]=0, "--", Table2[[#This Row],[BND FE]]/Table2[[#This Row],[BND T]]))</f>
        <v>--</v>
      </c>
      <c r="DW207" s="2">
        <v>10</v>
      </c>
      <c r="DX207" s="2">
        <v>8</v>
      </c>
      <c r="DY207" s="2">
        <v>0</v>
      </c>
      <c r="DZ207" s="2">
        <v>0</v>
      </c>
      <c r="EA207" s="6">
        <f>SUM(Table2[[#This Row],[SPE B]:[SPE FE]])</f>
        <v>18</v>
      </c>
      <c r="EB207" s="11">
        <f>IF((Table2[[#This Row],[SPE T]]/Table2[[#This Row],[Admission]]) = 0, "--", (Table2[[#This Row],[SPE T]]/Table2[[#This Row],[Admission]]))</f>
        <v>7.2756669361358122E-3</v>
      </c>
      <c r="EC207" s="11" t="str">
        <f>IF(Table2[[#This Row],[SPE T]]=0,"--", IF(Table2[[#This Row],[SPE HS]]/Table2[[#This Row],[SPE T]]=0, "--", Table2[[#This Row],[SPE HS]]/Table2[[#This Row],[SPE T]]))</f>
        <v>--</v>
      </c>
      <c r="ED207" s="18" t="str">
        <f>IF(Table2[[#This Row],[SPE T]]=0,"--", IF(Table2[[#This Row],[SPE FE]]/Table2[[#This Row],[SPE T]]=0, "--", Table2[[#This Row],[SPE FE]]/Table2[[#This Row],[SPE T]]))</f>
        <v>--</v>
      </c>
      <c r="EE207" s="2">
        <v>0</v>
      </c>
      <c r="EF207" s="2">
        <v>0</v>
      </c>
      <c r="EG207" s="2">
        <v>0</v>
      </c>
      <c r="EH207" s="2">
        <v>0</v>
      </c>
      <c r="EI207" s="6">
        <f>SUM(Table2[[#This Row],[ORC B]:[ORC FE]])</f>
        <v>0</v>
      </c>
      <c r="EJ207" s="11" t="str">
        <f>IF((Table2[[#This Row],[ORC T]]/Table2[[#This Row],[Admission]]) = 0, "--", (Table2[[#This Row],[ORC T]]/Table2[[#This Row],[Admission]]))</f>
        <v>--</v>
      </c>
      <c r="EK207" s="11" t="str">
        <f>IF(Table2[[#This Row],[ORC T]]=0,"--", IF(Table2[[#This Row],[ORC HS]]/Table2[[#This Row],[ORC T]]=0, "--", Table2[[#This Row],[ORC HS]]/Table2[[#This Row],[ORC T]]))</f>
        <v>--</v>
      </c>
      <c r="EL207" s="18" t="str">
        <f>IF(Table2[[#This Row],[ORC T]]=0,"--", IF(Table2[[#This Row],[ORC FE]]/Table2[[#This Row],[ORC T]]=0, "--", Table2[[#This Row],[ORC FE]]/Table2[[#This Row],[ORC T]]))</f>
        <v>--</v>
      </c>
      <c r="EM207" s="2">
        <v>0</v>
      </c>
      <c r="EN207" s="2">
        <v>0</v>
      </c>
      <c r="EO207" s="2">
        <v>0</v>
      </c>
      <c r="EP207" s="2">
        <v>0</v>
      </c>
      <c r="EQ207" s="6">
        <f>SUM(Table2[[#This Row],[SOL B]:[SOL FE]])</f>
        <v>0</v>
      </c>
      <c r="ER207" s="11" t="str">
        <f>IF((Table2[[#This Row],[SOL T]]/Table2[[#This Row],[Admission]]) = 0, "--", (Table2[[#This Row],[SOL T]]/Table2[[#This Row],[Admission]]))</f>
        <v>--</v>
      </c>
      <c r="ES207" s="11" t="str">
        <f>IF(Table2[[#This Row],[SOL T]]=0,"--", IF(Table2[[#This Row],[SOL HS]]/Table2[[#This Row],[SOL T]]=0, "--", Table2[[#This Row],[SOL HS]]/Table2[[#This Row],[SOL T]]))</f>
        <v>--</v>
      </c>
      <c r="ET207" s="18" t="str">
        <f>IF(Table2[[#This Row],[SOL T]]=0,"--", IF(Table2[[#This Row],[SOL FE]]/Table2[[#This Row],[SOL T]]=0, "--", Table2[[#This Row],[SOL FE]]/Table2[[#This Row],[SOL T]]))</f>
        <v>--</v>
      </c>
      <c r="EU207" s="2">
        <v>0</v>
      </c>
      <c r="EV207" s="2">
        <v>0</v>
      </c>
      <c r="EW207" s="2">
        <v>0</v>
      </c>
      <c r="EX207" s="2">
        <v>0</v>
      </c>
      <c r="EY207" s="6">
        <f>SUM(Table2[[#This Row],[CHO B]:[CHO FE]])</f>
        <v>0</v>
      </c>
      <c r="EZ207" s="11" t="str">
        <f>IF((Table2[[#This Row],[CHO T]]/Table2[[#This Row],[Admission]]) = 0, "--", (Table2[[#This Row],[CHO T]]/Table2[[#This Row],[Admission]]))</f>
        <v>--</v>
      </c>
      <c r="FA207" s="11" t="str">
        <f>IF(Table2[[#This Row],[CHO T]]=0,"--", IF(Table2[[#This Row],[CHO HS]]/Table2[[#This Row],[CHO T]]=0, "--", Table2[[#This Row],[CHO HS]]/Table2[[#This Row],[CHO T]]))</f>
        <v>--</v>
      </c>
      <c r="FB207" s="18" t="str">
        <f>IF(Table2[[#This Row],[CHO T]]=0,"--", IF(Table2[[#This Row],[CHO FE]]/Table2[[#This Row],[CHO T]]=0, "--", Table2[[#This Row],[CHO FE]]/Table2[[#This Row],[CHO T]]))</f>
        <v>--</v>
      </c>
      <c r="FC20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282</v>
      </c>
      <c r="FD207">
        <v>0</v>
      </c>
      <c r="FE207">
        <v>3</v>
      </c>
      <c r="FF207" s="1" t="s">
        <v>390</v>
      </c>
      <c r="FG207" s="1" t="s">
        <v>390</v>
      </c>
      <c r="FH207">
        <v>2</v>
      </c>
      <c r="FI207">
        <v>3</v>
      </c>
      <c r="FJ207" s="1" t="s">
        <v>390</v>
      </c>
      <c r="FK207" s="1" t="s">
        <v>390</v>
      </c>
      <c r="FL207">
        <v>2</v>
      </c>
      <c r="FM207">
        <v>2</v>
      </c>
      <c r="FN207" s="1" t="s">
        <v>390</v>
      </c>
      <c r="FO207" s="1" t="s">
        <v>390</v>
      </c>
    </row>
    <row r="208" spans="1:171">
      <c r="A208">
        <v>1171</v>
      </c>
      <c r="B208">
        <v>449</v>
      </c>
      <c r="C208" t="s">
        <v>142</v>
      </c>
      <c r="D208" t="s">
        <v>305</v>
      </c>
      <c r="E208" s="20">
        <v>32</v>
      </c>
      <c r="F208" s="2">
        <v>0</v>
      </c>
      <c r="G208" s="2">
        <v>0</v>
      </c>
      <c r="H208" s="2">
        <v>0</v>
      </c>
      <c r="I208" s="2">
        <v>0</v>
      </c>
      <c r="J208" s="6">
        <f>SUM(Table2[[#This Row],[FB B]:[FB FE]])</f>
        <v>0</v>
      </c>
      <c r="K208" s="11" t="str">
        <f>IF((Table2[[#This Row],[FB T]]/Table2[[#This Row],[Admission]]) = 0, "--", (Table2[[#This Row],[FB T]]/Table2[[#This Row],[Admission]]))</f>
        <v>--</v>
      </c>
      <c r="L208" s="11" t="str">
        <f>IF(Table2[[#This Row],[FB T]]=0,"--", IF(Table2[[#This Row],[FB HS]]/Table2[[#This Row],[FB T]]=0, "--", Table2[[#This Row],[FB HS]]/Table2[[#This Row],[FB T]]))</f>
        <v>--</v>
      </c>
      <c r="M208" s="18" t="str">
        <f>IF(Table2[[#This Row],[FB T]]=0,"--", IF(Table2[[#This Row],[FB FE]]/Table2[[#This Row],[FB T]]=0, "--", Table2[[#This Row],[FB FE]]/Table2[[#This Row],[FB T]]))</f>
        <v>--</v>
      </c>
      <c r="N208" s="2">
        <v>0</v>
      </c>
      <c r="O208" s="2">
        <v>0</v>
      </c>
      <c r="P208" s="2">
        <v>0</v>
      </c>
      <c r="Q208" s="2">
        <v>0</v>
      </c>
      <c r="R208" s="6">
        <f>SUM(Table2[[#This Row],[XC B]:[XC FE]])</f>
        <v>0</v>
      </c>
      <c r="S208" s="11" t="str">
        <f>IF((Table2[[#This Row],[XC T]]/Table2[[#This Row],[Admission]]) = 0, "--", (Table2[[#This Row],[XC T]]/Table2[[#This Row],[Admission]]))</f>
        <v>--</v>
      </c>
      <c r="T208" s="11" t="str">
        <f>IF(Table2[[#This Row],[XC T]]=0,"--", IF(Table2[[#This Row],[XC HS]]/Table2[[#This Row],[XC T]]=0, "--", Table2[[#This Row],[XC HS]]/Table2[[#This Row],[XC T]]))</f>
        <v>--</v>
      </c>
      <c r="U208" s="18" t="str">
        <f>IF(Table2[[#This Row],[XC T]]=0,"--", IF(Table2[[#This Row],[XC FE]]/Table2[[#This Row],[XC T]]=0, "--", Table2[[#This Row],[XC FE]]/Table2[[#This Row],[XC T]]))</f>
        <v>--</v>
      </c>
      <c r="V208" s="2">
        <v>0</v>
      </c>
      <c r="W208" s="2">
        <v>0</v>
      </c>
      <c r="X208" s="2">
        <v>0</v>
      </c>
      <c r="Y208" s="6">
        <f>SUM(Table2[[#This Row],[VB G]:[VB FE]])</f>
        <v>0</v>
      </c>
      <c r="Z208" s="11" t="str">
        <f>IF((Table2[[#This Row],[VB T]]/Table2[[#This Row],[Admission]]) = 0, "--", (Table2[[#This Row],[VB T]]/Table2[[#This Row],[Admission]]))</f>
        <v>--</v>
      </c>
      <c r="AA208" s="11" t="str">
        <f>IF(Table2[[#This Row],[VB T]]=0,"--", IF(Table2[[#This Row],[VB HS]]/Table2[[#This Row],[VB T]]=0, "--", Table2[[#This Row],[VB HS]]/Table2[[#This Row],[VB T]]))</f>
        <v>--</v>
      </c>
      <c r="AB208" s="18" t="str">
        <f>IF(Table2[[#This Row],[VB T]]=0,"--", IF(Table2[[#This Row],[VB FE]]/Table2[[#This Row],[VB T]]=0, "--", Table2[[#This Row],[VB FE]]/Table2[[#This Row],[VB T]]))</f>
        <v>--</v>
      </c>
      <c r="AC208" s="2">
        <v>0</v>
      </c>
      <c r="AD208" s="2">
        <v>0</v>
      </c>
      <c r="AE208" s="2">
        <v>0</v>
      </c>
      <c r="AF208" s="2">
        <v>0</v>
      </c>
      <c r="AG208" s="6">
        <f>SUM(Table2[[#This Row],[SC B]:[SC FE]])</f>
        <v>0</v>
      </c>
      <c r="AH208" s="11" t="str">
        <f>IF((Table2[[#This Row],[SC T]]/Table2[[#This Row],[Admission]]) = 0, "--", (Table2[[#This Row],[SC T]]/Table2[[#This Row],[Admission]]))</f>
        <v>--</v>
      </c>
      <c r="AI208" s="11" t="str">
        <f>IF(Table2[[#This Row],[SC T]]=0,"--", IF(Table2[[#This Row],[SC HS]]/Table2[[#This Row],[SC T]]=0, "--", Table2[[#This Row],[SC HS]]/Table2[[#This Row],[SC T]]))</f>
        <v>--</v>
      </c>
      <c r="AJ208" s="18" t="str">
        <f>IF(Table2[[#This Row],[SC T]]=0,"--", IF(Table2[[#This Row],[SC FE]]/Table2[[#This Row],[SC T]]=0, "--", Table2[[#This Row],[SC FE]]/Table2[[#This Row],[SC T]]))</f>
        <v>--</v>
      </c>
      <c r="AK208" s="15">
        <f>SUM(Table2[[#This Row],[FB T]],Table2[[#This Row],[XC T]],Table2[[#This Row],[VB T]],Table2[[#This Row],[SC T]])</f>
        <v>0</v>
      </c>
      <c r="AL208" s="2">
        <v>3</v>
      </c>
      <c r="AM208" s="2">
        <v>1</v>
      </c>
      <c r="AN208" s="2">
        <v>0</v>
      </c>
      <c r="AO208" s="2">
        <v>0</v>
      </c>
      <c r="AP208" s="6">
        <f>SUM(Table2[[#This Row],[BX B]:[BX FE]])</f>
        <v>4</v>
      </c>
      <c r="AQ208" s="11">
        <f>IF((Table2[[#This Row],[BX T]]/Table2[[#This Row],[Admission]]) = 0, "--", (Table2[[#This Row],[BX T]]/Table2[[#This Row],[Admission]]))</f>
        <v>0.125</v>
      </c>
      <c r="AR208" s="11" t="str">
        <f>IF(Table2[[#This Row],[BX T]]=0,"--", IF(Table2[[#This Row],[BX HS]]/Table2[[#This Row],[BX T]]=0, "--", Table2[[#This Row],[BX HS]]/Table2[[#This Row],[BX T]]))</f>
        <v>--</v>
      </c>
      <c r="AS208" s="18" t="str">
        <f>IF(Table2[[#This Row],[BX T]]=0,"--", IF(Table2[[#This Row],[BX FE]]/Table2[[#This Row],[BX T]]=0, "--", Table2[[#This Row],[BX FE]]/Table2[[#This Row],[BX T]]))</f>
        <v>--</v>
      </c>
      <c r="AT208" s="2">
        <v>0</v>
      </c>
      <c r="AU208" s="2">
        <v>0</v>
      </c>
      <c r="AV208" s="2">
        <v>0</v>
      </c>
      <c r="AW208" s="2">
        <v>0</v>
      </c>
      <c r="AX208" s="6">
        <f>SUM(Table2[[#This Row],[SW B]:[SW FE]])</f>
        <v>0</v>
      </c>
      <c r="AY208" s="11" t="str">
        <f>IF((Table2[[#This Row],[SW T]]/Table2[[#This Row],[Admission]]) = 0, "--", (Table2[[#This Row],[SW T]]/Table2[[#This Row],[Admission]]))</f>
        <v>--</v>
      </c>
      <c r="AZ208" s="11" t="str">
        <f>IF(Table2[[#This Row],[SW T]]=0,"--", IF(Table2[[#This Row],[SW HS]]/Table2[[#This Row],[SW T]]=0, "--", Table2[[#This Row],[SW HS]]/Table2[[#This Row],[SW T]]))</f>
        <v>--</v>
      </c>
      <c r="BA208" s="18" t="str">
        <f>IF(Table2[[#This Row],[SW T]]=0,"--", IF(Table2[[#This Row],[SW FE]]/Table2[[#This Row],[SW T]]=0, "--", Table2[[#This Row],[SW FE]]/Table2[[#This Row],[SW T]]))</f>
        <v>--</v>
      </c>
      <c r="BB208" s="2">
        <v>0</v>
      </c>
      <c r="BC208" s="2">
        <v>0</v>
      </c>
      <c r="BD208" s="2">
        <v>0</v>
      </c>
      <c r="BE208" s="2">
        <v>0</v>
      </c>
      <c r="BF208" s="6">
        <f>SUM(Table2[[#This Row],[CHE B]:[CHE FE]])</f>
        <v>0</v>
      </c>
      <c r="BG208" s="11" t="str">
        <f>IF((Table2[[#This Row],[CHE T]]/Table2[[#This Row],[Admission]]) = 0, "--", (Table2[[#This Row],[CHE T]]/Table2[[#This Row],[Admission]]))</f>
        <v>--</v>
      </c>
      <c r="BH208" s="11" t="str">
        <f>IF(Table2[[#This Row],[CHE T]]=0,"--", IF(Table2[[#This Row],[CHE HS]]/Table2[[#This Row],[CHE T]]=0, "--", Table2[[#This Row],[CHE HS]]/Table2[[#This Row],[CHE T]]))</f>
        <v>--</v>
      </c>
      <c r="BI208" s="22" t="str">
        <f>IF(Table2[[#This Row],[CHE T]]=0,"--", IF(Table2[[#This Row],[CHE FE]]/Table2[[#This Row],[CHE T]]=0, "--", Table2[[#This Row],[CHE FE]]/Table2[[#This Row],[CHE T]]))</f>
        <v>--</v>
      </c>
      <c r="BJ208" s="2">
        <v>0</v>
      </c>
      <c r="BK208" s="2">
        <v>0</v>
      </c>
      <c r="BL208" s="2">
        <v>0</v>
      </c>
      <c r="BM208" s="2">
        <v>0</v>
      </c>
      <c r="BN208" s="6">
        <f>SUM(Table2[[#This Row],[WR B]:[WR FE]])</f>
        <v>0</v>
      </c>
      <c r="BO208" s="11" t="str">
        <f>IF((Table2[[#This Row],[WR T]]/Table2[[#This Row],[Admission]]) = 0, "--", (Table2[[#This Row],[WR T]]/Table2[[#This Row],[Admission]]))</f>
        <v>--</v>
      </c>
      <c r="BP208" s="11" t="str">
        <f>IF(Table2[[#This Row],[WR T]]=0,"--", IF(Table2[[#This Row],[WR HS]]/Table2[[#This Row],[WR T]]=0, "--", Table2[[#This Row],[WR HS]]/Table2[[#This Row],[WR T]]))</f>
        <v>--</v>
      </c>
      <c r="BQ208" s="18" t="str">
        <f>IF(Table2[[#This Row],[WR T]]=0,"--", IF(Table2[[#This Row],[WR FE]]/Table2[[#This Row],[WR T]]=0, "--", Table2[[#This Row],[WR FE]]/Table2[[#This Row],[WR T]]))</f>
        <v>--</v>
      </c>
      <c r="BR208" s="2">
        <v>0</v>
      </c>
      <c r="BS208" s="2">
        <v>0</v>
      </c>
      <c r="BT208" s="2">
        <v>0</v>
      </c>
      <c r="BU208" s="2">
        <v>0</v>
      </c>
      <c r="BV208" s="6">
        <f>SUM(Table2[[#This Row],[DNC B]:[DNC FE]])</f>
        <v>0</v>
      </c>
      <c r="BW208" s="11" t="str">
        <f>IF((Table2[[#This Row],[DNC T]]/Table2[[#This Row],[Admission]]) = 0, "--", (Table2[[#This Row],[DNC T]]/Table2[[#This Row],[Admission]]))</f>
        <v>--</v>
      </c>
      <c r="BX208" s="11" t="str">
        <f>IF(Table2[[#This Row],[DNC T]]=0,"--", IF(Table2[[#This Row],[DNC HS]]/Table2[[#This Row],[DNC T]]=0, "--", Table2[[#This Row],[DNC HS]]/Table2[[#This Row],[DNC T]]))</f>
        <v>--</v>
      </c>
      <c r="BY208" s="18" t="str">
        <f>IF(Table2[[#This Row],[DNC T]]=0,"--", IF(Table2[[#This Row],[DNC FE]]/Table2[[#This Row],[DNC T]]=0, "--", Table2[[#This Row],[DNC FE]]/Table2[[#This Row],[DNC T]]))</f>
        <v>--</v>
      </c>
      <c r="BZ208" s="24">
        <f>SUM(Table2[[#This Row],[BX T]],Table2[[#This Row],[SW T]],Table2[[#This Row],[CHE T]],Table2[[#This Row],[WR T]],Table2[[#This Row],[DNC T]])</f>
        <v>4</v>
      </c>
      <c r="CA208" s="2">
        <v>0</v>
      </c>
      <c r="CB208" s="2">
        <v>1</v>
      </c>
      <c r="CC208" s="2">
        <v>0</v>
      </c>
      <c r="CD208" s="2">
        <v>0</v>
      </c>
      <c r="CE208" s="6">
        <f>SUM(Table2[[#This Row],[TF B]:[TF FE]])</f>
        <v>1</v>
      </c>
      <c r="CF208" s="11">
        <f>IF((Table2[[#This Row],[TF T]]/Table2[[#This Row],[Admission]]) = 0, "--", (Table2[[#This Row],[TF T]]/Table2[[#This Row],[Admission]]))</f>
        <v>3.125E-2</v>
      </c>
      <c r="CG208" s="11" t="str">
        <f>IF(Table2[[#This Row],[TF T]]=0,"--", IF(Table2[[#This Row],[TF HS]]/Table2[[#This Row],[TF T]]=0, "--", Table2[[#This Row],[TF HS]]/Table2[[#This Row],[TF T]]))</f>
        <v>--</v>
      </c>
      <c r="CH208" s="18" t="str">
        <f>IF(Table2[[#This Row],[TF T]]=0,"--", IF(Table2[[#This Row],[TF FE]]/Table2[[#This Row],[TF T]]=0, "--", Table2[[#This Row],[TF FE]]/Table2[[#This Row],[TF T]]))</f>
        <v>--</v>
      </c>
      <c r="CI208" s="2">
        <v>0</v>
      </c>
      <c r="CJ208" s="2">
        <v>0</v>
      </c>
      <c r="CK208" s="2">
        <v>0</v>
      </c>
      <c r="CL208" s="2">
        <v>0</v>
      </c>
      <c r="CM208" s="6">
        <f>SUM(Table2[[#This Row],[BB B]:[BB FE]])</f>
        <v>0</v>
      </c>
      <c r="CN208" s="11" t="str">
        <f>IF((Table2[[#This Row],[BB T]]/Table2[[#This Row],[Admission]]) = 0, "--", (Table2[[#This Row],[BB T]]/Table2[[#This Row],[Admission]]))</f>
        <v>--</v>
      </c>
      <c r="CO208" s="11" t="str">
        <f>IF(Table2[[#This Row],[BB T]]=0,"--", IF(Table2[[#This Row],[BB HS]]/Table2[[#This Row],[BB T]]=0, "--", Table2[[#This Row],[BB HS]]/Table2[[#This Row],[BB T]]))</f>
        <v>--</v>
      </c>
      <c r="CP208" s="18" t="str">
        <f>IF(Table2[[#This Row],[BB T]]=0,"--", IF(Table2[[#This Row],[BB FE]]/Table2[[#This Row],[BB T]]=0, "--", Table2[[#This Row],[BB FE]]/Table2[[#This Row],[BB T]]))</f>
        <v>--</v>
      </c>
      <c r="CQ208" s="2">
        <v>0</v>
      </c>
      <c r="CR208" s="2">
        <v>1</v>
      </c>
      <c r="CS208" s="2">
        <v>0</v>
      </c>
      <c r="CT208" s="2">
        <v>0</v>
      </c>
      <c r="CU208" s="6">
        <f>SUM(Table2[[#This Row],[SB B]:[SB FE]])</f>
        <v>1</v>
      </c>
      <c r="CV208" s="11">
        <f>IF((Table2[[#This Row],[SB T]]/Table2[[#This Row],[Admission]]) = 0, "--", (Table2[[#This Row],[SB T]]/Table2[[#This Row],[Admission]]))</f>
        <v>3.125E-2</v>
      </c>
      <c r="CW208" s="11" t="str">
        <f>IF(Table2[[#This Row],[SB T]]=0,"--", IF(Table2[[#This Row],[SB HS]]/Table2[[#This Row],[SB T]]=0, "--", Table2[[#This Row],[SB HS]]/Table2[[#This Row],[SB T]]))</f>
        <v>--</v>
      </c>
      <c r="CX208" s="18" t="str">
        <f>IF(Table2[[#This Row],[SB T]]=0,"--", IF(Table2[[#This Row],[SB FE]]/Table2[[#This Row],[SB T]]=0, "--", Table2[[#This Row],[SB FE]]/Table2[[#This Row],[SB T]]))</f>
        <v>--</v>
      </c>
      <c r="CY208" s="2">
        <v>0</v>
      </c>
      <c r="CZ208" s="2">
        <v>0</v>
      </c>
      <c r="DA208" s="2">
        <v>0</v>
      </c>
      <c r="DB208" s="2">
        <v>0</v>
      </c>
      <c r="DC208" s="6">
        <f>SUM(Table2[[#This Row],[GF B]:[GF FE]])</f>
        <v>0</v>
      </c>
      <c r="DD208" s="11" t="str">
        <f>IF((Table2[[#This Row],[GF T]]/Table2[[#This Row],[Admission]]) = 0, "--", (Table2[[#This Row],[GF T]]/Table2[[#This Row],[Admission]]))</f>
        <v>--</v>
      </c>
      <c r="DE208" s="11" t="str">
        <f>IF(Table2[[#This Row],[GF T]]=0,"--", IF(Table2[[#This Row],[GF HS]]/Table2[[#This Row],[GF T]]=0, "--", Table2[[#This Row],[GF HS]]/Table2[[#This Row],[GF T]]))</f>
        <v>--</v>
      </c>
      <c r="DF208" s="18" t="str">
        <f>IF(Table2[[#This Row],[GF T]]=0,"--", IF(Table2[[#This Row],[GF FE]]/Table2[[#This Row],[GF T]]=0, "--", Table2[[#This Row],[GF FE]]/Table2[[#This Row],[GF T]]))</f>
        <v>--</v>
      </c>
      <c r="DG208" s="2">
        <v>0</v>
      </c>
      <c r="DH208" s="2">
        <v>0</v>
      </c>
      <c r="DI208" s="2">
        <v>0</v>
      </c>
      <c r="DJ208" s="2">
        <v>0</v>
      </c>
      <c r="DK208" s="6">
        <f>SUM(Table2[[#This Row],[TN B]:[TN FE]])</f>
        <v>0</v>
      </c>
      <c r="DL208" s="11" t="str">
        <f>IF((Table2[[#This Row],[TN T]]/Table2[[#This Row],[Admission]]) = 0, "--", (Table2[[#This Row],[TN T]]/Table2[[#This Row],[Admission]]))</f>
        <v>--</v>
      </c>
      <c r="DM208" s="11" t="str">
        <f>IF(Table2[[#This Row],[TN T]]=0,"--", IF(Table2[[#This Row],[TN HS]]/Table2[[#This Row],[TN T]]=0, "--", Table2[[#This Row],[TN HS]]/Table2[[#This Row],[TN T]]))</f>
        <v>--</v>
      </c>
      <c r="DN208" s="18" t="str">
        <f>IF(Table2[[#This Row],[TN T]]=0,"--", IF(Table2[[#This Row],[TN FE]]/Table2[[#This Row],[TN T]]=0, "--", Table2[[#This Row],[TN FE]]/Table2[[#This Row],[TN T]]))</f>
        <v>--</v>
      </c>
      <c r="DO208" s="2">
        <v>0</v>
      </c>
      <c r="DP208" s="2">
        <v>0</v>
      </c>
      <c r="DQ208" s="2">
        <v>0</v>
      </c>
      <c r="DR208" s="2">
        <v>0</v>
      </c>
      <c r="DS208" s="6">
        <f>SUM(Table2[[#This Row],[BND B]:[BND FE]])</f>
        <v>0</v>
      </c>
      <c r="DT208" s="11" t="str">
        <f>IF((Table2[[#This Row],[BND T]]/Table2[[#This Row],[Admission]]) = 0, "--", (Table2[[#This Row],[BND T]]/Table2[[#This Row],[Admission]]))</f>
        <v>--</v>
      </c>
      <c r="DU208" s="11" t="str">
        <f>IF(Table2[[#This Row],[BND T]]=0,"--", IF(Table2[[#This Row],[BND HS]]/Table2[[#This Row],[BND T]]=0, "--", Table2[[#This Row],[BND HS]]/Table2[[#This Row],[BND T]]))</f>
        <v>--</v>
      </c>
      <c r="DV208" s="18" t="str">
        <f>IF(Table2[[#This Row],[BND T]]=0,"--", IF(Table2[[#This Row],[BND FE]]/Table2[[#This Row],[BND T]]=0, "--", Table2[[#This Row],[BND FE]]/Table2[[#This Row],[BND T]]))</f>
        <v>--</v>
      </c>
      <c r="DW208" s="2">
        <v>0</v>
      </c>
      <c r="DX208" s="2">
        <v>0</v>
      </c>
      <c r="DY208" s="2">
        <v>0</v>
      </c>
      <c r="DZ208" s="2">
        <v>0</v>
      </c>
      <c r="EA208" s="6">
        <f>SUM(Table2[[#This Row],[SPE B]:[SPE FE]])</f>
        <v>0</v>
      </c>
      <c r="EB208" s="11" t="str">
        <f>IF((Table2[[#This Row],[SPE T]]/Table2[[#This Row],[Admission]]) = 0, "--", (Table2[[#This Row],[SPE T]]/Table2[[#This Row],[Admission]]))</f>
        <v>--</v>
      </c>
      <c r="EC208" s="11" t="str">
        <f>IF(Table2[[#This Row],[SPE T]]=0,"--", IF(Table2[[#This Row],[SPE HS]]/Table2[[#This Row],[SPE T]]=0, "--", Table2[[#This Row],[SPE HS]]/Table2[[#This Row],[SPE T]]))</f>
        <v>--</v>
      </c>
      <c r="ED208" s="18" t="str">
        <f>IF(Table2[[#This Row],[SPE T]]=0,"--", IF(Table2[[#This Row],[SPE FE]]/Table2[[#This Row],[SPE T]]=0, "--", Table2[[#This Row],[SPE FE]]/Table2[[#This Row],[SPE T]]))</f>
        <v>--</v>
      </c>
      <c r="EE208" s="2">
        <v>0</v>
      </c>
      <c r="EF208" s="2">
        <v>0</v>
      </c>
      <c r="EG208" s="2">
        <v>0</v>
      </c>
      <c r="EH208" s="2">
        <v>0</v>
      </c>
      <c r="EI208" s="6">
        <f>SUM(Table2[[#This Row],[ORC B]:[ORC FE]])</f>
        <v>0</v>
      </c>
      <c r="EJ208" s="11" t="str">
        <f>IF((Table2[[#This Row],[ORC T]]/Table2[[#This Row],[Admission]]) = 0, "--", (Table2[[#This Row],[ORC T]]/Table2[[#This Row],[Admission]]))</f>
        <v>--</v>
      </c>
      <c r="EK208" s="11" t="str">
        <f>IF(Table2[[#This Row],[ORC T]]=0,"--", IF(Table2[[#This Row],[ORC HS]]/Table2[[#This Row],[ORC T]]=0, "--", Table2[[#This Row],[ORC HS]]/Table2[[#This Row],[ORC T]]))</f>
        <v>--</v>
      </c>
      <c r="EL208" s="18" t="str">
        <f>IF(Table2[[#This Row],[ORC T]]=0,"--", IF(Table2[[#This Row],[ORC FE]]/Table2[[#This Row],[ORC T]]=0, "--", Table2[[#This Row],[ORC FE]]/Table2[[#This Row],[ORC T]]))</f>
        <v>--</v>
      </c>
      <c r="EM208" s="2">
        <v>0</v>
      </c>
      <c r="EN208" s="2">
        <v>0</v>
      </c>
      <c r="EO208" s="2">
        <v>0</v>
      </c>
      <c r="EP208" s="2">
        <v>0</v>
      </c>
      <c r="EQ208" s="6">
        <f>SUM(Table2[[#This Row],[SOL B]:[SOL FE]])</f>
        <v>0</v>
      </c>
      <c r="ER208" s="11" t="str">
        <f>IF((Table2[[#This Row],[SOL T]]/Table2[[#This Row],[Admission]]) = 0, "--", (Table2[[#This Row],[SOL T]]/Table2[[#This Row],[Admission]]))</f>
        <v>--</v>
      </c>
      <c r="ES208" s="11" t="str">
        <f>IF(Table2[[#This Row],[SOL T]]=0,"--", IF(Table2[[#This Row],[SOL HS]]/Table2[[#This Row],[SOL T]]=0, "--", Table2[[#This Row],[SOL HS]]/Table2[[#This Row],[SOL T]]))</f>
        <v>--</v>
      </c>
      <c r="ET208" s="18" t="str">
        <f>IF(Table2[[#This Row],[SOL T]]=0,"--", IF(Table2[[#This Row],[SOL FE]]/Table2[[#This Row],[SOL T]]=0, "--", Table2[[#This Row],[SOL FE]]/Table2[[#This Row],[SOL T]]))</f>
        <v>--</v>
      </c>
      <c r="EU208" s="2">
        <v>0</v>
      </c>
      <c r="EV208" s="2">
        <v>0</v>
      </c>
      <c r="EW208" s="2">
        <v>0</v>
      </c>
      <c r="EX208" s="2">
        <v>0</v>
      </c>
      <c r="EY208" s="6">
        <f>SUM(Table2[[#This Row],[CHO B]:[CHO FE]])</f>
        <v>0</v>
      </c>
      <c r="EZ208" s="11" t="str">
        <f>IF((Table2[[#This Row],[CHO T]]/Table2[[#This Row],[Admission]]) = 0, "--", (Table2[[#This Row],[CHO T]]/Table2[[#This Row],[Admission]]))</f>
        <v>--</v>
      </c>
      <c r="FA208" s="11" t="str">
        <f>IF(Table2[[#This Row],[CHO T]]=0,"--", IF(Table2[[#This Row],[CHO HS]]/Table2[[#This Row],[CHO T]]=0, "--", Table2[[#This Row],[CHO HS]]/Table2[[#This Row],[CHO T]]))</f>
        <v>--</v>
      </c>
      <c r="FB208" s="18" t="str">
        <f>IF(Table2[[#This Row],[CHO T]]=0,"--", IF(Table2[[#This Row],[CHO FE]]/Table2[[#This Row],[CHO T]]=0, "--", Table2[[#This Row],[CHO FE]]/Table2[[#This Row],[CHO T]]))</f>
        <v>--</v>
      </c>
      <c r="FC20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</v>
      </c>
      <c r="FD208">
        <v>0</v>
      </c>
      <c r="FE208">
        <v>0</v>
      </c>
      <c r="FF208" s="1" t="s">
        <v>390</v>
      </c>
      <c r="FG208" s="1" t="s">
        <v>390</v>
      </c>
      <c r="FH208">
        <v>0</v>
      </c>
      <c r="FI208">
        <v>4</v>
      </c>
      <c r="FJ208" s="1" t="s">
        <v>390</v>
      </c>
      <c r="FK208" s="1" t="s">
        <v>390</v>
      </c>
      <c r="FL208">
        <v>0</v>
      </c>
      <c r="FM208">
        <v>2</v>
      </c>
      <c r="FN208" s="1" t="s">
        <v>390</v>
      </c>
      <c r="FO208" s="1" t="s">
        <v>390</v>
      </c>
    </row>
    <row r="209" spans="1:171">
      <c r="A209">
        <v>987</v>
      </c>
      <c r="B209">
        <v>22</v>
      </c>
      <c r="C209" t="s">
        <v>112</v>
      </c>
      <c r="D209" t="s">
        <v>306</v>
      </c>
      <c r="E209" s="20">
        <v>109</v>
      </c>
      <c r="F209" s="2">
        <v>22</v>
      </c>
      <c r="G209" s="2">
        <v>1</v>
      </c>
      <c r="H209" s="2">
        <v>0</v>
      </c>
      <c r="I209" s="2">
        <v>0</v>
      </c>
      <c r="J209" s="6">
        <f>SUM(Table2[[#This Row],[FB B]:[FB FE]])</f>
        <v>23</v>
      </c>
      <c r="K209" s="11">
        <f>IF((Table2[[#This Row],[FB T]]/Table2[[#This Row],[Admission]]) = 0, "--", (Table2[[#This Row],[FB T]]/Table2[[#This Row],[Admission]]))</f>
        <v>0.21100917431192662</v>
      </c>
      <c r="L209" s="11" t="str">
        <f>IF(Table2[[#This Row],[FB T]]=0,"--", IF(Table2[[#This Row],[FB HS]]/Table2[[#This Row],[FB T]]=0, "--", Table2[[#This Row],[FB HS]]/Table2[[#This Row],[FB T]]))</f>
        <v>--</v>
      </c>
      <c r="M209" s="18" t="str">
        <f>IF(Table2[[#This Row],[FB T]]=0,"--", IF(Table2[[#This Row],[FB FE]]/Table2[[#This Row],[FB T]]=0, "--", Table2[[#This Row],[FB FE]]/Table2[[#This Row],[FB T]]))</f>
        <v>--</v>
      </c>
      <c r="N209" s="2">
        <v>0</v>
      </c>
      <c r="O209" s="2">
        <v>0</v>
      </c>
      <c r="P209" s="2">
        <v>0</v>
      </c>
      <c r="Q209" s="2">
        <v>0</v>
      </c>
      <c r="R209" s="6">
        <f>SUM(Table2[[#This Row],[XC B]:[XC FE]])</f>
        <v>0</v>
      </c>
      <c r="S209" s="11" t="str">
        <f>IF((Table2[[#This Row],[XC T]]/Table2[[#This Row],[Admission]]) = 0, "--", (Table2[[#This Row],[XC T]]/Table2[[#This Row],[Admission]]))</f>
        <v>--</v>
      </c>
      <c r="T209" s="11" t="str">
        <f>IF(Table2[[#This Row],[XC T]]=0,"--", IF(Table2[[#This Row],[XC HS]]/Table2[[#This Row],[XC T]]=0, "--", Table2[[#This Row],[XC HS]]/Table2[[#This Row],[XC T]]))</f>
        <v>--</v>
      </c>
      <c r="U209" s="18" t="str">
        <f>IF(Table2[[#This Row],[XC T]]=0,"--", IF(Table2[[#This Row],[XC FE]]/Table2[[#This Row],[XC T]]=0, "--", Table2[[#This Row],[XC FE]]/Table2[[#This Row],[XC T]]))</f>
        <v>--</v>
      </c>
      <c r="V209" s="2">
        <v>24</v>
      </c>
      <c r="W209" s="2">
        <v>0</v>
      </c>
      <c r="X209" s="2">
        <v>0</v>
      </c>
      <c r="Y209" s="6">
        <f>SUM(Table2[[#This Row],[VB G]:[VB FE]])</f>
        <v>24</v>
      </c>
      <c r="Z209" s="11">
        <f>IF((Table2[[#This Row],[VB T]]/Table2[[#This Row],[Admission]]) = 0, "--", (Table2[[#This Row],[VB T]]/Table2[[#This Row],[Admission]]))</f>
        <v>0.22018348623853212</v>
      </c>
      <c r="AA209" s="11" t="str">
        <f>IF(Table2[[#This Row],[VB T]]=0,"--", IF(Table2[[#This Row],[VB HS]]/Table2[[#This Row],[VB T]]=0, "--", Table2[[#This Row],[VB HS]]/Table2[[#This Row],[VB T]]))</f>
        <v>--</v>
      </c>
      <c r="AB209" s="18" t="str">
        <f>IF(Table2[[#This Row],[VB T]]=0,"--", IF(Table2[[#This Row],[VB FE]]/Table2[[#This Row],[VB T]]=0, "--", Table2[[#This Row],[VB FE]]/Table2[[#This Row],[VB T]]))</f>
        <v>--</v>
      </c>
      <c r="AC209" s="2">
        <v>0</v>
      </c>
      <c r="AD209" s="2">
        <v>0</v>
      </c>
      <c r="AE209" s="2">
        <v>0</v>
      </c>
      <c r="AF209" s="2">
        <v>0</v>
      </c>
      <c r="AG209" s="6">
        <f>SUM(Table2[[#This Row],[SC B]:[SC FE]])</f>
        <v>0</v>
      </c>
      <c r="AH209" s="11" t="str">
        <f>IF((Table2[[#This Row],[SC T]]/Table2[[#This Row],[Admission]]) = 0, "--", (Table2[[#This Row],[SC T]]/Table2[[#This Row],[Admission]]))</f>
        <v>--</v>
      </c>
      <c r="AI209" s="11" t="str">
        <f>IF(Table2[[#This Row],[SC T]]=0,"--", IF(Table2[[#This Row],[SC HS]]/Table2[[#This Row],[SC T]]=0, "--", Table2[[#This Row],[SC HS]]/Table2[[#This Row],[SC T]]))</f>
        <v>--</v>
      </c>
      <c r="AJ209" s="18" t="str">
        <f>IF(Table2[[#This Row],[SC T]]=0,"--", IF(Table2[[#This Row],[SC FE]]/Table2[[#This Row],[SC T]]=0, "--", Table2[[#This Row],[SC FE]]/Table2[[#This Row],[SC T]]))</f>
        <v>--</v>
      </c>
      <c r="AK209" s="15">
        <f>SUM(Table2[[#This Row],[FB T]],Table2[[#This Row],[XC T]],Table2[[#This Row],[VB T]],Table2[[#This Row],[SC T]])</f>
        <v>47</v>
      </c>
      <c r="AL209" s="2">
        <v>21</v>
      </c>
      <c r="AM209" s="2">
        <v>18</v>
      </c>
      <c r="AN209" s="2">
        <v>1</v>
      </c>
      <c r="AO209" s="2">
        <v>0</v>
      </c>
      <c r="AP209" s="6">
        <f>SUM(Table2[[#This Row],[BX B]:[BX FE]])</f>
        <v>40</v>
      </c>
      <c r="AQ209" s="11">
        <f>IF((Table2[[#This Row],[BX T]]/Table2[[#This Row],[Admission]]) = 0, "--", (Table2[[#This Row],[BX T]]/Table2[[#This Row],[Admission]]))</f>
        <v>0.3669724770642202</v>
      </c>
      <c r="AR209" s="11">
        <f>IF(Table2[[#This Row],[BX T]]=0,"--", IF(Table2[[#This Row],[BX HS]]/Table2[[#This Row],[BX T]]=0, "--", Table2[[#This Row],[BX HS]]/Table2[[#This Row],[BX T]]))</f>
        <v>2.5000000000000001E-2</v>
      </c>
      <c r="AS209" s="18" t="str">
        <f>IF(Table2[[#This Row],[BX T]]=0,"--", IF(Table2[[#This Row],[BX FE]]/Table2[[#This Row],[BX T]]=0, "--", Table2[[#This Row],[BX FE]]/Table2[[#This Row],[BX T]]))</f>
        <v>--</v>
      </c>
      <c r="AT209" s="2">
        <v>0</v>
      </c>
      <c r="AU209" s="2">
        <v>0</v>
      </c>
      <c r="AV209" s="2">
        <v>0</v>
      </c>
      <c r="AW209" s="2">
        <v>0</v>
      </c>
      <c r="AX209" s="6">
        <f>SUM(Table2[[#This Row],[SW B]:[SW FE]])</f>
        <v>0</v>
      </c>
      <c r="AY209" s="11" t="str">
        <f>IF((Table2[[#This Row],[SW T]]/Table2[[#This Row],[Admission]]) = 0, "--", (Table2[[#This Row],[SW T]]/Table2[[#This Row],[Admission]]))</f>
        <v>--</v>
      </c>
      <c r="AZ209" s="11" t="str">
        <f>IF(Table2[[#This Row],[SW T]]=0,"--", IF(Table2[[#This Row],[SW HS]]/Table2[[#This Row],[SW T]]=0, "--", Table2[[#This Row],[SW HS]]/Table2[[#This Row],[SW T]]))</f>
        <v>--</v>
      </c>
      <c r="BA209" s="18" t="str">
        <f>IF(Table2[[#This Row],[SW T]]=0,"--", IF(Table2[[#This Row],[SW FE]]/Table2[[#This Row],[SW T]]=0, "--", Table2[[#This Row],[SW FE]]/Table2[[#This Row],[SW T]]))</f>
        <v>--</v>
      </c>
      <c r="BB209" s="2">
        <v>0</v>
      </c>
      <c r="BC209" s="2">
        <v>0</v>
      </c>
      <c r="BD209" s="2">
        <v>0</v>
      </c>
      <c r="BE209" s="2">
        <v>0</v>
      </c>
      <c r="BF209" s="6">
        <f>SUM(Table2[[#This Row],[CHE B]:[CHE FE]])</f>
        <v>0</v>
      </c>
      <c r="BG209" s="11" t="str">
        <f>IF((Table2[[#This Row],[CHE T]]/Table2[[#This Row],[Admission]]) = 0, "--", (Table2[[#This Row],[CHE T]]/Table2[[#This Row],[Admission]]))</f>
        <v>--</v>
      </c>
      <c r="BH209" s="11" t="str">
        <f>IF(Table2[[#This Row],[CHE T]]=0,"--", IF(Table2[[#This Row],[CHE HS]]/Table2[[#This Row],[CHE T]]=0, "--", Table2[[#This Row],[CHE HS]]/Table2[[#This Row],[CHE T]]))</f>
        <v>--</v>
      </c>
      <c r="BI209" s="22" t="str">
        <f>IF(Table2[[#This Row],[CHE T]]=0,"--", IF(Table2[[#This Row],[CHE FE]]/Table2[[#This Row],[CHE T]]=0, "--", Table2[[#This Row],[CHE FE]]/Table2[[#This Row],[CHE T]]))</f>
        <v>--</v>
      </c>
      <c r="BJ209" s="2">
        <v>13</v>
      </c>
      <c r="BK209" s="2">
        <v>0</v>
      </c>
      <c r="BL209" s="2">
        <v>0</v>
      </c>
      <c r="BM209" s="2">
        <v>0</v>
      </c>
      <c r="BN209" s="6">
        <f>SUM(Table2[[#This Row],[WR B]:[WR FE]])</f>
        <v>13</v>
      </c>
      <c r="BO209" s="11">
        <f>IF((Table2[[#This Row],[WR T]]/Table2[[#This Row],[Admission]]) = 0, "--", (Table2[[#This Row],[WR T]]/Table2[[#This Row],[Admission]]))</f>
        <v>0.11926605504587157</v>
      </c>
      <c r="BP209" s="11" t="str">
        <f>IF(Table2[[#This Row],[WR T]]=0,"--", IF(Table2[[#This Row],[WR HS]]/Table2[[#This Row],[WR T]]=0, "--", Table2[[#This Row],[WR HS]]/Table2[[#This Row],[WR T]]))</f>
        <v>--</v>
      </c>
      <c r="BQ209" s="18" t="str">
        <f>IF(Table2[[#This Row],[WR T]]=0,"--", IF(Table2[[#This Row],[WR FE]]/Table2[[#This Row],[WR T]]=0, "--", Table2[[#This Row],[WR FE]]/Table2[[#This Row],[WR T]]))</f>
        <v>--</v>
      </c>
      <c r="BR209" s="2">
        <v>0</v>
      </c>
      <c r="BS209" s="2">
        <v>0</v>
      </c>
      <c r="BT209" s="2">
        <v>0</v>
      </c>
      <c r="BU209" s="2">
        <v>0</v>
      </c>
      <c r="BV209" s="6">
        <f>SUM(Table2[[#This Row],[DNC B]:[DNC FE]])</f>
        <v>0</v>
      </c>
      <c r="BW209" s="11" t="str">
        <f>IF((Table2[[#This Row],[DNC T]]/Table2[[#This Row],[Admission]]) = 0, "--", (Table2[[#This Row],[DNC T]]/Table2[[#This Row],[Admission]]))</f>
        <v>--</v>
      </c>
      <c r="BX209" s="11" t="str">
        <f>IF(Table2[[#This Row],[DNC T]]=0,"--", IF(Table2[[#This Row],[DNC HS]]/Table2[[#This Row],[DNC T]]=0, "--", Table2[[#This Row],[DNC HS]]/Table2[[#This Row],[DNC T]]))</f>
        <v>--</v>
      </c>
      <c r="BY209" s="18" t="str">
        <f>IF(Table2[[#This Row],[DNC T]]=0,"--", IF(Table2[[#This Row],[DNC FE]]/Table2[[#This Row],[DNC T]]=0, "--", Table2[[#This Row],[DNC FE]]/Table2[[#This Row],[DNC T]]))</f>
        <v>--</v>
      </c>
      <c r="BZ209" s="24">
        <f>SUM(Table2[[#This Row],[BX T]],Table2[[#This Row],[SW T]],Table2[[#This Row],[CHE T]],Table2[[#This Row],[WR T]],Table2[[#This Row],[DNC T]])</f>
        <v>53</v>
      </c>
      <c r="CA209" s="2">
        <v>11</v>
      </c>
      <c r="CB209" s="2">
        <v>6</v>
      </c>
      <c r="CC209" s="2">
        <v>0</v>
      </c>
      <c r="CD209" s="2">
        <v>0</v>
      </c>
      <c r="CE209" s="6">
        <f>SUM(Table2[[#This Row],[TF B]:[TF FE]])</f>
        <v>17</v>
      </c>
      <c r="CF209" s="11">
        <f>IF((Table2[[#This Row],[TF T]]/Table2[[#This Row],[Admission]]) = 0, "--", (Table2[[#This Row],[TF T]]/Table2[[#This Row],[Admission]]))</f>
        <v>0.15596330275229359</v>
      </c>
      <c r="CG209" s="11" t="str">
        <f>IF(Table2[[#This Row],[TF T]]=0,"--", IF(Table2[[#This Row],[TF HS]]/Table2[[#This Row],[TF T]]=0, "--", Table2[[#This Row],[TF HS]]/Table2[[#This Row],[TF T]]))</f>
        <v>--</v>
      </c>
      <c r="CH209" s="18" t="str">
        <f>IF(Table2[[#This Row],[TF T]]=0,"--", IF(Table2[[#This Row],[TF FE]]/Table2[[#This Row],[TF T]]=0, "--", Table2[[#This Row],[TF FE]]/Table2[[#This Row],[TF T]]))</f>
        <v>--</v>
      </c>
      <c r="CI209" s="2">
        <v>9</v>
      </c>
      <c r="CJ209" s="2">
        <v>0</v>
      </c>
      <c r="CK209" s="2">
        <v>0</v>
      </c>
      <c r="CL209" s="2">
        <v>0</v>
      </c>
      <c r="CM209" s="6">
        <f>SUM(Table2[[#This Row],[BB B]:[BB FE]])</f>
        <v>9</v>
      </c>
      <c r="CN209" s="11">
        <f>IF((Table2[[#This Row],[BB T]]/Table2[[#This Row],[Admission]]) = 0, "--", (Table2[[#This Row],[BB T]]/Table2[[#This Row],[Admission]]))</f>
        <v>8.2568807339449546E-2</v>
      </c>
      <c r="CO209" s="11" t="str">
        <f>IF(Table2[[#This Row],[BB T]]=0,"--", IF(Table2[[#This Row],[BB HS]]/Table2[[#This Row],[BB T]]=0, "--", Table2[[#This Row],[BB HS]]/Table2[[#This Row],[BB T]]))</f>
        <v>--</v>
      </c>
      <c r="CP209" s="18" t="str">
        <f>IF(Table2[[#This Row],[BB T]]=0,"--", IF(Table2[[#This Row],[BB FE]]/Table2[[#This Row],[BB T]]=0, "--", Table2[[#This Row],[BB FE]]/Table2[[#This Row],[BB T]]))</f>
        <v>--</v>
      </c>
      <c r="CQ209" s="2">
        <v>0</v>
      </c>
      <c r="CR209" s="2">
        <v>10</v>
      </c>
      <c r="CS209" s="2">
        <v>0</v>
      </c>
      <c r="CT209" s="2">
        <v>0</v>
      </c>
      <c r="CU209" s="6">
        <f>SUM(Table2[[#This Row],[SB B]:[SB FE]])</f>
        <v>10</v>
      </c>
      <c r="CV209" s="11">
        <f>IF((Table2[[#This Row],[SB T]]/Table2[[#This Row],[Admission]]) = 0, "--", (Table2[[#This Row],[SB T]]/Table2[[#This Row],[Admission]]))</f>
        <v>9.1743119266055051E-2</v>
      </c>
      <c r="CW209" s="11" t="str">
        <f>IF(Table2[[#This Row],[SB T]]=0,"--", IF(Table2[[#This Row],[SB HS]]/Table2[[#This Row],[SB T]]=0, "--", Table2[[#This Row],[SB HS]]/Table2[[#This Row],[SB T]]))</f>
        <v>--</v>
      </c>
      <c r="CX209" s="18" t="str">
        <f>IF(Table2[[#This Row],[SB T]]=0,"--", IF(Table2[[#This Row],[SB FE]]/Table2[[#This Row],[SB T]]=0, "--", Table2[[#This Row],[SB FE]]/Table2[[#This Row],[SB T]]))</f>
        <v>--</v>
      </c>
      <c r="CY209" s="2">
        <v>0</v>
      </c>
      <c r="CZ209" s="2">
        <v>0</v>
      </c>
      <c r="DA209" s="2">
        <v>0</v>
      </c>
      <c r="DB209" s="2">
        <v>0</v>
      </c>
      <c r="DC209" s="6">
        <f>SUM(Table2[[#This Row],[GF B]:[GF FE]])</f>
        <v>0</v>
      </c>
      <c r="DD209" s="11" t="str">
        <f>IF((Table2[[#This Row],[GF T]]/Table2[[#This Row],[Admission]]) = 0, "--", (Table2[[#This Row],[GF T]]/Table2[[#This Row],[Admission]]))</f>
        <v>--</v>
      </c>
      <c r="DE209" s="11" t="str">
        <f>IF(Table2[[#This Row],[GF T]]=0,"--", IF(Table2[[#This Row],[GF HS]]/Table2[[#This Row],[GF T]]=0, "--", Table2[[#This Row],[GF HS]]/Table2[[#This Row],[GF T]]))</f>
        <v>--</v>
      </c>
      <c r="DF209" s="18" t="str">
        <f>IF(Table2[[#This Row],[GF T]]=0,"--", IF(Table2[[#This Row],[GF FE]]/Table2[[#This Row],[GF T]]=0, "--", Table2[[#This Row],[GF FE]]/Table2[[#This Row],[GF T]]))</f>
        <v>--</v>
      </c>
      <c r="DG209" s="2">
        <v>0</v>
      </c>
      <c r="DH209" s="2">
        <v>0</v>
      </c>
      <c r="DI209" s="2">
        <v>0</v>
      </c>
      <c r="DJ209" s="2">
        <v>0</v>
      </c>
      <c r="DK209" s="6">
        <f>SUM(Table2[[#This Row],[TN B]:[TN FE]])</f>
        <v>0</v>
      </c>
      <c r="DL209" s="11" t="str">
        <f>IF((Table2[[#This Row],[TN T]]/Table2[[#This Row],[Admission]]) = 0, "--", (Table2[[#This Row],[TN T]]/Table2[[#This Row],[Admission]]))</f>
        <v>--</v>
      </c>
      <c r="DM209" s="11" t="str">
        <f>IF(Table2[[#This Row],[TN T]]=0,"--", IF(Table2[[#This Row],[TN HS]]/Table2[[#This Row],[TN T]]=0, "--", Table2[[#This Row],[TN HS]]/Table2[[#This Row],[TN T]]))</f>
        <v>--</v>
      </c>
      <c r="DN209" s="18" t="str">
        <f>IF(Table2[[#This Row],[TN T]]=0,"--", IF(Table2[[#This Row],[TN FE]]/Table2[[#This Row],[TN T]]=0, "--", Table2[[#This Row],[TN FE]]/Table2[[#This Row],[TN T]]))</f>
        <v>--</v>
      </c>
      <c r="DO209" s="2">
        <v>11</v>
      </c>
      <c r="DP209" s="2">
        <v>15</v>
      </c>
      <c r="DQ209" s="2">
        <v>1</v>
      </c>
      <c r="DR209" s="2">
        <v>0</v>
      </c>
      <c r="DS209" s="6">
        <f>SUM(Table2[[#This Row],[BND B]:[BND FE]])</f>
        <v>27</v>
      </c>
      <c r="DT209" s="11">
        <f>IF((Table2[[#This Row],[BND T]]/Table2[[#This Row],[Admission]]) = 0, "--", (Table2[[#This Row],[BND T]]/Table2[[#This Row],[Admission]]))</f>
        <v>0.24770642201834864</v>
      </c>
      <c r="DU209" s="11">
        <f>IF(Table2[[#This Row],[BND T]]=0,"--", IF(Table2[[#This Row],[BND HS]]/Table2[[#This Row],[BND T]]=0, "--", Table2[[#This Row],[BND HS]]/Table2[[#This Row],[BND T]]))</f>
        <v>3.7037037037037035E-2</v>
      </c>
      <c r="DV209" s="18" t="str">
        <f>IF(Table2[[#This Row],[BND T]]=0,"--", IF(Table2[[#This Row],[BND FE]]/Table2[[#This Row],[BND T]]=0, "--", Table2[[#This Row],[BND FE]]/Table2[[#This Row],[BND T]]))</f>
        <v>--</v>
      </c>
      <c r="DW209" s="2">
        <v>0</v>
      </c>
      <c r="DX209" s="2">
        <v>0</v>
      </c>
      <c r="DY209" s="2">
        <v>0</v>
      </c>
      <c r="DZ209" s="2">
        <v>0</v>
      </c>
      <c r="EA209" s="6">
        <f>SUM(Table2[[#This Row],[SPE B]:[SPE FE]])</f>
        <v>0</v>
      </c>
      <c r="EB209" s="11" t="str">
        <f>IF((Table2[[#This Row],[SPE T]]/Table2[[#This Row],[Admission]]) = 0, "--", (Table2[[#This Row],[SPE T]]/Table2[[#This Row],[Admission]]))</f>
        <v>--</v>
      </c>
      <c r="EC209" s="11" t="str">
        <f>IF(Table2[[#This Row],[SPE T]]=0,"--", IF(Table2[[#This Row],[SPE HS]]/Table2[[#This Row],[SPE T]]=0, "--", Table2[[#This Row],[SPE HS]]/Table2[[#This Row],[SPE T]]))</f>
        <v>--</v>
      </c>
      <c r="ED209" s="18" t="str">
        <f>IF(Table2[[#This Row],[SPE T]]=0,"--", IF(Table2[[#This Row],[SPE FE]]/Table2[[#This Row],[SPE T]]=0, "--", Table2[[#This Row],[SPE FE]]/Table2[[#This Row],[SPE T]]))</f>
        <v>--</v>
      </c>
      <c r="EE209" s="2">
        <v>0</v>
      </c>
      <c r="EF209" s="2">
        <v>0</v>
      </c>
      <c r="EG209" s="2">
        <v>0</v>
      </c>
      <c r="EH209" s="2">
        <v>0</v>
      </c>
      <c r="EI209" s="6">
        <f>SUM(Table2[[#This Row],[ORC B]:[ORC FE]])</f>
        <v>0</v>
      </c>
      <c r="EJ209" s="11" t="str">
        <f>IF((Table2[[#This Row],[ORC T]]/Table2[[#This Row],[Admission]]) = 0, "--", (Table2[[#This Row],[ORC T]]/Table2[[#This Row],[Admission]]))</f>
        <v>--</v>
      </c>
      <c r="EK209" s="11" t="str">
        <f>IF(Table2[[#This Row],[ORC T]]=0,"--", IF(Table2[[#This Row],[ORC HS]]/Table2[[#This Row],[ORC T]]=0, "--", Table2[[#This Row],[ORC HS]]/Table2[[#This Row],[ORC T]]))</f>
        <v>--</v>
      </c>
      <c r="EL209" s="18" t="str">
        <f>IF(Table2[[#This Row],[ORC T]]=0,"--", IF(Table2[[#This Row],[ORC FE]]/Table2[[#This Row],[ORC T]]=0, "--", Table2[[#This Row],[ORC FE]]/Table2[[#This Row],[ORC T]]))</f>
        <v>--</v>
      </c>
      <c r="EM209" s="2">
        <v>0</v>
      </c>
      <c r="EN209" s="2">
        <v>0</v>
      </c>
      <c r="EO209" s="2">
        <v>0</v>
      </c>
      <c r="EP209" s="2">
        <v>0</v>
      </c>
      <c r="EQ209" s="6">
        <f>SUM(Table2[[#This Row],[SOL B]:[SOL FE]])</f>
        <v>0</v>
      </c>
      <c r="ER209" s="11" t="str">
        <f>IF((Table2[[#This Row],[SOL T]]/Table2[[#This Row],[Admission]]) = 0, "--", (Table2[[#This Row],[SOL T]]/Table2[[#This Row],[Admission]]))</f>
        <v>--</v>
      </c>
      <c r="ES209" s="11" t="str">
        <f>IF(Table2[[#This Row],[SOL T]]=0,"--", IF(Table2[[#This Row],[SOL HS]]/Table2[[#This Row],[SOL T]]=0, "--", Table2[[#This Row],[SOL HS]]/Table2[[#This Row],[SOL T]]))</f>
        <v>--</v>
      </c>
      <c r="ET209" s="18" t="str">
        <f>IF(Table2[[#This Row],[SOL T]]=0,"--", IF(Table2[[#This Row],[SOL FE]]/Table2[[#This Row],[SOL T]]=0, "--", Table2[[#This Row],[SOL FE]]/Table2[[#This Row],[SOL T]]))</f>
        <v>--</v>
      </c>
      <c r="EU209" s="2">
        <v>0</v>
      </c>
      <c r="EV209" s="2">
        <v>0</v>
      </c>
      <c r="EW209" s="2">
        <v>0</v>
      </c>
      <c r="EX209" s="2">
        <v>0</v>
      </c>
      <c r="EY209" s="6">
        <f>SUM(Table2[[#This Row],[CHO B]:[CHO FE]])</f>
        <v>0</v>
      </c>
      <c r="EZ209" s="11" t="str">
        <f>IF((Table2[[#This Row],[CHO T]]/Table2[[#This Row],[Admission]]) = 0, "--", (Table2[[#This Row],[CHO T]]/Table2[[#This Row],[Admission]]))</f>
        <v>--</v>
      </c>
      <c r="FA209" s="11" t="str">
        <f>IF(Table2[[#This Row],[CHO T]]=0,"--", IF(Table2[[#This Row],[CHO HS]]/Table2[[#This Row],[CHO T]]=0, "--", Table2[[#This Row],[CHO HS]]/Table2[[#This Row],[CHO T]]))</f>
        <v>--</v>
      </c>
      <c r="FB209" s="18" t="str">
        <f>IF(Table2[[#This Row],[CHO T]]=0,"--", IF(Table2[[#This Row],[CHO FE]]/Table2[[#This Row],[CHO T]]=0, "--", Table2[[#This Row],[CHO FE]]/Table2[[#This Row],[CHO T]]))</f>
        <v>--</v>
      </c>
      <c r="FC20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63</v>
      </c>
      <c r="FD209">
        <v>0</v>
      </c>
      <c r="FE209">
        <v>0</v>
      </c>
      <c r="FF209">
        <v>0</v>
      </c>
      <c r="FG209">
        <v>0</v>
      </c>
      <c r="FH209">
        <v>0</v>
      </c>
      <c r="FI209">
        <v>0</v>
      </c>
      <c r="FJ209" s="1" t="s">
        <v>390</v>
      </c>
      <c r="FK209" s="1" t="s">
        <v>390</v>
      </c>
      <c r="FL209">
        <v>0</v>
      </c>
      <c r="FM209">
        <v>2</v>
      </c>
      <c r="FN209" s="1" t="s">
        <v>390</v>
      </c>
      <c r="FO209" s="1" t="s">
        <v>390</v>
      </c>
    </row>
    <row r="210" spans="1:171">
      <c r="A210">
        <v>894</v>
      </c>
      <c r="B210">
        <v>277</v>
      </c>
      <c r="C210" t="s">
        <v>112</v>
      </c>
      <c r="D210" t="s">
        <v>307</v>
      </c>
      <c r="E210" s="20">
        <v>181</v>
      </c>
      <c r="F210" s="2">
        <v>0</v>
      </c>
      <c r="G210" s="2">
        <v>0</v>
      </c>
      <c r="H210" s="2">
        <v>0</v>
      </c>
      <c r="I210" s="2">
        <v>0</v>
      </c>
      <c r="J210" s="6">
        <f>SUM(Table2[[#This Row],[FB B]:[FB FE]])</f>
        <v>0</v>
      </c>
      <c r="K210" s="11" t="str">
        <f>IF((Table2[[#This Row],[FB T]]/Table2[[#This Row],[Admission]]) = 0, "--", (Table2[[#This Row],[FB T]]/Table2[[#This Row],[Admission]]))</f>
        <v>--</v>
      </c>
      <c r="L210" s="11" t="str">
        <f>IF(Table2[[#This Row],[FB T]]=0,"--", IF(Table2[[#This Row],[FB HS]]/Table2[[#This Row],[FB T]]=0, "--", Table2[[#This Row],[FB HS]]/Table2[[#This Row],[FB T]]))</f>
        <v>--</v>
      </c>
      <c r="M210" s="18" t="str">
        <f>IF(Table2[[#This Row],[FB T]]=0,"--", IF(Table2[[#This Row],[FB FE]]/Table2[[#This Row],[FB T]]=0, "--", Table2[[#This Row],[FB FE]]/Table2[[#This Row],[FB T]]))</f>
        <v>--</v>
      </c>
      <c r="N210" s="2">
        <v>10</v>
      </c>
      <c r="O210" s="2">
        <v>6</v>
      </c>
      <c r="P210" s="2">
        <v>0</v>
      </c>
      <c r="Q210" s="2">
        <v>0</v>
      </c>
      <c r="R210" s="6">
        <f>SUM(Table2[[#This Row],[XC B]:[XC FE]])</f>
        <v>16</v>
      </c>
      <c r="S210" s="11">
        <f>IF((Table2[[#This Row],[XC T]]/Table2[[#This Row],[Admission]]) = 0, "--", (Table2[[#This Row],[XC T]]/Table2[[#This Row],[Admission]]))</f>
        <v>8.8397790055248615E-2</v>
      </c>
      <c r="T210" s="11" t="str">
        <f>IF(Table2[[#This Row],[XC T]]=0,"--", IF(Table2[[#This Row],[XC HS]]/Table2[[#This Row],[XC T]]=0, "--", Table2[[#This Row],[XC HS]]/Table2[[#This Row],[XC T]]))</f>
        <v>--</v>
      </c>
      <c r="U210" s="18" t="str">
        <f>IF(Table2[[#This Row],[XC T]]=0,"--", IF(Table2[[#This Row],[XC FE]]/Table2[[#This Row],[XC T]]=0, "--", Table2[[#This Row],[XC FE]]/Table2[[#This Row],[XC T]]))</f>
        <v>--</v>
      </c>
      <c r="V210" s="2">
        <v>19</v>
      </c>
      <c r="W210" s="2">
        <v>0</v>
      </c>
      <c r="X210" s="2">
        <v>0</v>
      </c>
      <c r="Y210" s="6">
        <f>SUM(Table2[[#This Row],[VB G]:[VB FE]])</f>
        <v>19</v>
      </c>
      <c r="Z210" s="11">
        <f>IF((Table2[[#This Row],[VB T]]/Table2[[#This Row],[Admission]]) = 0, "--", (Table2[[#This Row],[VB T]]/Table2[[#This Row],[Admission]]))</f>
        <v>0.10497237569060773</v>
      </c>
      <c r="AA210" s="11" t="str">
        <f>IF(Table2[[#This Row],[VB T]]=0,"--", IF(Table2[[#This Row],[VB HS]]/Table2[[#This Row],[VB T]]=0, "--", Table2[[#This Row],[VB HS]]/Table2[[#This Row],[VB T]]))</f>
        <v>--</v>
      </c>
      <c r="AB210" s="18" t="str">
        <f>IF(Table2[[#This Row],[VB T]]=0,"--", IF(Table2[[#This Row],[VB FE]]/Table2[[#This Row],[VB T]]=0, "--", Table2[[#This Row],[VB FE]]/Table2[[#This Row],[VB T]]))</f>
        <v>--</v>
      </c>
      <c r="AC210" s="2">
        <v>45</v>
      </c>
      <c r="AD210" s="2">
        <v>27</v>
      </c>
      <c r="AE210" s="2">
        <v>0</v>
      </c>
      <c r="AF210" s="2">
        <v>2</v>
      </c>
      <c r="AG210" s="6">
        <f>SUM(Table2[[#This Row],[SC B]:[SC FE]])</f>
        <v>74</v>
      </c>
      <c r="AH210" s="11">
        <f>IF((Table2[[#This Row],[SC T]]/Table2[[#This Row],[Admission]]) = 0, "--", (Table2[[#This Row],[SC T]]/Table2[[#This Row],[Admission]]))</f>
        <v>0.40883977900552487</v>
      </c>
      <c r="AI210" s="11" t="str">
        <f>IF(Table2[[#This Row],[SC T]]=0,"--", IF(Table2[[#This Row],[SC HS]]/Table2[[#This Row],[SC T]]=0, "--", Table2[[#This Row],[SC HS]]/Table2[[#This Row],[SC T]]))</f>
        <v>--</v>
      </c>
      <c r="AJ210" s="18">
        <f>IF(Table2[[#This Row],[SC T]]=0,"--", IF(Table2[[#This Row],[SC FE]]/Table2[[#This Row],[SC T]]=0, "--", Table2[[#This Row],[SC FE]]/Table2[[#This Row],[SC T]]))</f>
        <v>2.7027027027027029E-2</v>
      </c>
      <c r="AK210" s="15">
        <f>SUM(Table2[[#This Row],[FB T]],Table2[[#This Row],[XC T]],Table2[[#This Row],[VB T]],Table2[[#This Row],[SC T]])</f>
        <v>109</v>
      </c>
      <c r="AL210" s="2">
        <v>36</v>
      </c>
      <c r="AM210" s="2">
        <v>10</v>
      </c>
      <c r="AN210" s="2">
        <v>0</v>
      </c>
      <c r="AO210" s="2">
        <v>1</v>
      </c>
      <c r="AP210" s="6">
        <f>SUM(Table2[[#This Row],[BX B]:[BX FE]])</f>
        <v>47</v>
      </c>
      <c r="AQ210" s="11">
        <f>IF((Table2[[#This Row],[BX T]]/Table2[[#This Row],[Admission]]) = 0, "--", (Table2[[#This Row],[BX T]]/Table2[[#This Row],[Admission]]))</f>
        <v>0.25966850828729282</v>
      </c>
      <c r="AR210" s="11" t="str">
        <f>IF(Table2[[#This Row],[BX T]]=0,"--", IF(Table2[[#This Row],[BX HS]]/Table2[[#This Row],[BX T]]=0, "--", Table2[[#This Row],[BX HS]]/Table2[[#This Row],[BX T]]))</f>
        <v>--</v>
      </c>
      <c r="AS210" s="18">
        <f>IF(Table2[[#This Row],[BX T]]=0,"--", IF(Table2[[#This Row],[BX FE]]/Table2[[#This Row],[BX T]]=0, "--", Table2[[#This Row],[BX FE]]/Table2[[#This Row],[BX T]]))</f>
        <v>2.1276595744680851E-2</v>
      </c>
      <c r="AT210" s="2">
        <v>10</v>
      </c>
      <c r="AU210" s="2">
        <v>9</v>
      </c>
      <c r="AV210" s="2">
        <v>0</v>
      </c>
      <c r="AW210" s="2">
        <v>0</v>
      </c>
      <c r="AX210" s="6">
        <f>SUM(Table2[[#This Row],[SW B]:[SW FE]])</f>
        <v>19</v>
      </c>
      <c r="AY210" s="11">
        <f>IF((Table2[[#This Row],[SW T]]/Table2[[#This Row],[Admission]]) = 0, "--", (Table2[[#This Row],[SW T]]/Table2[[#This Row],[Admission]]))</f>
        <v>0.10497237569060773</v>
      </c>
      <c r="AZ210" s="11" t="str">
        <f>IF(Table2[[#This Row],[SW T]]=0,"--", IF(Table2[[#This Row],[SW HS]]/Table2[[#This Row],[SW T]]=0, "--", Table2[[#This Row],[SW HS]]/Table2[[#This Row],[SW T]]))</f>
        <v>--</v>
      </c>
      <c r="BA210" s="18" t="str">
        <f>IF(Table2[[#This Row],[SW T]]=0,"--", IF(Table2[[#This Row],[SW FE]]/Table2[[#This Row],[SW T]]=0, "--", Table2[[#This Row],[SW FE]]/Table2[[#This Row],[SW T]]))</f>
        <v>--</v>
      </c>
      <c r="BB210" s="2">
        <v>0</v>
      </c>
      <c r="BC210" s="2">
        <v>0</v>
      </c>
      <c r="BD210" s="2">
        <v>0</v>
      </c>
      <c r="BE210" s="2">
        <v>0</v>
      </c>
      <c r="BF210" s="6">
        <f>SUM(Table2[[#This Row],[CHE B]:[CHE FE]])</f>
        <v>0</v>
      </c>
      <c r="BG210" s="11" t="str">
        <f>IF((Table2[[#This Row],[CHE T]]/Table2[[#This Row],[Admission]]) = 0, "--", (Table2[[#This Row],[CHE T]]/Table2[[#This Row],[Admission]]))</f>
        <v>--</v>
      </c>
      <c r="BH210" s="11" t="str">
        <f>IF(Table2[[#This Row],[CHE T]]=0,"--", IF(Table2[[#This Row],[CHE HS]]/Table2[[#This Row],[CHE T]]=0, "--", Table2[[#This Row],[CHE HS]]/Table2[[#This Row],[CHE T]]))</f>
        <v>--</v>
      </c>
      <c r="BI210" s="22" t="str">
        <f>IF(Table2[[#This Row],[CHE T]]=0,"--", IF(Table2[[#This Row],[CHE FE]]/Table2[[#This Row],[CHE T]]=0, "--", Table2[[#This Row],[CHE FE]]/Table2[[#This Row],[CHE T]]))</f>
        <v>--</v>
      </c>
      <c r="BJ210" s="2">
        <v>0</v>
      </c>
      <c r="BK210" s="2">
        <v>0</v>
      </c>
      <c r="BL210" s="2">
        <v>0</v>
      </c>
      <c r="BM210" s="2">
        <v>0</v>
      </c>
      <c r="BN210" s="6">
        <f>SUM(Table2[[#This Row],[WR B]:[WR FE]])</f>
        <v>0</v>
      </c>
      <c r="BO210" s="11" t="str">
        <f>IF((Table2[[#This Row],[WR T]]/Table2[[#This Row],[Admission]]) = 0, "--", (Table2[[#This Row],[WR T]]/Table2[[#This Row],[Admission]]))</f>
        <v>--</v>
      </c>
      <c r="BP210" s="11" t="str">
        <f>IF(Table2[[#This Row],[WR T]]=0,"--", IF(Table2[[#This Row],[WR HS]]/Table2[[#This Row],[WR T]]=0, "--", Table2[[#This Row],[WR HS]]/Table2[[#This Row],[WR T]]))</f>
        <v>--</v>
      </c>
      <c r="BQ210" s="18" t="str">
        <f>IF(Table2[[#This Row],[WR T]]=0,"--", IF(Table2[[#This Row],[WR FE]]/Table2[[#This Row],[WR T]]=0, "--", Table2[[#This Row],[WR FE]]/Table2[[#This Row],[WR T]]))</f>
        <v>--</v>
      </c>
      <c r="BR210" s="2">
        <v>0</v>
      </c>
      <c r="BS210" s="2">
        <v>0</v>
      </c>
      <c r="BT210" s="2">
        <v>0</v>
      </c>
      <c r="BU210" s="2">
        <v>0</v>
      </c>
      <c r="BV210" s="6">
        <f>SUM(Table2[[#This Row],[DNC B]:[DNC FE]])</f>
        <v>0</v>
      </c>
      <c r="BW210" s="11" t="str">
        <f>IF((Table2[[#This Row],[DNC T]]/Table2[[#This Row],[Admission]]) = 0, "--", (Table2[[#This Row],[DNC T]]/Table2[[#This Row],[Admission]]))</f>
        <v>--</v>
      </c>
      <c r="BX210" s="11" t="str">
        <f>IF(Table2[[#This Row],[DNC T]]=0,"--", IF(Table2[[#This Row],[DNC HS]]/Table2[[#This Row],[DNC T]]=0, "--", Table2[[#This Row],[DNC HS]]/Table2[[#This Row],[DNC T]]))</f>
        <v>--</v>
      </c>
      <c r="BY210" s="18" t="str">
        <f>IF(Table2[[#This Row],[DNC T]]=0,"--", IF(Table2[[#This Row],[DNC FE]]/Table2[[#This Row],[DNC T]]=0, "--", Table2[[#This Row],[DNC FE]]/Table2[[#This Row],[DNC T]]))</f>
        <v>--</v>
      </c>
      <c r="BZ210" s="24">
        <f>SUM(Table2[[#This Row],[BX T]],Table2[[#This Row],[SW T]],Table2[[#This Row],[CHE T]],Table2[[#This Row],[WR T]],Table2[[#This Row],[DNC T]])</f>
        <v>66</v>
      </c>
      <c r="CA210" s="2">
        <v>22</v>
      </c>
      <c r="CB210" s="2">
        <v>6</v>
      </c>
      <c r="CC210" s="2">
        <v>0</v>
      </c>
      <c r="CD210" s="2">
        <v>1</v>
      </c>
      <c r="CE210" s="6">
        <f>SUM(Table2[[#This Row],[TF B]:[TF FE]])</f>
        <v>29</v>
      </c>
      <c r="CF210" s="11">
        <f>IF((Table2[[#This Row],[TF T]]/Table2[[#This Row],[Admission]]) = 0, "--", (Table2[[#This Row],[TF T]]/Table2[[#This Row],[Admission]]))</f>
        <v>0.16022099447513813</v>
      </c>
      <c r="CG210" s="11" t="str">
        <f>IF(Table2[[#This Row],[TF T]]=0,"--", IF(Table2[[#This Row],[TF HS]]/Table2[[#This Row],[TF T]]=0, "--", Table2[[#This Row],[TF HS]]/Table2[[#This Row],[TF T]]))</f>
        <v>--</v>
      </c>
      <c r="CH210" s="18">
        <f>IF(Table2[[#This Row],[TF T]]=0,"--", IF(Table2[[#This Row],[TF FE]]/Table2[[#This Row],[TF T]]=0, "--", Table2[[#This Row],[TF FE]]/Table2[[#This Row],[TF T]]))</f>
        <v>3.4482758620689655E-2</v>
      </c>
      <c r="CI210" s="2">
        <v>0</v>
      </c>
      <c r="CJ210" s="2">
        <v>0</v>
      </c>
      <c r="CK210" s="2">
        <v>0</v>
      </c>
      <c r="CL210" s="2">
        <v>0</v>
      </c>
      <c r="CM210" s="6">
        <f>SUM(Table2[[#This Row],[BB B]:[BB FE]])</f>
        <v>0</v>
      </c>
      <c r="CN210" s="11" t="str">
        <f>IF((Table2[[#This Row],[BB T]]/Table2[[#This Row],[Admission]]) = 0, "--", (Table2[[#This Row],[BB T]]/Table2[[#This Row],[Admission]]))</f>
        <v>--</v>
      </c>
      <c r="CO210" s="11" t="str">
        <f>IF(Table2[[#This Row],[BB T]]=0,"--", IF(Table2[[#This Row],[BB HS]]/Table2[[#This Row],[BB T]]=0, "--", Table2[[#This Row],[BB HS]]/Table2[[#This Row],[BB T]]))</f>
        <v>--</v>
      </c>
      <c r="CP210" s="18" t="str">
        <f>IF(Table2[[#This Row],[BB T]]=0,"--", IF(Table2[[#This Row],[BB FE]]/Table2[[#This Row],[BB T]]=0, "--", Table2[[#This Row],[BB FE]]/Table2[[#This Row],[BB T]]))</f>
        <v>--</v>
      </c>
      <c r="CQ210" s="2">
        <v>0</v>
      </c>
      <c r="CR210" s="2">
        <v>0</v>
      </c>
      <c r="CS210" s="2">
        <v>0</v>
      </c>
      <c r="CT210" s="2">
        <v>0</v>
      </c>
      <c r="CU210" s="6">
        <f>SUM(Table2[[#This Row],[SB B]:[SB FE]])</f>
        <v>0</v>
      </c>
      <c r="CV210" s="11" t="str">
        <f>IF((Table2[[#This Row],[SB T]]/Table2[[#This Row],[Admission]]) = 0, "--", (Table2[[#This Row],[SB T]]/Table2[[#This Row],[Admission]]))</f>
        <v>--</v>
      </c>
      <c r="CW210" s="11" t="str">
        <f>IF(Table2[[#This Row],[SB T]]=0,"--", IF(Table2[[#This Row],[SB HS]]/Table2[[#This Row],[SB T]]=0, "--", Table2[[#This Row],[SB HS]]/Table2[[#This Row],[SB T]]))</f>
        <v>--</v>
      </c>
      <c r="CX210" s="18" t="str">
        <f>IF(Table2[[#This Row],[SB T]]=0,"--", IF(Table2[[#This Row],[SB FE]]/Table2[[#This Row],[SB T]]=0, "--", Table2[[#This Row],[SB FE]]/Table2[[#This Row],[SB T]]))</f>
        <v>--</v>
      </c>
      <c r="CY210" s="2">
        <v>10</v>
      </c>
      <c r="CZ210" s="2">
        <v>0</v>
      </c>
      <c r="DA210" s="2">
        <v>0</v>
      </c>
      <c r="DB210" s="2">
        <v>0</v>
      </c>
      <c r="DC210" s="6">
        <f>SUM(Table2[[#This Row],[GF B]:[GF FE]])</f>
        <v>10</v>
      </c>
      <c r="DD210" s="11">
        <f>IF((Table2[[#This Row],[GF T]]/Table2[[#This Row],[Admission]]) = 0, "--", (Table2[[#This Row],[GF T]]/Table2[[#This Row],[Admission]]))</f>
        <v>5.5248618784530384E-2</v>
      </c>
      <c r="DE210" s="11" t="str">
        <f>IF(Table2[[#This Row],[GF T]]=0,"--", IF(Table2[[#This Row],[GF HS]]/Table2[[#This Row],[GF T]]=0, "--", Table2[[#This Row],[GF HS]]/Table2[[#This Row],[GF T]]))</f>
        <v>--</v>
      </c>
      <c r="DF210" s="18" t="str">
        <f>IF(Table2[[#This Row],[GF T]]=0,"--", IF(Table2[[#This Row],[GF FE]]/Table2[[#This Row],[GF T]]=0, "--", Table2[[#This Row],[GF FE]]/Table2[[#This Row],[GF T]]))</f>
        <v>--</v>
      </c>
      <c r="DG210" s="2">
        <v>22</v>
      </c>
      <c r="DH210" s="2">
        <v>23</v>
      </c>
      <c r="DI210" s="2">
        <v>0</v>
      </c>
      <c r="DJ210" s="2">
        <v>0</v>
      </c>
      <c r="DK210" s="6">
        <f>SUM(Table2[[#This Row],[TN B]:[TN FE]])</f>
        <v>45</v>
      </c>
      <c r="DL210" s="11">
        <f>IF((Table2[[#This Row],[TN T]]/Table2[[#This Row],[Admission]]) = 0, "--", (Table2[[#This Row],[TN T]]/Table2[[#This Row],[Admission]]))</f>
        <v>0.24861878453038674</v>
      </c>
      <c r="DM210" s="11" t="str">
        <f>IF(Table2[[#This Row],[TN T]]=0,"--", IF(Table2[[#This Row],[TN HS]]/Table2[[#This Row],[TN T]]=0, "--", Table2[[#This Row],[TN HS]]/Table2[[#This Row],[TN T]]))</f>
        <v>--</v>
      </c>
      <c r="DN210" s="18" t="str">
        <f>IF(Table2[[#This Row],[TN T]]=0,"--", IF(Table2[[#This Row],[TN FE]]/Table2[[#This Row],[TN T]]=0, "--", Table2[[#This Row],[TN FE]]/Table2[[#This Row],[TN T]]))</f>
        <v>--</v>
      </c>
      <c r="DO210" s="2">
        <v>0</v>
      </c>
      <c r="DP210" s="2">
        <v>0</v>
      </c>
      <c r="DQ210" s="2">
        <v>0</v>
      </c>
      <c r="DR210" s="2">
        <v>0</v>
      </c>
      <c r="DS210" s="6">
        <f>SUM(Table2[[#This Row],[BND B]:[BND FE]])</f>
        <v>0</v>
      </c>
      <c r="DT210" s="11" t="str">
        <f>IF((Table2[[#This Row],[BND T]]/Table2[[#This Row],[Admission]]) = 0, "--", (Table2[[#This Row],[BND T]]/Table2[[#This Row],[Admission]]))</f>
        <v>--</v>
      </c>
      <c r="DU210" s="11" t="str">
        <f>IF(Table2[[#This Row],[BND T]]=0,"--", IF(Table2[[#This Row],[BND HS]]/Table2[[#This Row],[BND T]]=0, "--", Table2[[#This Row],[BND HS]]/Table2[[#This Row],[BND T]]))</f>
        <v>--</v>
      </c>
      <c r="DV210" s="18" t="str">
        <f>IF(Table2[[#This Row],[BND T]]=0,"--", IF(Table2[[#This Row],[BND FE]]/Table2[[#This Row],[BND T]]=0, "--", Table2[[#This Row],[BND FE]]/Table2[[#This Row],[BND T]]))</f>
        <v>--</v>
      </c>
      <c r="DW210" s="2">
        <v>0</v>
      </c>
      <c r="DX210" s="2">
        <v>0</v>
      </c>
      <c r="DY210" s="2">
        <v>0</v>
      </c>
      <c r="DZ210" s="2">
        <v>0</v>
      </c>
      <c r="EA210" s="6">
        <f>SUM(Table2[[#This Row],[SPE B]:[SPE FE]])</f>
        <v>0</v>
      </c>
      <c r="EB210" s="11" t="str">
        <f>IF((Table2[[#This Row],[SPE T]]/Table2[[#This Row],[Admission]]) = 0, "--", (Table2[[#This Row],[SPE T]]/Table2[[#This Row],[Admission]]))</f>
        <v>--</v>
      </c>
      <c r="EC210" s="11" t="str">
        <f>IF(Table2[[#This Row],[SPE T]]=0,"--", IF(Table2[[#This Row],[SPE HS]]/Table2[[#This Row],[SPE T]]=0, "--", Table2[[#This Row],[SPE HS]]/Table2[[#This Row],[SPE T]]))</f>
        <v>--</v>
      </c>
      <c r="ED210" s="18" t="str">
        <f>IF(Table2[[#This Row],[SPE T]]=0,"--", IF(Table2[[#This Row],[SPE FE]]/Table2[[#This Row],[SPE T]]=0, "--", Table2[[#This Row],[SPE FE]]/Table2[[#This Row],[SPE T]]))</f>
        <v>--</v>
      </c>
      <c r="EE210" s="2">
        <v>0</v>
      </c>
      <c r="EF210" s="2">
        <v>0</v>
      </c>
      <c r="EG210" s="2">
        <v>0</v>
      </c>
      <c r="EH210" s="2">
        <v>0</v>
      </c>
      <c r="EI210" s="6">
        <f>SUM(Table2[[#This Row],[ORC B]:[ORC FE]])</f>
        <v>0</v>
      </c>
      <c r="EJ210" s="11" t="str">
        <f>IF((Table2[[#This Row],[ORC T]]/Table2[[#This Row],[Admission]]) = 0, "--", (Table2[[#This Row],[ORC T]]/Table2[[#This Row],[Admission]]))</f>
        <v>--</v>
      </c>
      <c r="EK210" s="11" t="str">
        <f>IF(Table2[[#This Row],[ORC T]]=0,"--", IF(Table2[[#This Row],[ORC HS]]/Table2[[#This Row],[ORC T]]=0, "--", Table2[[#This Row],[ORC HS]]/Table2[[#This Row],[ORC T]]))</f>
        <v>--</v>
      </c>
      <c r="EL210" s="18" t="str">
        <f>IF(Table2[[#This Row],[ORC T]]=0,"--", IF(Table2[[#This Row],[ORC FE]]/Table2[[#This Row],[ORC T]]=0, "--", Table2[[#This Row],[ORC FE]]/Table2[[#This Row],[ORC T]]))</f>
        <v>--</v>
      </c>
      <c r="EM210" s="2">
        <v>0</v>
      </c>
      <c r="EN210" s="2">
        <v>0</v>
      </c>
      <c r="EO210" s="2">
        <v>0</v>
      </c>
      <c r="EP210" s="2">
        <v>0</v>
      </c>
      <c r="EQ210" s="6">
        <f>SUM(Table2[[#This Row],[SOL B]:[SOL FE]])</f>
        <v>0</v>
      </c>
      <c r="ER210" s="11" t="str">
        <f>IF((Table2[[#This Row],[SOL T]]/Table2[[#This Row],[Admission]]) = 0, "--", (Table2[[#This Row],[SOL T]]/Table2[[#This Row],[Admission]]))</f>
        <v>--</v>
      </c>
      <c r="ES210" s="11" t="str">
        <f>IF(Table2[[#This Row],[SOL T]]=0,"--", IF(Table2[[#This Row],[SOL HS]]/Table2[[#This Row],[SOL T]]=0, "--", Table2[[#This Row],[SOL HS]]/Table2[[#This Row],[SOL T]]))</f>
        <v>--</v>
      </c>
      <c r="ET210" s="18" t="str">
        <f>IF(Table2[[#This Row],[SOL T]]=0,"--", IF(Table2[[#This Row],[SOL FE]]/Table2[[#This Row],[SOL T]]=0, "--", Table2[[#This Row],[SOL FE]]/Table2[[#This Row],[SOL T]]))</f>
        <v>--</v>
      </c>
      <c r="EU210" s="2">
        <v>0</v>
      </c>
      <c r="EV210" s="2">
        <v>0</v>
      </c>
      <c r="EW210" s="2">
        <v>0</v>
      </c>
      <c r="EX210" s="2">
        <v>0</v>
      </c>
      <c r="EY210" s="6">
        <f>SUM(Table2[[#This Row],[CHO B]:[CHO FE]])</f>
        <v>0</v>
      </c>
      <c r="EZ210" s="11" t="str">
        <f>IF((Table2[[#This Row],[CHO T]]/Table2[[#This Row],[Admission]]) = 0, "--", (Table2[[#This Row],[CHO T]]/Table2[[#This Row],[Admission]]))</f>
        <v>--</v>
      </c>
      <c r="FA210" s="11" t="str">
        <f>IF(Table2[[#This Row],[CHO T]]=0,"--", IF(Table2[[#This Row],[CHO HS]]/Table2[[#This Row],[CHO T]]=0, "--", Table2[[#This Row],[CHO HS]]/Table2[[#This Row],[CHO T]]))</f>
        <v>--</v>
      </c>
      <c r="FB210" s="18" t="str">
        <f>IF(Table2[[#This Row],[CHO T]]=0,"--", IF(Table2[[#This Row],[CHO FE]]/Table2[[#This Row],[CHO T]]=0, "--", Table2[[#This Row],[CHO FE]]/Table2[[#This Row],[CHO T]]))</f>
        <v>--</v>
      </c>
      <c r="FC21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84</v>
      </c>
      <c r="FD210">
        <v>0</v>
      </c>
      <c r="FE210">
        <v>0</v>
      </c>
      <c r="FF210" s="1" t="s">
        <v>390</v>
      </c>
      <c r="FG210" s="1" t="s">
        <v>390</v>
      </c>
      <c r="FH210">
        <v>0</v>
      </c>
      <c r="FI210">
        <v>0</v>
      </c>
      <c r="FJ210" s="1" t="s">
        <v>390</v>
      </c>
      <c r="FK210" s="1" t="s">
        <v>390</v>
      </c>
      <c r="FL210">
        <v>0</v>
      </c>
      <c r="FM210">
        <v>0</v>
      </c>
      <c r="FN210" s="1" t="s">
        <v>390</v>
      </c>
      <c r="FO210" s="1" t="s">
        <v>390</v>
      </c>
    </row>
    <row r="211" spans="1:171">
      <c r="A211">
        <v>954</v>
      </c>
      <c r="B211">
        <v>61</v>
      </c>
      <c r="C211" t="s">
        <v>97</v>
      </c>
      <c r="D211" t="s">
        <v>308</v>
      </c>
      <c r="E211" s="20">
        <v>248</v>
      </c>
      <c r="F211" s="2">
        <v>24</v>
      </c>
      <c r="G211" s="2">
        <v>0</v>
      </c>
      <c r="H211" s="2">
        <v>0</v>
      </c>
      <c r="I211" s="2">
        <v>0</v>
      </c>
      <c r="J211" s="6">
        <f>SUM(Table2[[#This Row],[FB B]:[FB FE]])</f>
        <v>24</v>
      </c>
      <c r="K211" s="11">
        <f>IF((Table2[[#This Row],[FB T]]/Table2[[#This Row],[Admission]]) = 0, "--", (Table2[[#This Row],[FB T]]/Table2[[#This Row],[Admission]]))</f>
        <v>9.6774193548387094E-2</v>
      </c>
      <c r="L211" s="11" t="str">
        <f>IF(Table2[[#This Row],[FB T]]=0,"--", IF(Table2[[#This Row],[FB HS]]/Table2[[#This Row],[FB T]]=0, "--", Table2[[#This Row],[FB HS]]/Table2[[#This Row],[FB T]]))</f>
        <v>--</v>
      </c>
      <c r="M211" s="18" t="str">
        <f>IF(Table2[[#This Row],[FB T]]=0,"--", IF(Table2[[#This Row],[FB FE]]/Table2[[#This Row],[FB T]]=0, "--", Table2[[#This Row],[FB FE]]/Table2[[#This Row],[FB T]]))</f>
        <v>--</v>
      </c>
      <c r="N211" s="2">
        <v>0</v>
      </c>
      <c r="O211" s="2">
        <v>0</v>
      </c>
      <c r="P211" s="2">
        <v>0</v>
      </c>
      <c r="Q211" s="2">
        <v>0</v>
      </c>
      <c r="R211" s="6">
        <f>SUM(Table2[[#This Row],[XC B]:[XC FE]])</f>
        <v>0</v>
      </c>
      <c r="S211" s="11" t="str">
        <f>IF((Table2[[#This Row],[XC T]]/Table2[[#This Row],[Admission]]) = 0, "--", (Table2[[#This Row],[XC T]]/Table2[[#This Row],[Admission]]))</f>
        <v>--</v>
      </c>
      <c r="T211" s="11" t="str">
        <f>IF(Table2[[#This Row],[XC T]]=0,"--", IF(Table2[[#This Row],[XC HS]]/Table2[[#This Row],[XC T]]=0, "--", Table2[[#This Row],[XC HS]]/Table2[[#This Row],[XC T]]))</f>
        <v>--</v>
      </c>
      <c r="U211" s="18" t="str">
        <f>IF(Table2[[#This Row],[XC T]]=0,"--", IF(Table2[[#This Row],[XC FE]]/Table2[[#This Row],[XC T]]=0, "--", Table2[[#This Row],[XC FE]]/Table2[[#This Row],[XC T]]))</f>
        <v>--</v>
      </c>
      <c r="V211" s="2">
        <v>18</v>
      </c>
      <c r="W211" s="2">
        <v>0</v>
      </c>
      <c r="X211" s="2">
        <v>0</v>
      </c>
      <c r="Y211" s="6">
        <f>SUM(Table2[[#This Row],[VB G]:[VB FE]])</f>
        <v>18</v>
      </c>
      <c r="Z211" s="11">
        <f>IF((Table2[[#This Row],[VB T]]/Table2[[#This Row],[Admission]]) = 0, "--", (Table2[[#This Row],[VB T]]/Table2[[#This Row],[Admission]]))</f>
        <v>7.2580645161290328E-2</v>
      </c>
      <c r="AA211" s="11" t="str">
        <f>IF(Table2[[#This Row],[VB T]]=0,"--", IF(Table2[[#This Row],[VB HS]]/Table2[[#This Row],[VB T]]=0, "--", Table2[[#This Row],[VB HS]]/Table2[[#This Row],[VB T]]))</f>
        <v>--</v>
      </c>
      <c r="AB211" s="18" t="str">
        <f>IF(Table2[[#This Row],[VB T]]=0,"--", IF(Table2[[#This Row],[VB FE]]/Table2[[#This Row],[VB T]]=0, "--", Table2[[#This Row],[VB FE]]/Table2[[#This Row],[VB T]]))</f>
        <v>--</v>
      </c>
      <c r="AC211" s="2">
        <v>36</v>
      </c>
      <c r="AD211" s="2">
        <v>24</v>
      </c>
      <c r="AE211" s="2">
        <v>0</v>
      </c>
      <c r="AF211" s="2">
        <v>0</v>
      </c>
      <c r="AG211" s="6">
        <f>SUM(Table2[[#This Row],[SC B]:[SC FE]])</f>
        <v>60</v>
      </c>
      <c r="AH211" s="11">
        <f>IF((Table2[[#This Row],[SC T]]/Table2[[#This Row],[Admission]]) = 0, "--", (Table2[[#This Row],[SC T]]/Table2[[#This Row],[Admission]]))</f>
        <v>0.24193548387096775</v>
      </c>
      <c r="AI211" s="11" t="str">
        <f>IF(Table2[[#This Row],[SC T]]=0,"--", IF(Table2[[#This Row],[SC HS]]/Table2[[#This Row],[SC T]]=0, "--", Table2[[#This Row],[SC HS]]/Table2[[#This Row],[SC T]]))</f>
        <v>--</v>
      </c>
      <c r="AJ211" s="18" t="str">
        <f>IF(Table2[[#This Row],[SC T]]=0,"--", IF(Table2[[#This Row],[SC FE]]/Table2[[#This Row],[SC T]]=0, "--", Table2[[#This Row],[SC FE]]/Table2[[#This Row],[SC T]]))</f>
        <v>--</v>
      </c>
      <c r="AK211" s="15">
        <f>SUM(Table2[[#This Row],[FB T]],Table2[[#This Row],[XC T]],Table2[[#This Row],[VB T]],Table2[[#This Row],[SC T]])</f>
        <v>102</v>
      </c>
      <c r="AL211" s="2">
        <v>20</v>
      </c>
      <c r="AM211" s="2">
        <v>20</v>
      </c>
      <c r="AN211" s="2">
        <v>0</v>
      </c>
      <c r="AO211" s="2">
        <v>0</v>
      </c>
      <c r="AP211" s="6">
        <f>SUM(Table2[[#This Row],[BX B]:[BX FE]])</f>
        <v>40</v>
      </c>
      <c r="AQ211" s="11">
        <f>IF((Table2[[#This Row],[BX T]]/Table2[[#This Row],[Admission]]) = 0, "--", (Table2[[#This Row],[BX T]]/Table2[[#This Row],[Admission]]))</f>
        <v>0.16129032258064516</v>
      </c>
      <c r="AR211" s="11" t="str">
        <f>IF(Table2[[#This Row],[BX T]]=0,"--", IF(Table2[[#This Row],[BX HS]]/Table2[[#This Row],[BX T]]=0, "--", Table2[[#This Row],[BX HS]]/Table2[[#This Row],[BX T]]))</f>
        <v>--</v>
      </c>
      <c r="AS211" s="18" t="str">
        <f>IF(Table2[[#This Row],[BX T]]=0,"--", IF(Table2[[#This Row],[BX FE]]/Table2[[#This Row],[BX T]]=0, "--", Table2[[#This Row],[BX FE]]/Table2[[#This Row],[BX T]]))</f>
        <v>--</v>
      </c>
      <c r="AT211" s="2">
        <v>0</v>
      </c>
      <c r="AU211" s="2">
        <v>0</v>
      </c>
      <c r="AV211" s="2">
        <v>0</v>
      </c>
      <c r="AW211" s="2">
        <v>0</v>
      </c>
      <c r="AX211" s="6">
        <f>SUM(Table2[[#This Row],[SW B]:[SW FE]])</f>
        <v>0</v>
      </c>
      <c r="AY211" s="11" t="str">
        <f>IF((Table2[[#This Row],[SW T]]/Table2[[#This Row],[Admission]]) = 0, "--", (Table2[[#This Row],[SW T]]/Table2[[#This Row],[Admission]]))</f>
        <v>--</v>
      </c>
      <c r="AZ211" s="11" t="str">
        <f>IF(Table2[[#This Row],[SW T]]=0,"--", IF(Table2[[#This Row],[SW HS]]/Table2[[#This Row],[SW T]]=0, "--", Table2[[#This Row],[SW HS]]/Table2[[#This Row],[SW T]]))</f>
        <v>--</v>
      </c>
      <c r="BA211" s="18" t="str">
        <f>IF(Table2[[#This Row],[SW T]]=0,"--", IF(Table2[[#This Row],[SW FE]]/Table2[[#This Row],[SW T]]=0, "--", Table2[[#This Row],[SW FE]]/Table2[[#This Row],[SW T]]))</f>
        <v>--</v>
      </c>
      <c r="BB211" s="2">
        <v>0</v>
      </c>
      <c r="BC211" s="2">
        <v>16</v>
      </c>
      <c r="BD211" s="2">
        <v>0</v>
      </c>
      <c r="BE211" s="2">
        <v>0</v>
      </c>
      <c r="BF211" s="6">
        <f>SUM(Table2[[#This Row],[CHE B]:[CHE FE]])</f>
        <v>16</v>
      </c>
      <c r="BG211" s="11">
        <f>IF((Table2[[#This Row],[CHE T]]/Table2[[#This Row],[Admission]]) = 0, "--", (Table2[[#This Row],[CHE T]]/Table2[[#This Row],[Admission]]))</f>
        <v>6.4516129032258063E-2</v>
      </c>
      <c r="BH211" s="11" t="str">
        <f>IF(Table2[[#This Row],[CHE T]]=0,"--", IF(Table2[[#This Row],[CHE HS]]/Table2[[#This Row],[CHE T]]=0, "--", Table2[[#This Row],[CHE HS]]/Table2[[#This Row],[CHE T]]))</f>
        <v>--</v>
      </c>
      <c r="BI211" s="22" t="str">
        <f>IF(Table2[[#This Row],[CHE T]]=0,"--", IF(Table2[[#This Row],[CHE FE]]/Table2[[#This Row],[CHE T]]=0, "--", Table2[[#This Row],[CHE FE]]/Table2[[#This Row],[CHE T]]))</f>
        <v>--</v>
      </c>
      <c r="BJ211" s="2">
        <v>24</v>
      </c>
      <c r="BK211" s="2">
        <v>0</v>
      </c>
      <c r="BL211" s="2">
        <v>0</v>
      </c>
      <c r="BM211" s="2">
        <v>0</v>
      </c>
      <c r="BN211" s="6">
        <f>SUM(Table2[[#This Row],[WR B]:[WR FE]])</f>
        <v>24</v>
      </c>
      <c r="BO211" s="11">
        <f>IF((Table2[[#This Row],[WR T]]/Table2[[#This Row],[Admission]]) = 0, "--", (Table2[[#This Row],[WR T]]/Table2[[#This Row],[Admission]]))</f>
        <v>9.6774193548387094E-2</v>
      </c>
      <c r="BP211" s="11" t="str">
        <f>IF(Table2[[#This Row],[WR T]]=0,"--", IF(Table2[[#This Row],[WR HS]]/Table2[[#This Row],[WR T]]=0, "--", Table2[[#This Row],[WR HS]]/Table2[[#This Row],[WR T]]))</f>
        <v>--</v>
      </c>
      <c r="BQ211" s="18" t="str">
        <f>IF(Table2[[#This Row],[WR T]]=0,"--", IF(Table2[[#This Row],[WR FE]]/Table2[[#This Row],[WR T]]=0, "--", Table2[[#This Row],[WR FE]]/Table2[[#This Row],[WR T]]))</f>
        <v>--</v>
      </c>
      <c r="BR211" s="2">
        <v>0</v>
      </c>
      <c r="BS211" s="2">
        <v>0</v>
      </c>
      <c r="BT211" s="2">
        <v>0</v>
      </c>
      <c r="BU211" s="2">
        <v>0</v>
      </c>
      <c r="BV211" s="6">
        <f>SUM(Table2[[#This Row],[DNC B]:[DNC FE]])</f>
        <v>0</v>
      </c>
      <c r="BW211" s="11" t="str">
        <f>IF((Table2[[#This Row],[DNC T]]/Table2[[#This Row],[Admission]]) = 0, "--", (Table2[[#This Row],[DNC T]]/Table2[[#This Row],[Admission]]))</f>
        <v>--</v>
      </c>
      <c r="BX211" s="11" t="str">
        <f>IF(Table2[[#This Row],[DNC T]]=0,"--", IF(Table2[[#This Row],[DNC HS]]/Table2[[#This Row],[DNC T]]=0, "--", Table2[[#This Row],[DNC HS]]/Table2[[#This Row],[DNC T]]))</f>
        <v>--</v>
      </c>
      <c r="BY211" s="18" t="str">
        <f>IF(Table2[[#This Row],[DNC T]]=0,"--", IF(Table2[[#This Row],[DNC FE]]/Table2[[#This Row],[DNC T]]=0, "--", Table2[[#This Row],[DNC FE]]/Table2[[#This Row],[DNC T]]))</f>
        <v>--</v>
      </c>
      <c r="BZ211" s="24">
        <f>SUM(Table2[[#This Row],[BX T]],Table2[[#This Row],[SW T]],Table2[[#This Row],[CHE T]],Table2[[#This Row],[WR T]],Table2[[#This Row],[DNC T]])</f>
        <v>80</v>
      </c>
      <c r="CA211" s="2">
        <v>12</v>
      </c>
      <c r="CB211" s="2">
        <v>10</v>
      </c>
      <c r="CC211" s="2">
        <v>0</v>
      </c>
      <c r="CD211" s="2">
        <v>0</v>
      </c>
      <c r="CE211" s="6">
        <f>SUM(Table2[[#This Row],[TF B]:[TF FE]])</f>
        <v>22</v>
      </c>
      <c r="CF211" s="11">
        <f>IF((Table2[[#This Row],[TF T]]/Table2[[#This Row],[Admission]]) = 0, "--", (Table2[[#This Row],[TF T]]/Table2[[#This Row],[Admission]]))</f>
        <v>8.8709677419354843E-2</v>
      </c>
      <c r="CG211" s="11" t="str">
        <f>IF(Table2[[#This Row],[TF T]]=0,"--", IF(Table2[[#This Row],[TF HS]]/Table2[[#This Row],[TF T]]=0, "--", Table2[[#This Row],[TF HS]]/Table2[[#This Row],[TF T]]))</f>
        <v>--</v>
      </c>
      <c r="CH211" s="18" t="str">
        <f>IF(Table2[[#This Row],[TF T]]=0,"--", IF(Table2[[#This Row],[TF FE]]/Table2[[#This Row],[TF T]]=0, "--", Table2[[#This Row],[TF FE]]/Table2[[#This Row],[TF T]]))</f>
        <v>--</v>
      </c>
      <c r="CI211" s="2">
        <v>24</v>
      </c>
      <c r="CJ211" s="2">
        <v>0</v>
      </c>
      <c r="CK211" s="2">
        <v>0</v>
      </c>
      <c r="CL211" s="2">
        <v>0</v>
      </c>
      <c r="CM211" s="6">
        <f>SUM(Table2[[#This Row],[BB B]:[BB FE]])</f>
        <v>24</v>
      </c>
      <c r="CN211" s="11">
        <f>IF((Table2[[#This Row],[BB T]]/Table2[[#This Row],[Admission]]) = 0, "--", (Table2[[#This Row],[BB T]]/Table2[[#This Row],[Admission]]))</f>
        <v>9.6774193548387094E-2</v>
      </c>
      <c r="CO211" s="11" t="str">
        <f>IF(Table2[[#This Row],[BB T]]=0,"--", IF(Table2[[#This Row],[BB HS]]/Table2[[#This Row],[BB T]]=0, "--", Table2[[#This Row],[BB HS]]/Table2[[#This Row],[BB T]]))</f>
        <v>--</v>
      </c>
      <c r="CP211" s="18" t="str">
        <f>IF(Table2[[#This Row],[BB T]]=0,"--", IF(Table2[[#This Row],[BB FE]]/Table2[[#This Row],[BB T]]=0, "--", Table2[[#This Row],[BB FE]]/Table2[[#This Row],[BB T]]))</f>
        <v>--</v>
      </c>
      <c r="CQ211" s="2">
        <v>0</v>
      </c>
      <c r="CR211" s="2">
        <v>15</v>
      </c>
      <c r="CS211" s="2">
        <v>0</v>
      </c>
      <c r="CT211" s="2">
        <v>0</v>
      </c>
      <c r="CU211" s="6">
        <f>SUM(Table2[[#This Row],[SB B]:[SB FE]])</f>
        <v>15</v>
      </c>
      <c r="CV211" s="11">
        <f>IF((Table2[[#This Row],[SB T]]/Table2[[#This Row],[Admission]]) = 0, "--", (Table2[[#This Row],[SB T]]/Table2[[#This Row],[Admission]]))</f>
        <v>6.0483870967741937E-2</v>
      </c>
      <c r="CW211" s="11" t="str">
        <f>IF(Table2[[#This Row],[SB T]]=0,"--", IF(Table2[[#This Row],[SB HS]]/Table2[[#This Row],[SB T]]=0, "--", Table2[[#This Row],[SB HS]]/Table2[[#This Row],[SB T]]))</f>
        <v>--</v>
      </c>
      <c r="CX211" s="18" t="str">
        <f>IF(Table2[[#This Row],[SB T]]=0,"--", IF(Table2[[#This Row],[SB FE]]/Table2[[#This Row],[SB T]]=0, "--", Table2[[#This Row],[SB FE]]/Table2[[#This Row],[SB T]]))</f>
        <v>--</v>
      </c>
      <c r="CY211" s="2">
        <v>0</v>
      </c>
      <c r="CZ211" s="2">
        <v>0</v>
      </c>
      <c r="DA211" s="2">
        <v>0</v>
      </c>
      <c r="DB211" s="2">
        <v>0</v>
      </c>
      <c r="DC211" s="6">
        <f>SUM(Table2[[#This Row],[GF B]:[GF FE]])</f>
        <v>0</v>
      </c>
      <c r="DD211" s="11" t="str">
        <f>IF((Table2[[#This Row],[GF T]]/Table2[[#This Row],[Admission]]) = 0, "--", (Table2[[#This Row],[GF T]]/Table2[[#This Row],[Admission]]))</f>
        <v>--</v>
      </c>
      <c r="DE211" s="11" t="str">
        <f>IF(Table2[[#This Row],[GF T]]=0,"--", IF(Table2[[#This Row],[GF HS]]/Table2[[#This Row],[GF T]]=0, "--", Table2[[#This Row],[GF HS]]/Table2[[#This Row],[GF T]]))</f>
        <v>--</v>
      </c>
      <c r="DF211" s="18" t="str">
        <f>IF(Table2[[#This Row],[GF T]]=0,"--", IF(Table2[[#This Row],[GF FE]]/Table2[[#This Row],[GF T]]=0, "--", Table2[[#This Row],[GF FE]]/Table2[[#This Row],[GF T]]))</f>
        <v>--</v>
      </c>
      <c r="DG211" s="2">
        <v>3</v>
      </c>
      <c r="DH211" s="2">
        <v>17</v>
      </c>
      <c r="DI211" s="2">
        <v>0</v>
      </c>
      <c r="DJ211" s="2">
        <v>0</v>
      </c>
      <c r="DK211" s="6">
        <f>SUM(Table2[[#This Row],[TN B]:[TN FE]])</f>
        <v>20</v>
      </c>
      <c r="DL211" s="11">
        <f>IF((Table2[[#This Row],[TN T]]/Table2[[#This Row],[Admission]]) = 0, "--", (Table2[[#This Row],[TN T]]/Table2[[#This Row],[Admission]]))</f>
        <v>8.0645161290322578E-2</v>
      </c>
      <c r="DM211" s="11" t="str">
        <f>IF(Table2[[#This Row],[TN T]]=0,"--", IF(Table2[[#This Row],[TN HS]]/Table2[[#This Row],[TN T]]=0, "--", Table2[[#This Row],[TN HS]]/Table2[[#This Row],[TN T]]))</f>
        <v>--</v>
      </c>
      <c r="DN211" s="18" t="str">
        <f>IF(Table2[[#This Row],[TN T]]=0,"--", IF(Table2[[#This Row],[TN FE]]/Table2[[#This Row],[TN T]]=0, "--", Table2[[#This Row],[TN FE]]/Table2[[#This Row],[TN T]]))</f>
        <v>--</v>
      </c>
      <c r="DO211" s="2">
        <v>0</v>
      </c>
      <c r="DP211" s="2">
        <v>0</v>
      </c>
      <c r="DQ211" s="2">
        <v>0</v>
      </c>
      <c r="DR211" s="2">
        <v>0</v>
      </c>
      <c r="DS211" s="6">
        <f>SUM(Table2[[#This Row],[BND B]:[BND FE]])</f>
        <v>0</v>
      </c>
      <c r="DT211" s="11" t="str">
        <f>IF((Table2[[#This Row],[BND T]]/Table2[[#This Row],[Admission]]) = 0, "--", (Table2[[#This Row],[BND T]]/Table2[[#This Row],[Admission]]))</f>
        <v>--</v>
      </c>
      <c r="DU211" s="11" t="str">
        <f>IF(Table2[[#This Row],[BND T]]=0,"--", IF(Table2[[#This Row],[BND HS]]/Table2[[#This Row],[BND T]]=0, "--", Table2[[#This Row],[BND HS]]/Table2[[#This Row],[BND T]]))</f>
        <v>--</v>
      </c>
      <c r="DV211" s="18" t="str">
        <f>IF(Table2[[#This Row],[BND T]]=0,"--", IF(Table2[[#This Row],[BND FE]]/Table2[[#This Row],[BND T]]=0, "--", Table2[[#This Row],[BND FE]]/Table2[[#This Row],[BND T]]))</f>
        <v>--</v>
      </c>
      <c r="DW211" s="2">
        <v>0</v>
      </c>
      <c r="DX211" s="2">
        <v>0</v>
      </c>
      <c r="DY211" s="2">
        <v>0</v>
      </c>
      <c r="DZ211" s="2">
        <v>0</v>
      </c>
      <c r="EA211" s="6">
        <f>SUM(Table2[[#This Row],[SPE B]:[SPE FE]])</f>
        <v>0</v>
      </c>
      <c r="EB211" s="11" t="str">
        <f>IF((Table2[[#This Row],[SPE T]]/Table2[[#This Row],[Admission]]) = 0, "--", (Table2[[#This Row],[SPE T]]/Table2[[#This Row],[Admission]]))</f>
        <v>--</v>
      </c>
      <c r="EC211" s="11" t="str">
        <f>IF(Table2[[#This Row],[SPE T]]=0,"--", IF(Table2[[#This Row],[SPE HS]]/Table2[[#This Row],[SPE T]]=0, "--", Table2[[#This Row],[SPE HS]]/Table2[[#This Row],[SPE T]]))</f>
        <v>--</v>
      </c>
      <c r="ED211" s="18" t="str">
        <f>IF(Table2[[#This Row],[SPE T]]=0,"--", IF(Table2[[#This Row],[SPE FE]]/Table2[[#This Row],[SPE T]]=0, "--", Table2[[#This Row],[SPE FE]]/Table2[[#This Row],[SPE T]]))</f>
        <v>--</v>
      </c>
      <c r="EE211" s="2">
        <v>0</v>
      </c>
      <c r="EF211" s="2">
        <v>0</v>
      </c>
      <c r="EG211" s="2">
        <v>0</v>
      </c>
      <c r="EH211" s="2">
        <v>0</v>
      </c>
      <c r="EI211" s="6">
        <f>SUM(Table2[[#This Row],[ORC B]:[ORC FE]])</f>
        <v>0</v>
      </c>
      <c r="EJ211" s="11" t="str">
        <f>IF((Table2[[#This Row],[ORC T]]/Table2[[#This Row],[Admission]]) = 0, "--", (Table2[[#This Row],[ORC T]]/Table2[[#This Row],[Admission]]))</f>
        <v>--</v>
      </c>
      <c r="EK211" s="11" t="str">
        <f>IF(Table2[[#This Row],[ORC T]]=0,"--", IF(Table2[[#This Row],[ORC HS]]/Table2[[#This Row],[ORC T]]=0, "--", Table2[[#This Row],[ORC HS]]/Table2[[#This Row],[ORC T]]))</f>
        <v>--</v>
      </c>
      <c r="EL211" s="18" t="str">
        <f>IF(Table2[[#This Row],[ORC T]]=0,"--", IF(Table2[[#This Row],[ORC FE]]/Table2[[#This Row],[ORC T]]=0, "--", Table2[[#This Row],[ORC FE]]/Table2[[#This Row],[ORC T]]))</f>
        <v>--</v>
      </c>
      <c r="EM211" s="2">
        <v>0</v>
      </c>
      <c r="EN211" s="2">
        <v>0</v>
      </c>
      <c r="EO211" s="2">
        <v>0</v>
      </c>
      <c r="EP211" s="2">
        <v>0</v>
      </c>
      <c r="EQ211" s="6">
        <f>SUM(Table2[[#This Row],[SOL B]:[SOL FE]])</f>
        <v>0</v>
      </c>
      <c r="ER211" s="11" t="str">
        <f>IF((Table2[[#This Row],[SOL T]]/Table2[[#This Row],[Admission]]) = 0, "--", (Table2[[#This Row],[SOL T]]/Table2[[#This Row],[Admission]]))</f>
        <v>--</v>
      </c>
      <c r="ES211" s="11" t="str">
        <f>IF(Table2[[#This Row],[SOL T]]=0,"--", IF(Table2[[#This Row],[SOL HS]]/Table2[[#This Row],[SOL T]]=0, "--", Table2[[#This Row],[SOL HS]]/Table2[[#This Row],[SOL T]]))</f>
        <v>--</v>
      </c>
      <c r="ET211" s="18" t="str">
        <f>IF(Table2[[#This Row],[SOL T]]=0,"--", IF(Table2[[#This Row],[SOL FE]]/Table2[[#This Row],[SOL T]]=0, "--", Table2[[#This Row],[SOL FE]]/Table2[[#This Row],[SOL T]]))</f>
        <v>--</v>
      </c>
      <c r="EU211" s="2">
        <v>0</v>
      </c>
      <c r="EV211" s="2">
        <v>0</v>
      </c>
      <c r="EW211" s="2">
        <v>0</v>
      </c>
      <c r="EX211" s="2">
        <v>0</v>
      </c>
      <c r="EY211" s="6">
        <f>SUM(Table2[[#This Row],[CHO B]:[CHO FE]])</f>
        <v>0</v>
      </c>
      <c r="EZ211" s="11" t="str">
        <f>IF((Table2[[#This Row],[CHO T]]/Table2[[#This Row],[Admission]]) = 0, "--", (Table2[[#This Row],[CHO T]]/Table2[[#This Row],[Admission]]))</f>
        <v>--</v>
      </c>
      <c r="FA211" s="11" t="str">
        <f>IF(Table2[[#This Row],[CHO T]]=0,"--", IF(Table2[[#This Row],[CHO HS]]/Table2[[#This Row],[CHO T]]=0, "--", Table2[[#This Row],[CHO HS]]/Table2[[#This Row],[CHO T]]))</f>
        <v>--</v>
      </c>
      <c r="FB211" s="18" t="str">
        <f>IF(Table2[[#This Row],[CHO T]]=0,"--", IF(Table2[[#This Row],[CHO FE]]/Table2[[#This Row],[CHO T]]=0, "--", Table2[[#This Row],[CHO FE]]/Table2[[#This Row],[CHO T]]))</f>
        <v>--</v>
      </c>
      <c r="FC21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81</v>
      </c>
      <c r="FD211">
        <v>0</v>
      </c>
      <c r="FE211">
        <v>0</v>
      </c>
      <c r="FF211">
        <v>1</v>
      </c>
      <c r="FG211">
        <v>0</v>
      </c>
      <c r="FH211">
        <v>0</v>
      </c>
      <c r="FI211">
        <v>0</v>
      </c>
      <c r="FJ211" s="1" t="s">
        <v>390</v>
      </c>
      <c r="FK211" s="1" t="s">
        <v>390</v>
      </c>
      <c r="FL211">
        <v>0</v>
      </c>
      <c r="FM211">
        <v>0</v>
      </c>
      <c r="FN211" s="1" t="s">
        <v>390</v>
      </c>
      <c r="FO211" s="1" t="s">
        <v>390</v>
      </c>
    </row>
    <row r="212" spans="1:171">
      <c r="A212">
        <v>927</v>
      </c>
      <c r="B212">
        <v>118</v>
      </c>
      <c r="C212" t="s">
        <v>97</v>
      </c>
      <c r="D212" t="s">
        <v>309</v>
      </c>
      <c r="E212" s="20">
        <v>313</v>
      </c>
      <c r="F212" s="2">
        <v>29</v>
      </c>
      <c r="G212" s="2">
        <v>1</v>
      </c>
      <c r="H212" s="2">
        <v>1</v>
      </c>
      <c r="I212" s="2">
        <v>0</v>
      </c>
      <c r="J212" s="6">
        <f>SUM(Table2[[#This Row],[FB B]:[FB FE]])</f>
        <v>31</v>
      </c>
      <c r="K212" s="11">
        <f>IF((Table2[[#This Row],[FB T]]/Table2[[#This Row],[Admission]]) = 0, "--", (Table2[[#This Row],[FB T]]/Table2[[#This Row],[Admission]]))</f>
        <v>9.9041533546325874E-2</v>
      </c>
      <c r="L212" s="11">
        <f>IF(Table2[[#This Row],[FB T]]=0,"--", IF(Table2[[#This Row],[FB HS]]/Table2[[#This Row],[FB T]]=0, "--", Table2[[#This Row],[FB HS]]/Table2[[#This Row],[FB T]]))</f>
        <v>3.2258064516129031E-2</v>
      </c>
      <c r="M212" s="18" t="str">
        <f>IF(Table2[[#This Row],[FB T]]=0,"--", IF(Table2[[#This Row],[FB FE]]/Table2[[#This Row],[FB T]]=0, "--", Table2[[#This Row],[FB FE]]/Table2[[#This Row],[FB T]]))</f>
        <v>--</v>
      </c>
      <c r="N212" s="2">
        <v>7</v>
      </c>
      <c r="O212" s="2">
        <v>7</v>
      </c>
      <c r="P212" s="2">
        <v>0</v>
      </c>
      <c r="Q212" s="2">
        <v>0</v>
      </c>
      <c r="R212" s="6">
        <f>SUM(Table2[[#This Row],[XC B]:[XC FE]])</f>
        <v>14</v>
      </c>
      <c r="S212" s="11">
        <f>IF((Table2[[#This Row],[XC T]]/Table2[[#This Row],[Admission]]) = 0, "--", (Table2[[#This Row],[XC T]]/Table2[[#This Row],[Admission]]))</f>
        <v>4.472843450479233E-2</v>
      </c>
      <c r="T212" s="11" t="str">
        <f>IF(Table2[[#This Row],[XC T]]=0,"--", IF(Table2[[#This Row],[XC HS]]/Table2[[#This Row],[XC T]]=0, "--", Table2[[#This Row],[XC HS]]/Table2[[#This Row],[XC T]]))</f>
        <v>--</v>
      </c>
      <c r="U212" s="18" t="str">
        <f>IF(Table2[[#This Row],[XC T]]=0,"--", IF(Table2[[#This Row],[XC FE]]/Table2[[#This Row],[XC T]]=0, "--", Table2[[#This Row],[XC FE]]/Table2[[#This Row],[XC T]]))</f>
        <v>--</v>
      </c>
      <c r="V212" s="2">
        <v>16</v>
      </c>
      <c r="W212" s="2">
        <v>1</v>
      </c>
      <c r="X212" s="2">
        <v>0</v>
      </c>
      <c r="Y212" s="6">
        <f>SUM(Table2[[#This Row],[VB G]:[VB FE]])</f>
        <v>17</v>
      </c>
      <c r="Z212" s="11">
        <f>IF((Table2[[#This Row],[VB T]]/Table2[[#This Row],[Admission]]) = 0, "--", (Table2[[#This Row],[VB T]]/Table2[[#This Row],[Admission]]))</f>
        <v>5.4313099041533544E-2</v>
      </c>
      <c r="AA212" s="11">
        <f>IF(Table2[[#This Row],[VB T]]=0,"--", IF(Table2[[#This Row],[VB HS]]/Table2[[#This Row],[VB T]]=0, "--", Table2[[#This Row],[VB HS]]/Table2[[#This Row],[VB T]]))</f>
        <v>5.8823529411764705E-2</v>
      </c>
      <c r="AB212" s="18" t="str">
        <f>IF(Table2[[#This Row],[VB T]]=0,"--", IF(Table2[[#This Row],[VB FE]]/Table2[[#This Row],[VB T]]=0, "--", Table2[[#This Row],[VB FE]]/Table2[[#This Row],[VB T]]))</f>
        <v>--</v>
      </c>
      <c r="AC212" s="2">
        <v>17</v>
      </c>
      <c r="AD212" s="2">
        <v>18</v>
      </c>
      <c r="AE212" s="2">
        <v>0</v>
      </c>
      <c r="AF212" s="2">
        <v>0</v>
      </c>
      <c r="AG212" s="6">
        <f>SUM(Table2[[#This Row],[SC B]:[SC FE]])</f>
        <v>35</v>
      </c>
      <c r="AH212" s="11">
        <f>IF((Table2[[#This Row],[SC T]]/Table2[[#This Row],[Admission]]) = 0, "--", (Table2[[#This Row],[SC T]]/Table2[[#This Row],[Admission]]))</f>
        <v>0.11182108626198083</v>
      </c>
      <c r="AI212" s="11" t="str">
        <f>IF(Table2[[#This Row],[SC T]]=0,"--", IF(Table2[[#This Row],[SC HS]]/Table2[[#This Row],[SC T]]=0, "--", Table2[[#This Row],[SC HS]]/Table2[[#This Row],[SC T]]))</f>
        <v>--</v>
      </c>
      <c r="AJ212" s="18" t="str">
        <f>IF(Table2[[#This Row],[SC T]]=0,"--", IF(Table2[[#This Row],[SC FE]]/Table2[[#This Row],[SC T]]=0, "--", Table2[[#This Row],[SC FE]]/Table2[[#This Row],[SC T]]))</f>
        <v>--</v>
      </c>
      <c r="AK212" s="15">
        <f>SUM(Table2[[#This Row],[FB T]],Table2[[#This Row],[XC T]],Table2[[#This Row],[VB T]],Table2[[#This Row],[SC T]])</f>
        <v>97</v>
      </c>
      <c r="AL212" s="2">
        <v>21</v>
      </c>
      <c r="AM212" s="2">
        <v>14</v>
      </c>
      <c r="AN212" s="2">
        <v>0</v>
      </c>
      <c r="AO212" s="2">
        <v>0</v>
      </c>
      <c r="AP212" s="6">
        <f>SUM(Table2[[#This Row],[BX B]:[BX FE]])</f>
        <v>35</v>
      </c>
      <c r="AQ212" s="11">
        <f>IF((Table2[[#This Row],[BX T]]/Table2[[#This Row],[Admission]]) = 0, "--", (Table2[[#This Row],[BX T]]/Table2[[#This Row],[Admission]]))</f>
        <v>0.11182108626198083</v>
      </c>
      <c r="AR212" s="11" t="str">
        <f>IF(Table2[[#This Row],[BX T]]=0,"--", IF(Table2[[#This Row],[BX HS]]/Table2[[#This Row],[BX T]]=0, "--", Table2[[#This Row],[BX HS]]/Table2[[#This Row],[BX T]]))</f>
        <v>--</v>
      </c>
      <c r="AS212" s="18" t="str">
        <f>IF(Table2[[#This Row],[BX T]]=0,"--", IF(Table2[[#This Row],[BX FE]]/Table2[[#This Row],[BX T]]=0, "--", Table2[[#This Row],[BX FE]]/Table2[[#This Row],[BX T]]))</f>
        <v>--</v>
      </c>
      <c r="AT212" s="2">
        <v>0</v>
      </c>
      <c r="AU212" s="2">
        <v>0</v>
      </c>
      <c r="AV212" s="2">
        <v>0</v>
      </c>
      <c r="AW212" s="2">
        <v>0</v>
      </c>
      <c r="AX212" s="6">
        <f>SUM(Table2[[#This Row],[SW B]:[SW FE]])</f>
        <v>0</v>
      </c>
      <c r="AY212" s="11" t="str">
        <f>IF((Table2[[#This Row],[SW T]]/Table2[[#This Row],[Admission]]) = 0, "--", (Table2[[#This Row],[SW T]]/Table2[[#This Row],[Admission]]))</f>
        <v>--</v>
      </c>
      <c r="AZ212" s="11" t="str">
        <f>IF(Table2[[#This Row],[SW T]]=0,"--", IF(Table2[[#This Row],[SW HS]]/Table2[[#This Row],[SW T]]=0, "--", Table2[[#This Row],[SW HS]]/Table2[[#This Row],[SW T]]))</f>
        <v>--</v>
      </c>
      <c r="BA212" s="18" t="str">
        <f>IF(Table2[[#This Row],[SW T]]=0,"--", IF(Table2[[#This Row],[SW FE]]/Table2[[#This Row],[SW T]]=0, "--", Table2[[#This Row],[SW FE]]/Table2[[#This Row],[SW T]]))</f>
        <v>--</v>
      </c>
      <c r="BB212" s="2">
        <v>0</v>
      </c>
      <c r="BC212" s="2">
        <v>6</v>
      </c>
      <c r="BD212" s="2">
        <v>0</v>
      </c>
      <c r="BE212" s="2">
        <v>0</v>
      </c>
      <c r="BF212" s="6">
        <f>SUM(Table2[[#This Row],[CHE B]:[CHE FE]])</f>
        <v>6</v>
      </c>
      <c r="BG212" s="11">
        <f>IF((Table2[[#This Row],[CHE T]]/Table2[[#This Row],[Admission]]) = 0, "--", (Table2[[#This Row],[CHE T]]/Table2[[#This Row],[Admission]]))</f>
        <v>1.9169329073482427E-2</v>
      </c>
      <c r="BH212" s="11" t="str">
        <f>IF(Table2[[#This Row],[CHE T]]=0,"--", IF(Table2[[#This Row],[CHE HS]]/Table2[[#This Row],[CHE T]]=0, "--", Table2[[#This Row],[CHE HS]]/Table2[[#This Row],[CHE T]]))</f>
        <v>--</v>
      </c>
      <c r="BI212" s="22" t="str">
        <f>IF(Table2[[#This Row],[CHE T]]=0,"--", IF(Table2[[#This Row],[CHE FE]]/Table2[[#This Row],[CHE T]]=0, "--", Table2[[#This Row],[CHE FE]]/Table2[[#This Row],[CHE T]]))</f>
        <v>--</v>
      </c>
      <c r="BJ212" s="2">
        <v>18</v>
      </c>
      <c r="BK212" s="2">
        <v>0</v>
      </c>
      <c r="BL212" s="2">
        <v>0</v>
      </c>
      <c r="BM212" s="2">
        <v>0</v>
      </c>
      <c r="BN212" s="6">
        <f>SUM(Table2[[#This Row],[WR B]:[WR FE]])</f>
        <v>18</v>
      </c>
      <c r="BO212" s="11">
        <f>IF((Table2[[#This Row],[WR T]]/Table2[[#This Row],[Admission]]) = 0, "--", (Table2[[#This Row],[WR T]]/Table2[[#This Row],[Admission]]))</f>
        <v>5.7507987220447282E-2</v>
      </c>
      <c r="BP212" s="11" t="str">
        <f>IF(Table2[[#This Row],[WR T]]=0,"--", IF(Table2[[#This Row],[WR HS]]/Table2[[#This Row],[WR T]]=0, "--", Table2[[#This Row],[WR HS]]/Table2[[#This Row],[WR T]]))</f>
        <v>--</v>
      </c>
      <c r="BQ212" s="18" t="str">
        <f>IF(Table2[[#This Row],[WR T]]=0,"--", IF(Table2[[#This Row],[WR FE]]/Table2[[#This Row],[WR T]]=0, "--", Table2[[#This Row],[WR FE]]/Table2[[#This Row],[WR T]]))</f>
        <v>--</v>
      </c>
      <c r="BR212" s="2">
        <v>0</v>
      </c>
      <c r="BS212" s="2">
        <v>0</v>
      </c>
      <c r="BT212" s="2">
        <v>0</v>
      </c>
      <c r="BU212" s="2">
        <v>0</v>
      </c>
      <c r="BV212" s="6">
        <f>SUM(Table2[[#This Row],[DNC B]:[DNC FE]])</f>
        <v>0</v>
      </c>
      <c r="BW212" s="11" t="str">
        <f>IF((Table2[[#This Row],[DNC T]]/Table2[[#This Row],[Admission]]) = 0, "--", (Table2[[#This Row],[DNC T]]/Table2[[#This Row],[Admission]]))</f>
        <v>--</v>
      </c>
      <c r="BX212" s="11" t="str">
        <f>IF(Table2[[#This Row],[DNC T]]=0,"--", IF(Table2[[#This Row],[DNC HS]]/Table2[[#This Row],[DNC T]]=0, "--", Table2[[#This Row],[DNC HS]]/Table2[[#This Row],[DNC T]]))</f>
        <v>--</v>
      </c>
      <c r="BY212" s="18" t="str">
        <f>IF(Table2[[#This Row],[DNC T]]=0,"--", IF(Table2[[#This Row],[DNC FE]]/Table2[[#This Row],[DNC T]]=0, "--", Table2[[#This Row],[DNC FE]]/Table2[[#This Row],[DNC T]]))</f>
        <v>--</v>
      </c>
      <c r="BZ212" s="24">
        <f>SUM(Table2[[#This Row],[BX T]],Table2[[#This Row],[SW T]],Table2[[#This Row],[CHE T]],Table2[[#This Row],[WR T]],Table2[[#This Row],[DNC T]])</f>
        <v>59</v>
      </c>
      <c r="CA212" s="2">
        <v>10</v>
      </c>
      <c r="CB212" s="2">
        <v>9</v>
      </c>
      <c r="CC212" s="2">
        <v>0</v>
      </c>
      <c r="CD212" s="2">
        <v>0</v>
      </c>
      <c r="CE212" s="6">
        <f>SUM(Table2[[#This Row],[TF B]:[TF FE]])</f>
        <v>19</v>
      </c>
      <c r="CF212" s="11">
        <f>IF((Table2[[#This Row],[TF T]]/Table2[[#This Row],[Admission]]) = 0, "--", (Table2[[#This Row],[TF T]]/Table2[[#This Row],[Admission]]))</f>
        <v>6.070287539936102E-2</v>
      </c>
      <c r="CG212" s="11" t="str">
        <f>IF(Table2[[#This Row],[TF T]]=0,"--", IF(Table2[[#This Row],[TF HS]]/Table2[[#This Row],[TF T]]=0, "--", Table2[[#This Row],[TF HS]]/Table2[[#This Row],[TF T]]))</f>
        <v>--</v>
      </c>
      <c r="CH212" s="18" t="str">
        <f>IF(Table2[[#This Row],[TF T]]=0,"--", IF(Table2[[#This Row],[TF FE]]/Table2[[#This Row],[TF T]]=0, "--", Table2[[#This Row],[TF FE]]/Table2[[#This Row],[TF T]]))</f>
        <v>--</v>
      </c>
      <c r="CI212" s="2">
        <v>18</v>
      </c>
      <c r="CJ212" s="2">
        <v>0</v>
      </c>
      <c r="CK212" s="2">
        <v>0</v>
      </c>
      <c r="CL212" s="2">
        <v>0</v>
      </c>
      <c r="CM212" s="6">
        <f>SUM(Table2[[#This Row],[BB B]:[BB FE]])</f>
        <v>18</v>
      </c>
      <c r="CN212" s="11">
        <f>IF((Table2[[#This Row],[BB T]]/Table2[[#This Row],[Admission]]) = 0, "--", (Table2[[#This Row],[BB T]]/Table2[[#This Row],[Admission]]))</f>
        <v>5.7507987220447282E-2</v>
      </c>
      <c r="CO212" s="11" t="str">
        <f>IF(Table2[[#This Row],[BB T]]=0,"--", IF(Table2[[#This Row],[BB HS]]/Table2[[#This Row],[BB T]]=0, "--", Table2[[#This Row],[BB HS]]/Table2[[#This Row],[BB T]]))</f>
        <v>--</v>
      </c>
      <c r="CP212" s="18" t="str">
        <f>IF(Table2[[#This Row],[BB T]]=0,"--", IF(Table2[[#This Row],[BB FE]]/Table2[[#This Row],[BB T]]=0, "--", Table2[[#This Row],[BB FE]]/Table2[[#This Row],[BB T]]))</f>
        <v>--</v>
      </c>
      <c r="CQ212" s="2">
        <v>0</v>
      </c>
      <c r="CR212" s="2">
        <v>21</v>
      </c>
      <c r="CS212" s="2">
        <v>0</v>
      </c>
      <c r="CT212" s="2">
        <v>0</v>
      </c>
      <c r="CU212" s="6">
        <f>SUM(Table2[[#This Row],[SB B]:[SB FE]])</f>
        <v>21</v>
      </c>
      <c r="CV212" s="11">
        <f>IF((Table2[[#This Row],[SB T]]/Table2[[#This Row],[Admission]]) = 0, "--", (Table2[[#This Row],[SB T]]/Table2[[#This Row],[Admission]]))</f>
        <v>6.7092651757188496E-2</v>
      </c>
      <c r="CW212" s="11" t="str">
        <f>IF(Table2[[#This Row],[SB T]]=0,"--", IF(Table2[[#This Row],[SB HS]]/Table2[[#This Row],[SB T]]=0, "--", Table2[[#This Row],[SB HS]]/Table2[[#This Row],[SB T]]))</f>
        <v>--</v>
      </c>
      <c r="CX212" s="18" t="str">
        <f>IF(Table2[[#This Row],[SB T]]=0,"--", IF(Table2[[#This Row],[SB FE]]/Table2[[#This Row],[SB T]]=0, "--", Table2[[#This Row],[SB FE]]/Table2[[#This Row],[SB T]]))</f>
        <v>--</v>
      </c>
      <c r="CY212" s="2">
        <v>7</v>
      </c>
      <c r="CZ212" s="2">
        <v>1</v>
      </c>
      <c r="DA212" s="2">
        <v>0</v>
      </c>
      <c r="DB212" s="2">
        <v>0</v>
      </c>
      <c r="DC212" s="6">
        <f>SUM(Table2[[#This Row],[GF B]:[GF FE]])</f>
        <v>8</v>
      </c>
      <c r="DD212" s="11">
        <f>IF((Table2[[#This Row],[GF T]]/Table2[[#This Row],[Admission]]) = 0, "--", (Table2[[#This Row],[GF T]]/Table2[[#This Row],[Admission]]))</f>
        <v>2.5559105431309903E-2</v>
      </c>
      <c r="DE212" s="11" t="str">
        <f>IF(Table2[[#This Row],[GF T]]=0,"--", IF(Table2[[#This Row],[GF HS]]/Table2[[#This Row],[GF T]]=0, "--", Table2[[#This Row],[GF HS]]/Table2[[#This Row],[GF T]]))</f>
        <v>--</v>
      </c>
      <c r="DF212" s="18" t="str">
        <f>IF(Table2[[#This Row],[GF T]]=0,"--", IF(Table2[[#This Row],[GF FE]]/Table2[[#This Row],[GF T]]=0, "--", Table2[[#This Row],[GF FE]]/Table2[[#This Row],[GF T]]))</f>
        <v>--</v>
      </c>
      <c r="DG212" s="2">
        <v>0</v>
      </c>
      <c r="DH212" s="2">
        <v>0</v>
      </c>
      <c r="DI212" s="2">
        <v>0</v>
      </c>
      <c r="DJ212" s="2">
        <v>0</v>
      </c>
      <c r="DK212" s="6">
        <f>SUM(Table2[[#This Row],[TN B]:[TN FE]])</f>
        <v>0</v>
      </c>
      <c r="DL212" s="11" t="str">
        <f>IF((Table2[[#This Row],[TN T]]/Table2[[#This Row],[Admission]]) = 0, "--", (Table2[[#This Row],[TN T]]/Table2[[#This Row],[Admission]]))</f>
        <v>--</v>
      </c>
      <c r="DM212" s="11" t="str">
        <f>IF(Table2[[#This Row],[TN T]]=0,"--", IF(Table2[[#This Row],[TN HS]]/Table2[[#This Row],[TN T]]=0, "--", Table2[[#This Row],[TN HS]]/Table2[[#This Row],[TN T]]))</f>
        <v>--</v>
      </c>
      <c r="DN212" s="18" t="str">
        <f>IF(Table2[[#This Row],[TN T]]=0,"--", IF(Table2[[#This Row],[TN FE]]/Table2[[#This Row],[TN T]]=0, "--", Table2[[#This Row],[TN FE]]/Table2[[#This Row],[TN T]]))</f>
        <v>--</v>
      </c>
      <c r="DO212" s="2">
        <v>0</v>
      </c>
      <c r="DP212" s="2">
        <v>0</v>
      </c>
      <c r="DQ212" s="2">
        <v>0</v>
      </c>
      <c r="DR212" s="2">
        <v>0</v>
      </c>
      <c r="DS212" s="6">
        <f>SUM(Table2[[#This Row],[BND B]:[BND FE]])</f>
        <v>0</v>
      </c>
      <c r="DT212" s="11" t="str">
        <f>IF((Table2[[#This Row],[BND T]]/Table2[[#This Row],[Admission]]) = 0, "--", (Table2[[#This Row],[BND T]]/Table2[[#This Row],[Admission]]))</f>
        <v>--</v>
      </c>
      <c r="DU212" s="11" t="str">
        <f>IF(Table2[[#This Row],[BND T]]=0,"--", IF(Table2[[#This Row],[BND HS]]/Table2[[#This Row],[BND T]]=0, "--", Table2[[#This Row],[BND HS]]/Table2[[#This Row],[BND T]]))</f>
        <v>--</v>
      </c>
      <c r="DV212" s="18" t="str">
        <f>IF(Table2[[#This Row],[BND T]]=0,"--", IF(Table2[[#This Row],[BND FE]]/Table2[[#This Row],[BND T]]=0, "--", Table2[[#This Row],[BND FE]]/Table2[[#This Row],[BND T]]))</f>
        <v>--</v>
      </c>
      <c r="DW212" s="2">
        <v>0</v>
      </c>
      <c r="DX212" s="2">
        <v>0</v>
      </c>
      <c r="DY212" s="2">
        <v>0</v>
      </c>
      <c r="DZ212" s="2">
        <v>0</v>
      </c>
      <c r="EA212" s="6">
        <f>SUM(Table2[[#This Row],[SPE B]:[SPE FE]])</f>
        <v>0</v>
      </c>
      <c r="EB212" s="11" t="str">
        <f>IF((Table2[[#This Row],[SPE T]]/Table2[[#This Row],[Admission]]) = 0, "--", (Table2[[#This Row],[SPE T]]/Table2[[#This Row],[Admission]]))</f>
        <v>--</v>
      </c>
      <c r="EC212" s="11" t="str">
        <f>IF(Table2[[#This Row],[SPE T]]=0,"--", IF(Table2[[#This Row],[SPE HS]]/Table2[[#This Row],[SPE T]]=0, "--", Table2[[#This Row],[SPE HS]]/Table2[[#This Row],[SPE T]]))</f>
        <v>--</v>
      </c>
      <c r="ED212" s="18" t="str">
        <f>IF(Table2[[#This Row],[SPE T]]=0,"--", IF(Table2[[#This Row],[SPE FE]]/Table2[[#This Row],[SPE T]]=0, "--", Table2[[#This Row],[SPE FE]]/Table2[[#This Row],[SPE T]]))</f>
        <v>--</v>
      </c>
      <c r="EE212" s="2">
        <v>0</v>
      </c>
      <c r="EF212" s="2">
        <v>0</v>
      </c>
      <c r="EG212" s="2">
        <v>0</v>
      </c>
      <c r="EH212" s="2">
        <v>0</v>
      </c>
      <c r="EI212" s="6">
        <f>SUM(Table2[[#This Row],[ORC B]:[ORC FE]])</f>
        <v>0</v>
      </c>
      <c r="EJ212" s="11" t="str">
        <f>IF((Table2[[#This Row],[ORC T]]/Table2[[#This Row],[Admission]]) = 0, "--", (Table2[[#This Row],[ORC T]]/Table2[[#This Row],[Admission]]))</f>
        <v>--</v>
      </c>
      <c r="EK212" s="11" t="str">
        <f>IF(Table2[[#This Row],[ORC T]]=0,"--", IF(Table2[[#This Row],[ORC HS]]/Table2[[#This Row],[ORC T]]=0, "--", Table2[[#This Row],[ORC HS]]/Table2[[#This Row],[ORC T]]))</f>
        <v>--</v>
      </c>
      <c r="EL212" s="18" t="str">
        <f>IF(Table2[[#This Row],[ORC T]]=0,"--", IF(Table2[[#This Row],[ORC FE]]/Table2[[#This Row],[ORC T]]=0, "--", Table2[[#This Row],[ORC FE]]/Table2[[#This Row],[ORC T]]))</f>
        <v>--</v>
      </c>
      <c r="EM212" s="2">
        <v>0</v>
      </c>
      <c r="EN212" s="2">
        <v>0</v>
      </c>
      <c r="EO212" s="2">
        <v>0</v>
      </c>
      <c r="EP212" s="2">
        <v>0</v>
      </c>
      <c r="EQ212" s="6">
        <f>SUM(Table2[[#This Row],[SOL B]:[SOL FE]])</f>
        <v>0</v>
      </c>
      <c r="ER212" s="11" t="str">
        <f>IF((Table2[[#This Row],[SOL T]]/Table2[[#This Row],[Admission]]) = 0, "--", (Table2[[#This Row],[SOL T]]/Table2[[#This Row],[Admission]]))</f>
        <v>--</v>
      </c>
      <c r="ES212" s="11" t="str">
        <f>IF(Table2[[#This Row],[SOL T]]=0,"--", IF(Table2[[#This Row],[SOL HS]]/Table2[[#This Row],[SOL T]]=0, "--", Table2[[#This Row],[SOL HS]]/Table2[[#This Row],[SOL T]]))</f>
        <v>--</v>
      </c>
      <c r="ET212" s="18" t="str">
        <f>IF(Table2[[#This Row],[SOL T]]=0,"--", IF(Table2[[#This Row],[SOL FE]]/Table2[[#This Row],[SOL T]]=0, "--", Table2[[#This Row],[SOL FE]]/Table2[[#This Row],[SOL T]]))</f>
        <v>--</v>
      </c>
      <c r="EU212" s="2">
        <v>0</v>
      </c>
      <c r="EV212" s="2">
        <v>0</v>
      </c>
      <c r="EW212" s="2">
        <v>0</v>
      </c>
      <c r="EX212" s="2">
        <v>0</v>
      </c>
      <c r="EY212" s="6">
        <f>SUM(Table2[[#This Row],[CHO B]:[CHO FE]])</f>
        <v>0</v>
      </c>
      <c r="EZ212" s="11" t="str">
        <f>IF((Table2[[#This Row],[CHO T]]/Table2[[#This Row],[Admission]]) = 0, "--", (Table2[[#This Row],[CHO T]]/Table2[[#This Row],[Admission]]))</f>
        <v>--</v>
      </c>
      <c r="FA212" s="11" t="str">
        <f>IF(Table2[[#This Row],[CHO T]]=0,"--", IF(Table2[[#This Row],[CHO HS]]/Table2[[#This Row],[CHO T]]=0, "--", Table2[[#This Row],[CHO HS]]/Table2[[#This Row],[CHO T]]))</f>
        <v>--</v>
      </c>
      <c r="FB212" s="18" t="str">
        <f>IF(Table2[[#This Row],[CHO T]]=0,"--", IF(Table2[[#This Row],[CHO FE]]/Table2[[#This Row],[CHO T]]=0, "--", Table2[[#This Row],[CHO FE]]/Table2[[#This Row],[CHO T]]))</f>
        <v>--</v>
      </c>
      <c r="FC21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66</v>
      </c>
      <c r="FD212">
        <v>1</v>
      </c>
      <c r="FE212">
        <v>0</v>
      </c>
      <c r="FF212" s="1" t="s">
        <v>390</v>
      </c>
      <c r="FG212" s="1" t="s">
        <v>390</v>
      </c>
      <c r="FH212">
        <v>0</v>
      </c>
      <c r="FI212">
        <v>0</v>
      </c>
      <c r="FJ212" s="1" t="s">
        <v>390</v>
      </c>
      <c r="FK212" s="1" t="s">
        <v>390</v>
      </c>
      <c r="FL212">
        <v>1</v>
      </c>
      <c r="FM212">
        <v>2</v>
      </c>
      <c r="FN212" s="1" t="s">
        <v>390</v>
      </c>
      <c r="FO212" s="1" t="s">
        <v>390</v>
      </c>
    </row>
    <row r="213" spans="1:171">
      <c r="A213">
        <v>990</v>
      </c>
      <c r="B213">
        <v>408</v>
      </c>
      <c r="C213" t="s">
        <v>92</v>
      </c>
      <c r="D213" t="s">
        <v>310</v>
      </c>
      <c r="E213" s="20">
        <v>50</v>
      </c>
      <c r="F213" s="2">
        <v>0</v>
      </c>
      <c r="G213" s="2">
        <v>0</v>
      </c>
      <c r="H213" s="2">
        <v>0</v>
      </c>
      <c r="I213" s="2">
        <v>0</v>
      </c>
      <c r="J213" s="6">
        <f>SUM(Table2[[#This Row],[FB B]:[FB FE]])</f>
        <v>0</v>
      </c>
      <c r="K213" s="11" t="str">
        <f>IF((Table2[[#This Row],[FB T]]/Table2[[#This Row],[Admission]]) = 0, "--", (Table2[[#This Row],[FB T]]/Table2[[#This Row],[Admission]]))</f>
        <v>--</v>
      </c>
      <c r="L213" s="11" t="str">
        <f>IF(Table2[[#This Row],[FB T]]=0,"--", IF(Table2[[#This Row],[FB HS]]/Table2[[#This Row],[FB T]]=0, "--", Table2[[#This Row],[FB HS]]/Table2[[#This Row],[FB T]]))</f>
        <v>--</v>
      </c>
      <c r="M213" s="18" t="str">
        <f>IF(Table2[[#This Row],[FB T]]=0,"--", IF(Table2[[#This Row],[FB FE]]/Table2[[#This Row],[FB T]]=0, "--", Table2[[#This Row],[FB FE]]/Table2[[#This Row],[FB T]]))</f>
        <v>--</v>
      </c>
      <c r="N213" s="2">
        <v>0</v>
      </c>
      <c r="O213" s="2">
        <v>0</v>
      </c>
      <c r="P213" s="2">
        <v>0</v>
      </c>
      <c r="Q213" s="2">
        <v>0</v>
      </c>
      <c r="R213" s="6">
        <f>SUM(Table2[[#This Row],[XC B]:[XC FE]])</f>
        <v>0</v>
      </c>
      <c r="S213" s="11" t="str">
        <f>IF((Table2[[#This Row],[XC T]]/Table2[[#This Row],[Admission]]) = 0, "--", (Table2[[#This Row],[XC T]]/Table2[[#This Row],[Admission]]))</f>
        <v>--</v>
      </c>
      <c r="T213" s="11" t="str">
        <f>IF(Table2[[#This Row],[XC T]]=0,"--", IF(Table2[[#This Row],[XC HS]]/Table2[[#This Row],[XC T]]=0, "--", Table2[[#This Row],[XC HS]]/Table2[[#This Row],[XC T]]))</f>
        <v>--</v>
      </c>
      <c r="U213" s="18" t="str">
        <f>IF(Table2[[#This Row],[XC T]]=0,"--", IF(Table2[[#This Row],[XC FE]]/Table2[[#This Row],[XC T]]=0, "--", Table2[[#This Row],[XC FE]]/Table2[[#This Row],[XC T]]))</f>
        <v>--</v>
      </c>
      <c r="V213" s="2">
        <v>0</v>
      </c>
      <c r="W213" s="2">
        <v>0</v>
      </c>
      <c r="X213" s="2">
        <v>0</v>
      </c>
      <c r="Y213" s="6">
        <f>SUM(Table2[[#This Row],[VB G]:[VB FE]])</f>
        <v>0</v>
      </c>
      <c r="Z213" s="11" t="str">
        <f>IF((Table2[[#This Row],[VB T]]/Table2[[#This Row],[Admission]]) = 0, "--", (Table2[[#This Row],[VB T]]/Table2[[#This Row],[Admission]]))</f>
        <v>--</v>
      </c>
      <c r="AA213" s="11" t="str">
        <f>IF(Table2[[#This Row],[VB T]]=0,"--", IF(Table2[[#This Row],[VB HS]]/Table2[[#This Row],[VB T]]=0, "--", Table2[[#This Row],[VB HS]]/Table2[[#This Row],[VB T]]))</f>
        <v>--</v>
      </c>
      <c r="AB213" s="18" t="str">
        <f>IF(Table2[[#This Row],[VB T]]=0,"--", IF(Table2[[#This Row],[VB FE]]/Table2[[#This Row],[VB T]]=0, "--", Table2[[#This Row],[VB FE]]/Table2[[#This Row],[VB T]]))</f>
        <v>--</v>
      </c>
      <c r="AC213" s="2">
        <v>0</v>
      </c>
      <c r="AD213" s="2">
        <v>0</v>
      </c>
      <c r="AE213" s="2">
        <v>0</v>
      </c>
      <c r="AF213" s="2">
        <v>0</v>
      </c>
      <c r="AG213" s="6">
        <f>SUM(Table2[[#This Row],[SC B]:[SC FE]])</f>
        <v>0</v>
      </c>
      <c r="AH213" s="11" t="str">
        <f>IF((Table2[[#This Row],[SC T]]/Table2[[#This Row],[Admission]]) = 0, "--", (Table2[[#This Row],[SC T]]/Table2[[#This Row],[Admission]]))</f>
        <v>--</v>
      </c>
      <c r="AI213" s="11" t="str">
        <f>IF(Table2[[#This Row],[SC T]]=0,"--", IF(Table2[[#This Row],[SC HS]]/Table2[[#This Row],[SC T]]=0, "--", Table2[[#This Row],[SC HS]]/Table2[[#This Row],[SC T]]))</f>
        <v>--</v>
      </c>
      <c r="AJ213" s="18" t="str">
        <f>IF(Table2[[#This Row],[SC T]]=0,"--", IF(Table2[[#This Row],[SC FE]]/Table2[[#This Row],[SC T]]=0, "--", Table2[[#This Row],[SC FE]]/Table2[[#This Row],[SC T]]))</f>
        <v>--</v>
      </c>
      <c r="AK213" s="15">
        <f>SUM(Table2[[#This Row],[FB T]],Table2[[#This Row],[XC T]],Table2[[#This Row],[VB T]],Table2[[#This Row],[SC T]])</f>
        <v>0</v>
      </c>
      <c r="AL213" s="2">
        <v>12</v>
      </c>
      <c r="AM213" s="2">
        <v>10</v>
      </c>
      <c r="AN213" s="2">
        <v>0</v>
      </c>
      <c r="AO213" s="2">
        <v>0</v>
      </c>
      <c r="AP213" s="6">
        <f>SUM(Table2[[#This Row],[BX B]:[BX FE]])</f>
        <v>22</v>
      </c>
      <c r="AQ213" s="11">
        <f>IF((Table2[[#This Row],[BX T]]/Table2[[#This Row],[Admission]]) = 0, "--", (Table2[[#This Row],[BX T]]/Table2[[#This Row],[Admission]]))</f>
        <v>0.44</v>
      </c>
      <c r="AR213" s="11" t="str">
        <f>IF(Table2[[#This Row],[BX T]]=0,"--", IF(Table2[[#This Row],[BX HS]]/Table2[[#This Row],[BX T]]=0, "--", Table2[[#This Row],[BX HS]]/Table2[[#This Row],[BX T]]))</f>
        <v>--</v>
      </c>
      <c r="AS213" s="18" t="str">
        <f>IF(Table2[[#This Row],[BX T]]=0,"--", IF(Table2[[#This Row],[BX FE]]/Table2[[#This Row],[BX T]]=0, "--", Table2[[#This Row],[BX FE]]/Table2[[#This Row],[BX T]]))</f>
        <v>--</v>
      </c>
      <c r="AT213" s="2">
        <v>0</v>
      </c>
      <c r="AU213" s="2">
        <v>0</v>
      </c>
      <c r="AV213" s="2">
        <v>0</v>
      </c>
      <c r="AW213" s="2">
        <v>0</v>
      </c>
      <c r="AX213" s="6">
        <f>SUM(Table2[[#This Row],[SW B]:[SW FE]])</f>
        <v>0</v>
      </c>
      <c r="AY213" s="11" t="str">
        <f>IF((Table2[[#This Row],[SW T]]/Table2[[#This Row],[Admission]]) = 0, "--", (Table2[[#This Row],[SW T]]/Table2[[#This Row],[Admission]]))</f>
        <v>--</v>
      </c>
      <c r="AZ213" s="11" t="str">
        <f>IF(Table2[[#This Row],[SW T]]=0,"--", IF(Table2[[#This Row],[SW HS]]/Table2[[#This Row],[SW T]]=0, "--", Table2[[#This Row],[SW HS]]/Table2[[#This Row],[SW T]]))</f>
        <v>--</v>
      </c>
      <c r="BA213" s="18" t="str">
        <f>IF(Table2[[#This Row],[SW T]]=0,"--", IF(Table2[[#This Row],[SW FE]]/Table2[[#This Row],[SW T]]=0, "--", Table2[[#This Row],[SW FE]]/Table2[[#This Row],[SW T]]))</f>
        <v>--</v>
      </c>
      <c r="BB213" s="2">
        <v>0</v>
      </c>
      <c r="BC213" s="2">
        <v>0</v>
      </c>
      <c r="BD213" s="2">
        <v>0</v>
      </c>
      <c r="BE213" s="2">
        <v>0</v>
      </c>
      <c r="BF213" s="6">
        <f>SUM(Table2[[#This Row],[CHE B]:[CHE FE]])</f>
        <v>0</v>
      </c>
      <c r="BG213" s="11" t="str">
        <f>IF((Table2[[#This Row],[CHE T]]/Table2[[#This Row],[Admission]]) = 0, "--", (Table2[[#This Row],[CHE T]]/Table2[[#This Row],[Admission]]))</f>
        <v>--</v>
      </c>
      <c r="BH213" s="11" t="str">
        <f>IF(Table2[[#This Row],[CHE T]]=0,"--", IF(Table2[[#This Row],[CHE HS]]/Table2[[#This Row],[CHE T]]=0, "--", Table2[[#This Row],[CHE HS]]/Table2[[#This Row],[CHE T]]))</f>
        <v>--</v>
      </c>
      <c r="BI213" s="22" t="str">
        <f>IF(Table2[[#This Row],[CHE T]]=0,"--", IF(Table2[[#This Row],[CHE FE]]/Table2[[#This Row],[CHE T]]=0, "--", Table2[[#This Row],[CHE FE]]/Table2[[#This Row],[CHE T]]))</f>
        <v>--</v>
      </c>
      <c r="BJ213" s="2">
        <v>0</v>
      </c>
      <c r="BK213" s="2">
        <v>0</v>
      </c>
      <c r="BL213" s="2">
        <v>0</v>
      </c>
      <c r="BM213" s="2">
        <v>0</v>
      </c>
      <c r="BN213" s="6">
        <f>SUM(Table2[[#This Row],[WR B]:[WR FE]])</f>
        <v>0</v>
      </c>
      <c r="BO213" s="11" t="str">
        <f>IF((Table2[[#This Row],[WR T]]/Table2[[#This Row],[Admission]]) = 0, "--", (Table2[[#This Row],[WR T]]/Table2[[#This Row],[Admission]]))</f>
        <v>--</v>
      </c>
      <c r="BP213" s="11" t="str">
        <f>IF(Table2[[#This Row],[WR T]]=0,"--", IF(Table2[[#This Row],[WR HS]]/Table2[[#This Row],[WR T]]=0, "--", Table2[[#This Row],[WR HS]]/Table2[[#This Row],[WR T]]))</f>
        <v>--</v>
      </c>
      <c r="BQ213" s="18" t="str">
        <f>IF(Table2[[#This Row],[WR T]]=0,"--", IF(Table2[[#This Row],[WR FE]]/Table2[[#This Row],[WR T]]=0, "--", Table2[[#This Row],[WR FE]]/Table2[[#This Row],[WR T]]))</f>
        <v>--</v>
      </c>
      <c r="BR213" s="2">
        <v>0</v>
      </c>
      <c r="BS213" s="2">
        <v>0</v>
      </c>
      <c r="BT213" s="2">
        <v>0</v>
      </c>
      <c r="BU213" s="2">
        <v>0</v>
      </c>
      <c r="BV213" s="6">
        <f>SUM(Table2[[#This Row],[DNC B]:[DNC FE]])</f>
        <v>0</v>
      </c>
      <c r="BW213" s="11" t="str">
        <f>IF((Table2[[#This Row],[DNC T]]/Table2[[#This Row],[Admission]]) = 0, "--", (Table2[[#This Row],[DNC T]]/Table2[[#This Row],[Admission]]))</f>
        <v>--</v>
      </c>
      <c r="BX213" s="11" t="str">
        <f>IF(Table2[[#This Row],[DNC T]]=0,"--", IF(Table2[[#This Row],[DNC HS]]/Table2[[#This Row],[DNC T]]=0, "--", Table2[[#This Row],[DNC HS]]/Table2[[#This Row],[DNC T]]))</f>
        <v>--</v>
      </c>
      <c r="BY213" s="18" t="str">
        <f>IF(Table2[[#This Row],[DNC T]]=0,"--", IF(Table2[[#This Row],[DNC FE]]/Table2[[#This Row],[DNC T]]=0, "--", Table2[[#This Row],[DNC FE]]/Table2[[#This Row],[DNC T]]))</f>
        <v>--</v>
      </c>
      <c r="BZ213" s="24">
        <f>SUM(Table2[[#This Row],[BX T]],Table2[[#This Row],[SW T]],Table2[[#This Row],[CHE T]],Table2[[#This Row],[WR T]],Table2[[#This Row],[DNC T]])</f>
        <v>22</v>
      </c>
      <c r="CA213" s="2">
        <v>0</v>
      </c>
      <c r="CB213" s="2">
        <v>0</v>
      </c>
      <c r="CC213" s="2">
        <v>0</v>
      </c>
      <c r="CD213" s="2">
        <v>0</v>
      </c>
      <c r="CE213" s="6">
        <f>SUM(Table2[[#This Row],[TF B]:[TF FE]])</f>
        <v>0</v>
      </c>
      <c r="CF213" s="11" t="str">
        <f>IF((Table2[[#This Row],[TF T]]/Table2[[#This Row],[Admission]]) = 0, "--", (Table2[[#This Row],[TF T]]/Table2[[#This Row],[Admission]]))</f>
        <v>--</v>
      </c>
      <c r="CG213" s="11" t="str">
        <f>IF(Table2[[#This Row],[TF T]]=0,"--", IF(Table2[[#This Row],[TF HS]]/Table2[[#This Row],[TF T]]=0, "--", Table2[[#This Row],[TF HS]]/Table2[[#This Row],[TF T]]))</f>
        <v>--</v>
      </c>
      <c r="CH213" s="18" t="str">
        <f>IF(Table2[[#This Row],[TF T]]=0,"--", IF(Table2[[#This Row],[TF FE]]/Table2[[#This Row],[TF T]]=0, "--", Table2[[#This Row],[TF FE]]/Table2[[#This Row],[TF T]]))</f>
        <v>--</v>
      </c>
      <c r="CI213" s="2">
        <v>0</v>
      </c>
      <c r="CJ213" s="2">
        <v>0</v>
      </c>
      <c r="CK213" s="2">
        <v>0</v>
      </c>
      <c r="CL213" s="2">
        <v>0</v>
      </c>
      <c r="CM213" s="6">
        <f>SUM(Table2[[#This Row],[BB B]:[BB FE]])</f>
        <v>0</v>
      </c>
      <c r="CN213" s="11" t="str">
        <f>IF((Table2[[#This Row],[BB T]]/Table2[[#This Row],[Admission]]) = 0, "--", (Table2[[#This Row],[BB T]]/Table2[[#This Row],[Admission]]))</f>
        <v>--</v>
      </c>
      <c r="CO213" s="11" t="str">
        <f>IF(Table2[[#This Row],[BB T]]=0,"--", IF(Table2[[#This Row],[BB HS]]/Table2[[#This Row],[BB T]]=0, "--", Table2[[#This Row],[BB HS]]/Table2[[#This Row],[BB T]]))</f>
        <v>--</v>
      </c>
      <c r="CP213" s="18" t="str">
        <f>IF(Table2[[#This Row],[BB T]]=0,"--", IF(Table2[[#This Row],[BB FE]]/Table2[[#This Row],[BB T]]=0, "--", Table2[[#This Row],[BB FE]]/Table2[[#This Row],[BB T]]))</f>
        <v>--</v>
      </c>
      <c r="CQ213" s="2">
        <v>0</v>
      </c>
      <c r="CR213" s="2">
        <v>0</v>
      </c>
      <c r="CS213" s="2">
        <v>0</v>
      </c>
      <c r="CT213" s="2">
        <v>0</v>
      </c>
      <c r="CU213" s="6">
        <f>SUM(Table2[[#This Row],[SB B]:[SB FE]])</f>
        <v>0</v>
      </c>
      <c r="CV213" s="11" t="str">
        <f>IF((Table2[[#This Row],[SB T]]/Table2[[#This Row],[Admission]]) = 0, "--", (Table2[[#This Row],[SB T]]/Table2[[#This Row],[Admission]]))</f>
        <v>--</v>
      </c>
      <c r="CW213" s="11" t="str">
        <f>IF(Table2[[#This Row],[SB T]]=0,"--", IF(Table2[[#This Row],[SB HS]]/Table2[[#This Row],[SB T]]=0, "--", Table2[[#This Row],[SB HS]]/Table2[[#This Row],[SB T]]))</f>
        <v>--</v>
      </c>
      <c r="CX213" s="18" t="str">
        <f>IF(Table2[[#This Row],[SB T]]=0,"--", IF(Table2[[#This Row],[SB FE]]/Table2[[#This Row],[SB T]]=0, "--", Table2[[#This Row],[SB FE]]/Table2[[#This Row],[SB T]]))</f>
        <v>--</v>
      </c>
      <c r="CY213" s="2">
        <v>0</v>
      </c>
      <c r="CZ213" s="2">
        <v>0</v>
      </c>
      <c r="DA213" s="2">
        <v>0</v>
      </c>
      <c r="DB213" s="2">
        <v>0</v>
      </c>
      <c r="DC213" s="6">
        <f>SUM(Table2[[#This Row],[GF B]:[GF FE]])</f>
        <v>0</v>
      </c>
      <c r="DD213" s="11" t="str">
        <f>IF((Table2[[#This Row],[GF T]]/Table2[[#This Row],[Admission]]) = 0, "--", (Table2[[#This Row],[GF T]]/Table2[[#This Row],[Admission]]))</f>
        <v>--</v>
      </c>
      <c r="DE213" s="11" t="str">
        <f>IF(Table2[[#This Row],[GF T]]=0,"--", IF(Table2[[#This Row],[GF HS]]/Table2[[#This Row],[GF T]]=0, "--", Table2[[#This Row],[GF HS]]/Table2[[#This Row],[GF T]]))</f>
        <v>--</v>
      </c>
      <c r="DF213" s="18" t="str">
        <f>IF(Table2[[#This Row],[GF T]]=0,"--", IF(Table2[[#This Row],[GF FE]]/Table2[[#This Row],[GF T]]=0, "--", Table2[[#This Row],[GF FE]]/Table2[[#This Row],[GF T]]))</f>
        <v>--</v>
      </c>
      <c r="DG213" s="2">
        <v>0</v>
      </c>
      <c r="DH213" s="2">
        <v>0</v>
      </c>
      <c r="DI213" s="2">
        <v>0</v>
      </c>
      <c r="DJ213" s="2">
        <v>0</v>
      </c>
      <c r="DK213" s="6">
        <f>SUM(Table2[[#This Row],[TN B]:[TN FE]])</f>
        <v>0</v>
      </c>
      <c r="DL213" s="11" t="str">
        <f>IF((Table2[[#This Row],[TN T]]/Table2[[#This Row],[Admission]]) = 0, "--", (Table2[[#This Row],[TN T]]/Table2[[#This Row],[Admission]]))</f>
        <v>--</v>
      </c>
      <c r="DM213" s="11" t="str">
        <f>IF(Table2[[#This Row],[TN T]]=0,"--", IF(Table2[[#This Row],[TN HS]]/Table2[[#This Row],[TN T]]=0, "--", Table2[[#This Row],[TN HS]]/Table2[[#This Row],[TN T]]))</f>
        <v>--</v>
      </c>
      <c r="DN213" s="18" t="str">
        <f>IF(Table2[[#This Row],[TN T]]=0,"--", IF(Table2[[#This Row],[TN FE]]/Table2[[#This Row],[TN T]]=0, "--", Table2[[#This Row],[TN FE]]/Table2[[#This Row],[TN T]]))</f>
        <v>--</v>
      </c>
      <c r="DO213" s="2">
        <v>0</v>
      </c>
      <c r="DP213" s="2">
        <v>0</v>
      </c>
      <c r="DQ213" s="2">
        <v>0</v>
      </c>
      <c r="DR213" s="2">
        <v>0</v>
      </c>
      <c r="DS213" s="6">
        <f>SUM(Table2[[#This Row],[BND B]:[BND FE]])</f>
        <v>0</v>
      </c>
      <c r="DT213" s="11" t="str">
        <f>IF((Table2[[#This Row],[BND T]]/Table2[[#This Row],[Admission]]) = 0, "--", (Table2[[#This Row],[BND T]]/Table2[[#This Row],[Admission]]))</f>
        <v>--</v>
      </c>
      <c r="DU213" s="11" t="str">
        <f>IF(Table2[[#This Row],[BND T]]=0,"--", IF(Table2[[#This Row],[BND HS]]/Table2[[#This Row],[BND T]]=0, "--", Table2[[#This Row],[BND HS]]/Table2[[#This Row],[BND T]]))</f>
        <v>--</v>
      </c>
      <c r="DV213" s="18" t="str">
        <f>IF(Table2[[#This Row],[BND T]]=0,"--", IF(Table2[[#This Row],[BND FE]]/Table2[[#This Row],[BND T]]=0, "--", Table2[[#This Row],[BND FE]]/Table2[[#This Row],[BND T]]))</f>
        <v>--</v>
      </c>
      <c r="DW213" s="2">
        <v>0</v>
      </c>
      <c r="DX213" s="2">
        <v>0</v>
      </c>
      <c r="DY213" s="2">
        <v>0</v>
      </c>
      <c r="DZ213" s="2">
        <v>0</v>
      </c>
      <c r="EA213" s="6">
        <f>SUM(Table2[[#This Row],[SPE B]:[SPE FE]])</f>
        <v>0</v>
      </c>
      <c r="EB213" s="11" t="str">
        <f>IF((Table2[[#This Row],[SPE T]]/Table2[[#This Row],[Admission]]) = 0, "--", (Table2[[#This Row],[SPE T]]/Table2[[#This Row],[Admission]]))</f>
        <v>--</v>
      </c>
      <c r="EC213" s="11" t="str">
        <f>IF(Table2[[#This Row],[SPE T]]=0,"--", IF(Table2[[#This Row],[SPE HS]]/Table2[[#This Row],[SPE T]]=0, "--", Table2[[#This Row],[SPE HS]]/Table2[[#This Row],[SPE T]]))</f>
        <v>--</v>
      </c>
      <c r="ED213" s="18" t="str">
        <f>IF(Table2[[#This Row],[SPE T]]=0,"--", IF(Table2[[#This Row],[SPE FE]]/Table2[[#This Row],[SPE T]]=0, "--", Table2[[#This Row],[SPE FE]]/Table2[[#This Row],[SPE T]]))</f>
        <v>--</v>
      </c>
      <c r="EE213" s="2">
        <v>0</v>
      </c>
      <c r="EF213" s="2">
        <v>0</v>
      </c>
      <c r="EG213" s="2">
        <v>0</v>
      </c>
      <c r="EH213" s="2">
        <v>0</v>
      </c>
      <c r="EI213" s="6">
        <f>SUM(Table2[[#This Row],[ORC B]:[ORC FE]])</f>
        <v>0</v>
      </c>
      <c r="EJ213" s="11" t="str">
        <f>IF((Table2[[#This Row],[ORC T]]/Table2[[#This Row],[Admission]]) = 0, "--", (Table2[[#This Row],[ORC T]]/Table2[[#This Row],[Admission]]))</f>
        <v>--</v>
      </c>
      <c r="EK213" s="11" t="str">
        <f>IF(Table2[[#This Row],[ORC T]]=0,"--", IF(Table2[[#This Row],[ORC HS]]/Table2[[#This Row],[ORC T]]=0, "--", Table2[[#This Row],[ORC HS]]/Table2[[#This Row],[ORC T]]))</f>
        <v>--</v>
      </c>
      <c r="EL213" s="18" t="str">
        <f>IF(Table2[[#This Row],[ORC T]]=0,"--", IF(Table2[[#This Row],[ORC FE]]/Table2[[#This Row],[ORC T]]=0, "--", Table2[[#This Row],[ORC FE]]/Table2[[#This Row],[ORC T]]))</f>
        <v>--</v>
      </c>
      <c r="EM213" s="2">
        <v>0</v>
      </c>
      <c r="EN213" s="2">
        <v>0</v>
      </c>
      <c r="EO213" s="2">
        <v>0</v>
      </c>
      <c r="EP213" s="2">
        <v>0</v>
      </c>
      <c r="EQ213" s="6">
        <f>SUM(Table2[[#This Row],[SOL B]:[SOL FE]])</f>
        <v>0</v>
      </c>
      <c r="ER213" s="11" t="str">
        <f>IF((Table2[[#This Row],[SOL T]]/Table2[[#This Row],[Admission]]) = 0, "--", (Table2[[#This Row],[SOL T]]/Table2[[#This Row],[Admission]]))</f>
        <v>--</v>
      </c>
      <c r="ES213" s="11" t="str">
        <f>IF(Table2[[#This Row],[SOL T]]=0,"--", IF(Table2[[#This Row],[SOL HS]]/Table2[[#This Row],[SOL T]]=0, "--", Table2[[#This Row],[SOL HS]]/Table2[[#This Row],[SOL T]]))</f>
        <v>--</v>
      </c>
      <c r="ET213" s="18" t="str">
        <f>IF(Table2[[#This Row],[SOL T]]=0,"--", IF(Table2[[#This Row],[SOL FE]]/Table2[[#This Row],[SOL T]]=0, "--", Table2[[#This Row],[SOL FE]]/Table2[[#This Row],[SOL T]]))</f>
        <v>--</v>
      </c>
      <c r="EU213" s="2">
        <v>0</v>
      </c>
      <c r="EV213" s="2">
        <v>0</v>
      </c>
      <c r="EW213" s="2">
        <v>0</v>
      </c>
      <c r="EX213" s="2">
        <v>0</v>
      </c>
      <c r="EY213" s="6">
        <f>SUM(Table2[[#This Row],[CHO B]:[CHO FE]])</f>
        <v>0</v>
      </c>
      <c r="EZ213" s="11" t="str">
        <f>IF((Table2[[#This Row],[CHO T]]/Table2[[#This Row],[Admission]]) = 0, "--", (Table2[[#This Row],[CHO T]]/Table2[[#This Row],[Admission]]))</f>
        <v>--</v>
      </c>
      <c r="FA213" s="11" t="str">
        <f>IF(Table2[[#This Row],[CHO T]]=0,"--", IF(Table2[[#This Row],[CHO HS]]/Table2[[#This Row],[CHO T]]=0, "--", Table2[[#This Row],[CHO HS]]/Table2[[#This Row],[CHO T]]))</f>
        <v>--</v>
      </c>
      <c r="FB213" s="18" t="str">
        <f>IF(Table2[[#This Row],[CHO T]]=0,"--", IF(Table2[[#This Row],[CHO FE]]/Table2[[#This Row],[CHO T]]=0, "--", Table2[[#This Row],[CHO FE]]/Table2[[#This Row],[CHO T]]))</f>
        <v>--</v>
      </c>
      <c r="FC21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213">
        <v>0</v>
      </c>
      <c r="FE213">
        <v>0</v>
      </c>
      <c r="FF213" s="1" t="s">
        <v>390</v>
      </c>
      <c r="FG213" s="1" t="s">
        <v>390</v>
      </c>
      <c r="FH213">
        <v>0</v>
      </c>
      <c r="FI213">
        <v>0</v>
      </c>
      <c r="FJ213" s="1" t="s">
        <v>390</v>
      </c>
      <c r="FK213" s="1" t="s">
        <v>390</v>
      </c>
      <c r="FL213">
        <v>0</v>
      </c>
      <c r="FM213">
        <v>0</v>
      </c>
      <c r="FN213" s="1" t="s">
        <v>390</v>
      </c>
      <c r="FO213" s="1" t="s">
        <v>390</v>
      </c>
    </row>
    <row r="214" spans="1:171">
      <c r="A214">
        <v>1006</v>
      </c>
      <c r="B214">
        <v>149</v>
      </c>
      <c r="C214" t="s">
        <v>102</v>
      </c>
      <c r="D214" t="s">
        <v>311</v>
      </c>
      <c r="E214" s="20">
        <v>666</v>
      </c>
      <c r="F214" s="2">
        <v>64</v>
      </c>
      <c r="G214" s="2">
        <v>0</v>
      </c>
      <c r="H214" s="2">
        <v>0</v>
      </c>
      <c r="I214" s="2">
        <v>0</v>
      </c>
      <c r="J214" s="6">
        <f>SUM(Table2[[#This Row],[FB B]:[FB FE]])</f>
        <v>64</v>
      </c>
      <c r="K214" s="11">
        <f>IF((Table2[[#This Row],[FB T]]/Table2[[#This Row],[Admission]]) = 0, "--", (Table2[[#This Row],[FB T]]/Table2[[#This Row],[Admission]]))</f>
        <v>9.6096096096096095E-2</v>
      </c>
      <c r="L214" s="11" t="str">
        <f>IF(Table2[[#This Row],[FB T]]=0,"--", IF(Table2[[#This Row],[FB HS]]/Table2[[#This Row],[FB T]]=0, "--", Table2[[#This Row],[FB HS]]/Table2[[#This Row],[FB T]]))</f>
        <v>--</v>
      </c>
      <c r="M214" s="18" t="str">
        <f>IF(Table2[[#This Row],[FB T]]=0,"--", IF(Table2[[#This Row],[FB FE]]/Table2[[#This Row],[FB T]]=0, "--", Table2[[#This Row],[FB FE]]/Table2[[#This Row],[FB T]]))</f>
        <v>--</v>
      </c>
      <c r="N214" s="2">
        <v>9</v>
      </c>
      <c r="O214" s="2">
        <v>0</v>
      </c>
      <c r="P214" s="2">
        <v>0</v>
      </c>
      <c r="Q214" s="2">
        <v>0</v>
      </c>
      <c r="R214" s="6">
        <f>SUM(Table2[[#This Row],[XC B]:[XC FE]])</f>
        <v>9</v>
      </c>
      <c r="S214" s="11">
        <f>IF((Table2[[#This Row],[XC T]]/Table2[[#This Row],[Admission]]) = 0, "--", (Table2[[#This Row],[XC T]]/Table2[[#This Row],[Admission]]))</f>
        <v>1.3513513513513514E-2</v>
      </c>
      <c r="T214" s="11" t="str">
        <f>IF(Table2[[#This Row],[XC T]]=0,"--", IF(Table2[[#This Row],[XC HS]]/Table2[[#This Row],[XC T]]=0, "--", Table2[[#This Row],[XC HS]]/Table2[[#This Row],[XC T]]))</f>
        <v>--</v>
      </c>
      <c r="U214" s="18" t="str">
        <f>IF(Table2[[#This Row],[XC T]]=0,"--", IF(Table2[[#This Row],[XC FE]]/Table2[[#This Row],[XC T]]=0, "--", Table2[[#This Row],[XC FE]]/Table2[[#This Row],[XC T]]))</f>
        <v>--</v>
      </c>
      <c r="V214" s="2">
        <v>29</v>
      </c>
      <c r="W214" s="2">
        <v>0</v>
      </c>
      <c r="X214" s="2">
        <v>0</v>
      </c>
      <c r="Y214" s="6">
        <f>SUM(Table2[[#This Row],[VB G]:[VB FE]])</f>
        <v>29</v>
      </c>
      <c r="Z214" s="11">
        <f>IF((Table2[[#This Row],[VB T]]/Table2[[#This Row],[Admission]]) = 0, "--", (Table2[[#This Row],[VB T]]/Table2[[#This Row],[Admission]]))</f>
        <v>4.3543543543543541E-2</v>
      </c>
      <c r="AA214" s="11" t="str">
        <f>IF(Table2[[#This Row],[VB T]]=0,"--", IF(Table2[[#This Row],[VB HS]]/Table2[[#This Row],[VB T]]=0, "--", Table2[[#This Row],[VB HS]]/Table2[[#This Row],[VB T]]))</f>
        <v>--</v>
      </c>
      <c r="AB214" s="18" t="str">
        <f>IF(Table2[[#This Row],[VB T]]=0,"--", IF(Table2[[#This Row],[VB FE]]/Table2[[#This Row],[VB T]]=0, "--", Table2[[#This Row],[VB FE]]/Table2[[#This Row],[VB T]]))</f>
        <v>--</v>
      </c>
      <c r="AC214" s="2">
        <v>26</v>
      </c>
      <c r="AD214" s="2">
        <v>32</v>
      </c>
      <c r="AE214" s="2">
        <v>1</v>
      </c>
      <c r="AF214" s="2">
        <v>1</v>
      </c>
      <c r="AG214" s="6">
        <f>SUM(Table2[[#This Row],[SC B]:[SC FE]])</f>
        <v>60</v>
      </c>
      <c r="AH214" s="11">
        <f>IF((Table2[[#This Row],[SC T]]/Table2[[#This Row],[Admission]]) = 0, "--", (Table2[[#This Row],[SC T]]/Table2[[#This Row],[Admission]]))</f>
        <v>9.0090090090090086E-2</v>
      </c>
      <c r="AI214" s="11">
        <f>IF(Table2[[#This Row],[SC T]]=0,"--", IF(Table2[[#This Row],[SC HS]]/Table2[[#This Row],[SC T]]=0, "--", Table2[[#This Row],[SC HS]]/Table2[[#This Row],[SC T]]))</f>
        <v>1.6666666666666666E-2</v>
      </c>
      <c r="AJ214" s="18">
        <f>IF(Table2[[#This Row],[SC T]]=0,"--", IF(Table2[[#This Row],[SC FE]]/Table2[[#This Row],[SC T]]=0, "--", Table2[[#This Row],[SC FE]]/Table2[[#This Row],[SC T]]))</f>
        <v>1.6666666666666666E-2</v>
      </c>
      <c r="AK214" s="15">
        <f>SUM(Table2[[#This Row],[FB T]],Table2[[#This Row],[XC T]],Table2[[#This Row],[VB T]],Table2[[#This Row],[SC T]])</f>
        <v>162</v>
      </c>
      <c r="AL214" s="2">
        <v>36</v>
      </c>
      <c r="AM214" s="2">
        <v>22</v>
      </c>
      <c r="AN214" s="2">
        <v>0</v>
      </c>
      <c r="AO214" s="2">
        <v>0</v>
      </c>
      <c r="AP214" s="6">
        <f>SUM(Table2[[#This Row],[BX B]:[BX FE]])</f>
        <v>58</v>
      </c>
      <c r="AQ214" s="11">
        <f>IF((Table2[[#This Row],[BX T]]/Table2[[#This Row],[Admission]]) = 0, "--", (Table2[[#This Row],[BX T]]/Table2[[#This Row],[Admission]]))</f>
        <v>8.7087087087087081E-2</v>
      </c>
      <c r="AR214" s="11" t="str">
        <f>IF(Table2[[#This Row],[BX T]]=0,"--", IF(Table2[[#This Row],[BX HS]]/Table2[[#This Row],[BX T]]=0, "--", Table2[[#This Row],[BX HS]]/Table2[[#This Row],[BX T]]))</f>
        <v>--</v>
      </c>
      <c r="AS214" s="18" t="str">
        <f>IF(Table2[[#This Row],[BX T]]=0,"--", IF(Table2[[#This Row],[BX FE]]/Table2[[#This Row],[BX T]]=0, "--", Table2[[#This Row],[BX FE]]/Table2[[#This Row],[BX T]]))</f>
        <v>--</v>
      </c>
      <c r="AT214" s="2">
        <v>0</v>
      </c>
      <c r="AU214" s="2">
        <v>0</v>
      </c>
      <c r="AV214" s="2">
        <v>0</v>
      </c>
      <c r="AW214" s="2">
        <v>0</v>
      </c>
      <c r="AX214" s="6">
        <f>SUM(Table2[[#This Row],[SW B]:[SW FE]])</f>
        <v>0</v>
      </c>
      <c r="AY214" s="11" t="str">
        <f>IF((Table2[[#This Row],[SW T]]/Table2[[#This Row],[Admission]]) = 0, "--", (Table2[[#This Row],[SW T]]/Table2[[#This Row],[Admission]]))</f>
        <v>--</v>
      </c>
      <c r="AZ214" s="11" t="str">
        <f>IF(Table2[[#This Row],[SW T]]=0,"--", IF(Table2[[#This Row],[SW HS]]/Table2[[#This Row],[SW T]]=0, "--", Table2[[#This Row],[SW HS]]/Table2[[#This Row],[SW T]]))</f>
        <v>--</v>
      </c>
      <c r="BA214" s="18" t="str">
        <f>IF(Table2[[#This Row],[SW T]]=0,"--", IF(Table2[[#This Row],[SW FE]]/Table2[[#This Row],[SW T]]=0, "--", Table2[[#This Row],[SW FE]]/Table2[[#This Row],[SW T]]))</f>
        <v>--</v>
      </c>
      <c r="BB214" s="2">
        <v>14</v>
      </c>
      <c r="BC214" s="2">
        <v>14</v>
      </c>
      <c r="BD214" s="2">
        <v>0</v>
      </c>
      <c r="BE214" s="2">
        <v>0</v>
      </c>
      <c r="BF214" s="6">
        <f>SUM(Table2[[#This Row],[CHE B]:[CHE FE]])</f>
        <v>28</v>
      </c>
      <c r="BG214" s="11">
        <f>IF((Table2[[#This Row],[CHE T]]/Table2[[#This Row],[Admission]]) = 0, "--", (Table2[[#This Row],[CHE T]]/Table2[[#This Row],[Admission]]))</f>
        <v>4.2042042042042045E-2</v>
      </c>
      <c r="BH214" s="11" t="str">
        <f>IF(Table2[[#This Row],[CHE T]]=0,"--", IF(Table2[[#This Row],[CHE HS]]/Table2[[#This Row],[CHE T]]=0, "--", Table2[[#This Row],[CHE HS]]/Table2[[#This Row],[CHE T]]))</f>
        <v>--</v>
      </c>
      <c r="BI214" s="22" t="str">
        <f>IF(Table2[[#This Row],[CHE T]]=0,"--", IF(Table2[[#This Row],[CHE FE]]/Table2[[#This Row],[CHE T]]=0, "--", Table2[[#This Row],[CHE FE]]/Table2[[#This Row],[CHE T]]))</f>
        <v>--</v>
      </c>
      <c r="BJ214" s="2">
        <v>23</v>
      </c>
      <c r="BK214" s="2">
        <v>0</v>
      </c>
      <c r="BL214" s="2">
        <v>0</v>
      </c>
      <c r="BM214" s="2">
        <v>0</v>
      </c>
      <c r="BN214" s="6">
        <f>SUM(Table2[[#This Row],[WR B]:[WR FE]])</f>
        <v>23</v>
      </c>
      <c r="BO214" s="11">
        <f>IF((Table2[[#This Row],[WR T]]/Table2[[#This Row],[Admission]]) = 0, "--", (Table2[[#This Row],[WR T]]/Table2[[#This Row],[Admission]]))</f>
        <v>3.4534534534534533E-2</v>
      </c>
      <c r="BP214" s="11" t="str">
        <f>IF(Table2[[#This Row],[WR T]]=0,"--", IF(Table2[[#This Row],[WR HS]]/Table2[[#This Row],[WR T]]=0, "--", Table2[[#This Row],[WR HS]]/Table2[[#This Row],[WR T]]))</f>
        <v>--</v>
      </c>
      <c r="BQ214" s="18" t="str">
        <f>IF(Table2[[#This Row],[WR T]]=0,"--", IF(Table2[[#This Row],[WR FE]]/Table2[[#This Row],[WR T]]=0, "--", Table2[[#This Row],[WR FE]]/Table2[[#This Row],[WR T]]))</f>
        <v>--</v>
      </c>
      <c r="BR214" s="2">
        <v>0</v>
      </c>
      <c r="BS214" s="2">
        <v>0</v>
      </c>
      <c r="BT214" s="2">
        <v>0</v>
      </c>
      <c r="BU214" s="2">
        <v>0</v>
      </c>
      <c r="BV214" s="6">
        <f>SUM(Table2[[#This Row],[DNC B]:[DNC FE]])</f>
        <v>0</v>
      </c>
      <c r="BW214" s="11" t="str">
        <f>IF((Table2[[#This Row],[DNC T]]/Table2[[#This Row],[Admission]]) = 0, "--", (Table2[[#This Row],[DNC T]]/Table2[[#This Row],[Admission]]))</f>
        <v>--</v>
      </c>
      <c r="BX214" s="11" t="str">
        <f>IF(Table2[[#This Row],[DNC T]]=0,"--", IF(Table2[[#This Row],[DNC HS]]/Table2[[#This Row],[DNC T]]=0, "--", Table2[[#This Row],[DNC HS]]/Table2[[#This Row],[DNC T]]))</f>
        <v>--</v>
      </c>
      <c r="BY214" s="18" t="str">
        <f>IF(Table2[[#This Row],[DNC T]]=0,"--", IF(Table2[[#This Row],[DNC FE]]/Table2[[#This Row],[DNC T]]=0, "--", Table2[[#This Row],[DNC FE]]/Table2[[#This Row],[DNC T]]))</f>
        <v>--</v>
      </c>
      <c r="BZ214" s="24">
        <f>SUM(Table2[[#This Row],[BX T]],Table2[[#This Row],[SW T]],Table2[[#This Row],[CHE T]],Table2[[#This Row],[WR T]],Table2[[#This Row],[DNC T]])</f>
        <v>109</v>
      </c>
      <c r="CA214" s="2">
        <v>24</v>
      </c>
      <c r="CB214" s="2">
        <v>10</v>
      </c>
      <c r="CC214" s="2">
        <v>0</v>
      </c>
      <c r="CD214" s="2">
        <v>0</v>
      </c>
      <c r="CE214" s="6">
        <f>SUM(Table2[[#This Row],[TF B]:[TF FE]])</f>
        <v>34</v>
      </c>
      <c r="CF214" s="11">
        <f>IF((Table2[[#This Row],[TF T]]/Table2[[#This Row],[Admission]]) = 0, "--", (Table2[[#This Row],[TF T]]/Table2[[#This Row],[Admission]]))</f>
        <v>5.1051051051051052E-2</v>
      </c>
      <c r="CG214" s="11" t="str">
        <f>IF(Table2[[#This Row],[TF T]]=0,"--", IF(Table2[[#This Row],[TF HS]]/Table2[[#This Row],[TF T]]=0, "--", Table2[[#This Row],[TF HS]]/Table2[[#This Row],[TF T]]))</f>
        <v>--</v>
      </c>
      <c r="CH214" s="18" t="str">
        <f>IF(Table2[[#This Row],[TF T]]=0,"--", IF(Table2[[#This Row],[TF FE]]/Table2[[#This Row],[TF T]]=0, "--", Table2[[#This Row],[TF FE]]/Table2[[#This Row],[TF T]]))</f>
        <v>--</v>
      </c>
      <c r="CI214" s="2">
        <v>18</v>
      </c>
      <c r="CJ214" s="2">
        <v>0</v>
      </c>
      <c r="CK214" s="2">
        <v>0</v>
      </c>
      <c r="CL214" s="2">
        <v>0</v>
      </c>
      <c r="CM214" s="6">
        <f>SUM(Table2[[#This Row],[BB B]:[BB FE]])</f>
        <v>18</v>
      </c>
      <c r="CN214" s="11">
        <f>IF((Table2[[#This Row],[BB T]]/Table2[[#This Row],[Admission]]) = 0, "--", (Table2[[#This Row],[BB T]]/Table2[[#This Row],[Admission]]))</f>
        <v>2.7027027027027029E-2</v>
      </c>
      <c r="CO214" s="11" t="str">
        <f>IF(Table2[[#This Row],[BB T]]=0,"--", IF(Table2[[#This Row],[BB HS]]/Table2[[#This Row],[BB T]]=0, "--", Table2[[#This Row],[BB HS]]/Table2[[#This Row],[BB T]]))</f>
        <v>--</v>
      </c>
      <c r="CP214" s="18" t="str">
        <f>IF(Table2[[#This Row],[BB T]]=0,"--", IF(Table2[[#This Row],[BB FE]]/Table2[[#This Row],[BB T]]=0, "--", Table2[[#This Row],[BB FE]]/Table2[[#This Row],[BB T]]))</f>
        <v>--</v>
      </c>
      <c r="CQ214" s="2">
        <v>0</v>
      </c>
      <c r="CR214" s="2">
        <v>30</v>
      </c>
      <c r="CS214" s="2">
        <v>0</v>
      </c>
      <c r="CT214" s="2">
        <v>0</v>
      </c>
      <c r="CU214" s="6">
        <f>SUM(Table2[[#This Row],[SB B]:[SB FE]])</f>
        <v>30</v>
      </c>
      <c r="CV214" s="11">
        <f>IF((Table2[[#This Row],[SB T]]/Table2[[#This Row],[Admission]]) = 0, "--", (Table2[[#This Row],[SB T]]/Table2[[#This Row],[Admission]]))</f>
        <v>4.5045045045045043E-2</v>
      </c>
      <c r="CW214" s="11" t="str">
        <f>IF(Table2[[#This Row],[SB T]]=0,"--", IF(Table2[[#This Row],[SB HS]]/Table2[[#This Row],[SB T]]=0, "--", Table2[[#This Row],[SB HS]]/Table2[[#This Row],[SB T]]))</f>
        <v>--</v>
      </c>
      <c r="CX214" s="18" t="str">
        <f>IF(Table2[[#This Row],[SB T]]=0,"--", IF(Table2[[#This Row],[SB FE]]/Table2[[#This Row],[SB T]]=0, "--", Table2[[#This Row],[SB FE]]/Table2[[#This Row],[SB T]]))</f>
        <v>--</v>
      </c>
      <c r="CY214" s="2">
        <v>0</v>
      </c>
      <c r="CZ214" s="2">
        <v>0</v>
      </c>
      <c r="DA214" s="2">
        <v>0</v>
      </c>
      <c r="DB214" s="2">
        <v>0</v>
      </c>
      <c r="DC214" s="6">
        <f>SUM(Table2[[#This Row],[GF B]:[GF FE]])</f>
        <v>0</v>
      </c>
      <c r="DD214" s="11" t="str">
        <f>IF((Table2[[#This Row],[GF T]]/Table2[[#This Row],[Admission]]) = 0, "--", (Table2[[#This Row],[GF T]]/Table2[[#This Row],[Admission]]))</f>
        <v>--</v>
      </c>
      <c r="DE214" s="11" t="str">
        <f>IF(Table2[[#This Row],[GF T]]=0,"--", IF(Table2[[#This Row],[GF HS]]/Table2[[#This Row],[GF T]]=0, "--", Table2[[#This Row],[GF HS]]/Table2[[#This Row],[GF T]]))</f>
        <v>--</v>
      </c>
      <c r="DF214" s="18" t="str">
        <f>IF(Table2[[#This Row],[GF T]]=0,"--", IF(Table2[[#This Row],[GF FE]]/Table2[[#This Row],[GF T]]=0, "--", Table2[[#This Row],[GF FE]]/Table2[[#This Row],[GF T]]))</f>
        <v>--</v>
      </c>
      <c r="DG214" s="2">
        <v>8</v>
      </c>
      <c r="DH214" s="2">
        <v>16</v>
      </c>
      <c r="DI214" s="2">
        <v>0</v>
      </c>
      <c r="DJ214" s="2">
        <v>0</v>
      </c>
      <c r="DK214" s="6">
        <f>SUM(Table2[[#This Row],[TN B]:[TN FE]])</f>
        <v>24</v>
      </c>
      <c r="DL214" s="11">
        <f>IF((Table2[[#This Row],[TN T]]/Table2[[#This Row],[Admission]]) = 0, "--", (Table2[[#This Row],[TN T]]/Table2[[#This Row],[Admission]]))</f>
        <v>3.6036036036036036E-2</v>
      </c>
      <c r="DM214" s="11" t="str">
        <f>IF(Table2[[#This Row],[TN T]]=0,"--", IF(Table2[[#This Row],[TN HS]]/Table2[[#This Row],[TN T]]=0, "--", Table2[[#This Row],[TN HS]]/Table2[[#This Row],[TN T]]))</f>
        <v>--</v>
      </c>
      <c r="DN214" s="18" t="str">
        <f>IF(Table2[[#This Row],[TN T]]=0,"--", IF(Table2[[#This Row],[TN FE]]/Table2[[#This Row],[TN T]]=0, "--", Table2[[#This Row],[TN FE]]/Table2[[#This Row],[TN T]]))</f>
        <v>--</v>
      </c>
      <c r="DO214" s="2">
        <v>18</v>
      </c>
      <c r="DP214" s="2">
        <v>12</v>
      </c>
      <c r="DQ214" s="2">
        <v>0</v>
      </c>
      <c r="DR214" s="2">
        <v>0</v>
      </c>
      <c r="DS214" s="6">
        <f>SUM(Table2[[#This Row],[BND B]:[BND FE]])</f>
        <v>30</v>
      </c>
      <c r="DT214" s="11">
        <f>IF((Table2[[#This Row],[BND T]]/Table2[[#This Row],[Admission]]) = 0, "--", (Table2[[#This Row],[BND T]]/Table2[[#This Row],[Admission]]))</f>
        <v>4.5045045045045043E-2</v>
      </c>
      <c r="DU214" s="11" t="str">
        <f>IF(Table2[[#This Row],[BND T]]=0,"--", IF(Table2[[#This Row],[BND HS]]/Table2[[#This Row],[BND T]]=0, "--", Table2[[#This Row],[BND HS]]/Table2[[#This Row],[BND T]]))</f>
        <v>--</v>
      </c>
      <c r="DV214" s="18" t="str">
        <f>IF(Table2[[#This Row],[BND T]]=0,"--", IF(Table2[[#This Row],[BND FE]]/Table2[[#This Row],[BND T]]=0, "--", Table2[[#This Row],[BND FE]]/Table2[[#This Row],[BND T]]))</f>
        <v>--</v>
      </c>
      <c r="DW214" s="2">
        <v>0</v>
      </c>
      <c r="DX214" s="2">
        <v>0</v>
      </c>
      <c r="DY214" s="2">
        <v>0</v>
      </c>
      <c r="DZ214" s="2">
        <v>0</v>
      </c>
      <c r="EA214" s="6">
        <f>SUM(Table2[[#This Row],[SPE B]:[SPE FE]])</f>
        <v>0</v>
      </c>
      <c r="EB214" s="11" t="str">
        <f>IF((Table2[[#This Row],[SPE T]]/Table2[[#This Row],[Admission]]) = 0, "--", (Table2[[#This Row],[SPE T]]/Table2[[#This Row],[Admission]]))</f>
        <v>--</v>
      </c>
      <c r="EC214" s="11" t="str">
        <f>IF(Table2[[#This Row],[SPE T]]=0,"--", IF(Table2[[#This Row],[SPE HS]]/Table2[[#This Row],[SPE T]]=0, "--", Table2[[#This Row],[SPE HS]]/Table2[[#This Row],[SPE T]]))</f>
        <v>--</v>
      </c>
      <c r="ED214" s="18" t="str">
        <f>IF(Table2[[#This Row],[SPE T]]=0,"--", IF(Table2[[#This Row],[SPE FE]]/Table2[[#This Row],[SPE T]]=0, "--", Table2[[#This Row],[SPE FE]]/Table2[[#This Row],[SPE T]]))</f>
        <v>--</v>
      </c>
      <c r="EE214" s="2">
        <v>0</v>
      </c>
      <c r="EF214" s="2">
        <v>0</v>
      </c>
      <c r="EG214" s="2">
        <v>0</v>
      </c>
      <c r="EH214" s="2">
        <v>0</v>
      </c>
      <c r="EI214" s="6">
        <f>SUM(Table2[[#This Row],[ORC B]:[ORC FE]])</f>
        <v>0</v>
      </c>
      <c r="EJ214" s="11" t="str">
        <f>IF((Table2[[#This Row],[ORC T]]/Table2[[#This Row],[Admission]]) = 0, "--", (Table2[[#This Row],[ORC T]]/Table2[[#This Row],[Admission]]))</f>
        <v>--</v>
      </c>
      <c r="EK214" s="11" t="str">
        <f>IF(Table2[[#This Row],[ORC T]]=0,"--", IF(Table2[[#This Row],[ORC HS]]/Table2[[#This Row],[ORC T]]=0, "--", Table2[[#This Row],[ORC HS]]/Table2[[#This Row],[ORC T]]))</f>
        <v>--</v>
      </c>
      <c r="EL214" s="18" t="str">
        <f>IF(Table2[[#This Row],[ORC T]]=0,"--", IF(Table2[[#This Row],[ORC FE]]/Table2[[#This Row],[ORC T]]=0, "--", Table2[[#This Row],[ORC FE]]/Table2[[#This Row],[ORC T]]))</f>
        <v>--</v>
      </c>
      <c r="EM214" s="2">
        <v>0</v>
      </c>
      <c r="EN214" s="2">
        <v>0</v>
      </c>
      <c r="EO214" s="2">
        <v>0</v>
      </c>
      <c r="EP214" s="2">
        <v>0</v>
      </c>
      <c r="EQ214" s="6">
        <f>SUM(Table2[[#This Row],[SOL B]:[SOL FE]])</f>
        <v>0</v>
      </c>
      <c r="ER214" s="11" t="str">
        <f>IF((Table2[[#This Row],[SOL T]]/Table2[[#This Row],[Admission]]) = 0, "--", (Table2[[#This Row],[SOL T]]/Table2[[#This Row],[Admission]]))</f>
        <v>--</v>
      </c>
      <c r="ES214" s="11" t="str">
        <f>IF(Table2[[#This Row],[SOL T]]=0,"--", IF(Table2[[#This Row],[SOL HS]]/Table2[[#This Row],[SOL T]]=0, "--", Table2[[#This Row],[SOL HS]]/Table2[[#This Row],[SOL T]]))</f>
        <v>--</v>
      </c>
      <c r="ET214" s="18" t="str">
        <f>IF(Table2[[#This Row],[SOL T]]=0,"--", IF(Table2[[#This Row],[SOL FE]]/Table2[[#This Row],[SOL T]]=0, "--", Table2[[#This Row],[SOL FE]]/Table2[[#This Row],[SOL T]]))</f>
        <v>--</v>
      </c>
      <c r="EU214" s="2">
        <v>12</v>
      </c>
      <c r="EV214" s="2">
        <v>11</v>
      </c>
      <c r="EW214" s="2">
        <v>0</v>
      </c>
      <c r="EX214" s="2">
        <v>0</v>
      </c>
      <c r="EY214" s="6">
        <f>SUM(Table2[[#This Row],[CHO B]:[CHO FE]])</f>
        <v>23</v>
      </c>
      <c r="EZ214" s="11">
        <f>IF((Table2[[#This Row],[CHO T]]/Table2[[#This Row],[Admission]]) = 0, "--", (Table2[[#This Row],[CHO T]]/Table2[[#This Row],[Admission]]))</f>
        <v>3.4534534534534533E-2</v>
      </c>
      <c r="FA214" s="11" t="str">
        <f>IF(Table2[[#This Row],[CHO T]]=0,"--", IF(Table2[[#This Row],[CHO HS]]/Table2[[#This Row],[CHO T]]=0, "--", Table2[[#This Row],[CHO HS]]/Table2[[#This Row],[CHO T]]))</f>
        <v>--</v>
      </c>
      <c r="FB214" s="18" t="str">
        <f>IF(Table2[[#This Row],[CHO T]]=0,"--", IF(Table2[[#This Row],[CHO FE]]/Table2[[#This Row],[CHO T]]=0, "--", Table2[[#This Row],[CHO FE]]/Table2[[#This Row],[CHO T]]))</f>
        <v>--</v>
      </c>
      <c r="FC21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159</v>
      </c>
      <c r="FD214">
        <v>0</v>
      </c>
      <c r="FE214">
        <v>8</v>
      </c>
      <c r="FF214" s="1" t="s">
        <v>390</v>
      </c>
      <c r="FG214" s="1" t="s">
        <v>390</v>
      </c>
      <c r="FH214">
        <v>0</v>
      </c>
      <c r="FI214">
        <v>3</v>
      </c>
      <c r="FJ214" s="1" t="s">
        <v>390</v>
      </c>
      <c r="FK214" s="1" t="s">
        <v>390</v>
      </c>
      <c r="FL214">
        <v>12</v>
      </c>
      <c r="FM214">
        <v>6</v>
      </c>
      <c r="FN214" s="1" t="s">
        <v>390</v>
      </c>
      <c r="FO214" s="1" t="s">
        <v>390</v>
      </c>
    </row>
    <row r="215" spans="1:171">
      <c r="A215">
        <v>1065</v>
      </c>
      <c r="B215">
        <v>72</v>
      </c>
      <c r="C215" t="s">
        <v>94</v>
      </c>
      <c r="D215" t="s">
        <v>312</v>
      </c>
      <c r="E215" s="20">
        <v>1747</v>
      </c>
      <c r="F215" s="2">
        <v>116</v>
      </c>
      <c r="G215" s="2">
        <v>0</v>
      </c>
      <c r="H215" s="2">
        <v>1</v>
      </c>
      <c r="I215" s="2">
        <v>0</v>
      </c>
      <c r="J215" s="6">
        <f>SUM(Table2[[#This Row],[FB B]:[FB FE]])</f>
        <v>117</v>
      </c>
      <c r="K215" s="11">
        <f>IF((Table2[[#This Row],[FB T]]/Table2[[#This Row],[Admission]]) = 0, "--", (Table2[[#This Row],[FB T]]/Table2[[#This Row],[Admission]]))</f>
        <v>6.6971951917572978E-2</v>
      </c>
      <c r="L215" s="11">
        <f>IF(Table2[[#This Row],[FB T]]=0,"--", IF(Table2[[#This Row],[FB HS]]/Table2[[#This Row],[FB T]]=0, "--", Table2[[#This Row],[FB HS]]/Table2[[#This Row],[FB T]]))</f>
        <v>8.5470085470085479E-3</v>
      </c>
      <c r="M215" s="18" t="str">
        <f>IF(Table2[[#This Row],[FB T]]=0,"--", IF(Table2[[#This Row],[FB FE]]/Table2[[#This Row],[FB T]]=0, "--", Table2[[#This Row],[FB FE]]/Table2[[#This Row],[FB T]]))</f>
        <v>--</v>
      </c>
      <c r="N215" s="2">
        <v>44</v>
      </c>
      <c r="O215" s="2">
        <v>31</v>
      </c>
      <c r="P215" s="2">
        <v>1</v>
      </c>
      <c r="Q215" s="2">
        <v>0</v>
      </c>
      <c r="R215" s="6">
        <f>SUM(Table2[[#This Row],[XC B]:[XC FE]])</f>
        <v>76</v>
      </c>
      <c r="S215" s="11">
        <f>IF((Table2[[#This Row],[XC T]]/Table2[[#This Row],[Admission]]) = 0, "--", (Table2[[#This Row],[XC T]]/Table2[[#This Row],[Admission]]))</f>
        <v>4.350314825414997E-2</v>
      </c>
      <c r="T215" s="11">
        <f>IF(Table2[[#This Row],[XC T]]=0,"--", IF(Table2[[#This Row],[XC HS]]/Table2[[#This Row],[XC T]]=0, "--", Table2[[#This Row],[XC HS]]/Table2[[#This Row],[XC T]]))</f>
        <v>1.3157894736842105E-2</v>
      </c>
      <c r="U215" s="18" t="str">
        <f>IF(Table2[[#This Row],[XC T]]=0,"--", IF(Table2[[#This Row],[XC FE]]/Table2[[#This Row],[XC T]]=0, "--", Table2[[#This Row],[XC FE]]/Table2[[#This Row],[XC T]]))</f>
        <v>--</v>
      </c>
      <c r="V215" s="2">
        <v>32</v>
      </c>
      <c r="W215" s="2">
        <v>0</v>
      </c>
      <c r="X215" s="2">
        <v>0</v>
      </c>
      <c r="Y215" s="6">
        <f>SUM(Table2[[#This Row],[VB G]:[VB FE]])</f>
        <v>32</v>
      </c>
      <c r="Z215" s="11">
        <f>IF((Table2[[#This Row],[VB T]]/Table2[[#This Row],[Admission]]) = 0, "--", (Table2[[#This Row],[VB T]]/Table2[[#This Row],[Admission]]))</f>
        <v>1.8317115054378934E-2</v>
      </c>
      <c r="AA215" s="11" t="str">
        <f>IF(Table2[[#This Row],[VB T]]=0,"--", IF(Table2[[#This Row],[VB HS]]/Table2[[#This Row],[VB T]]=0, "--", Table2[[#This Row],[VB HS]]/Table2[[#This Row],[VB T]]))</f>
        <v>--</v>
      </c>
      <c r="AB215" s="18" t="str">
        <f>IF(Table2[[#This Row],[VB T]]=0,"--", IF(Table2[[#This Row],[VB FE]]/Table2[[#This Row],[VB T]]=0, "--", Table2[[#This Row],[VB FE]]/Table2[[#This Row],[VB T]]))</f>
        <v>--</v>
      </c>
      <c r="AC215" s="2">
        <v>37</v>
      </c>
      <c r="AD215" s="2">
        <v>32</v>
      </c>
      <c r="AE215" s="2">
        <v>0</v>
      </c>
      <c r="AF215" s="2">
        <v>0</v>
      </c>
      <c r="AG215" s="6">
        <f>SUM(Table2[[#This Row],[SC B]:[SC FE]])</f>
        <v>69</v>
      </c>
      <c r="AH215" s="11">
        <f>IF((Table2[[#This Row],[SC T]]/Table2[[#This Row],[Admission]]) = 0, "--", (Table2[[#This Row],[SC T]]/Table2[[#This Row],[Admission]]))</f>
        <v>3.9496279336004581E-2</v>
      </c>
      <c r="AI215" s="11" t="str">
        <f>IF(Table2[[#This Row],[SC T]]=0,"--", IF(Table2[[#This Row],[SC HS]]/Table2[[#This Row],[SC T]]=0, "--", Table2[[#This Row],[SC HS]]/Table2[[#This Row],[SC T]]))</f>
        <v>--</v>
      </c>
      <c r="AJ215" s="18" t="str">
        <f>IF(Table2[[#This Row],[SC T]]=0,"--", IF(Table2[[#This Row],[SC FE]]/Table2[[#This Row],[SC T]]=0, "--", Table2[[#This Row],[SC FE]]/Table2[[#This Row],[SC T]]))</f>
        <v>--</v>
      </c>
      <c r="AK215" s="15">
        <f>SUM(Table2[[#This Row],[FB T]],Table2[[#This Row],[XC T]],Table2[[#This Row],[VB T]],Table2[[#This Row],[SC T]])</f>
        <v>294</v>
      </c>
      <c r="AL215" s="2">
        <v>31</v>
      </c>
      <c r="AM215" s="2">
        <v>31</v>
      </c>
      <c r="AN215" s="2">
        <v>0</v>
      </c>
      <c r="AO215" s="2">
        <v>0</v>
      </c>
      <c r="AP215" s="6">
        <f>SUM(Table2[[#This Row],[BX B]:[BX FE]])</f>
        <v>62</v>
      </c>
      <c r="AQ215" s="11">
        <f>IF((Table2[[#This Row],[BX T]]/Table2[[#This Row],[Admission]]) = 0, "--", (Table2[[#This Row],[BX T]]/Table2[[#This Row],[Admission]]))</f>
        <v>3.5489410417859184E-2</v>
      </c>
      <c r="AR215" s="11" t="str">
        <f>IF(Table2[[#This Row],[BX T]]=0,"--", IF(Table2[[#This Row],[BX HS]]/Table2[[#This Row],[BX T]]=0, "--", Table2[[#This Row],[BX HS]]/Table2[[#This Row],[BX T]]))</f>
        <v>--</v>
      </c>
      <c r="AS215" s="18" t="str">
        <f>IF(Table2[[#This Row],[BX T]]=0,"--", IF(Table2[[#This Row],[BX FE]]/Table2[[#This Row],[BX T]]=0, "--", Table2[[#This Row],[BX FE]]/Table2[[#This Row],[BX T]]))</f>
        <v>--</v>
      </c>
      <c r="AT215" s="2">
        <v>25</v>
      </c>
      <c r="AU215" s="2">
        <v>30</v>
      </c>
      <c r="AV215" s="2">
        <v>0</v>
      </c>
      <c r="AW215" s="2">
        <v>0</v>
      </c>
      <c r="AX215" s="6">
        <f>SUM(Table2[[#This Row],[SW B]:[SW FE]])</f>
        <v>55</v>
      </c>
      <c r="AY215" s="11">
        <f>IF((Table2[[#This Row],[SW T]]/Table2[[#This Row],[Admission]]) = 0, "--", (Table2[[#This Row],[SW T]]/Table2[[#This Row],[Admission]]))</f>
        <v>3.1482541499713794E-2</v>
      </c>
      <c r="AZ215" s="11" t="str">
        <f>IF(Table2[[#This Row],[SW T]]=0,"--", IF(Table2[[#This Row],[SW HS]]/Table2[[#This Row],[SW T]]=0, "--", Table2[[#This Row],[SW HS]]/Table2[[#This Row],[SW T]]))</f>
        <v>--</v>
      </c>
      <c r="BA215" s="18" t="str">
        <f>IF(Table2[[#This Row],[SW T]]=0,"--", IF(Table2[[#This Row],[SW FE]]/Table2[[#This Row],[SW T]]=0, "--", Table2[[#This Row],[SW FE]]/Table2[[#This Row],[SW T]]))</f>
        <v>--</v>
      </c>
      <c r="BB215" s="2">
        <v>1</v>
      </c>
      <c r="BC215" s="2">
        <v>16</v>
      </c>
      <c r="BD215" s="2">
        <v>0</v>
      </c>
      <c r="BE215" s="2">
        <v>0</v>
      </c>
      <c r="BF215" s="6">
        <f>SUM(Table2[[#This Row],[CHE B]:[CHE FE]])</f>
        <v>17</v>
      </c>
      <c r="BG215" s="11">
        <f>IF((Table2[[#This Row],[CHE T]]/Table2[[#This Row],[Admission]]) = 0, "--", (Table2[[#This Row],[CHE T]]/Table2[[#This Row],[Admission]]))</f>
        <v>9.7309673726388088E-3</v>
      </c>
      <c r="BH215" s="11" t="str">
        <f>IF(Table2[[#This Row],[CHE T]]=0,"--", IF(Table2[[#This Row],[CHE HS]]/Table2[[#This Row],[CHE T]]=0, "--", Table2[[#This Row],[CHE HS]]/Table2[[#This Row],[CHE T]]))</f>
        <v>--</v>
      </c>
      <c r="BI215" s="22" t="str">
        <f>IF(Table2[[#This Row],[CHE T]]=0,"--", IF(Table2[[#This Row],[CHE FE]]/Table2[[#This Row],[CHE T]]=0, "--", Table2[[#This Row],[CHE FE]]/Table2[[#This Row],[CHE T]]))</f>
        <v>--</v>
      </c>
      <c r="BJ215" s="2">
        <v>63</v>
      </c>
      <c r="BK215" s="2">
        <v>0</v>
      </c>
      <c r="BL215" s="2">
        <v>2</v>
      </c>
      <c r="BM215" s="2">
        <v>0</v>
      </c>
      <c r="BN215" s="6">
        <f>SUM(Table2[[#This Row],[WR B]:[WR FE]])</f>
        <v>65</v>
      </c>
      <c r="BO215" s="11">
        <f>IF((Table2[[#This Row],[WR T]]/Table2[[#This Row],[Admission]]) = 0, "--", (Table2[[#This Row],[WR T]]/Table2[[#This Row],[Admission]]))</f>
        <v>3.7206639954207213E-2</v>
      </c>
      <c r="BP215" s="11">
        <f>IF(Table2[[#This Row],[WR T]]=0,"--", IF(Table2[[#This Row],[WR HS]]/Table2[[#This Row],[WR T]]=0, "--", Table2[[#This Row],[WR HS]]/Table2[[#This Row],[WR T]]))</f>
        <v>3.0769230769230771E-2</v>
      </c>
      <c r="BQ215" s="18" t="str">
        <f>IF(Table2[[#This Row],[WR T]]=0,"--", IF(Table2[[#This Row],[WR FE]]/Table2[[#This Row],[WR T]]=0, "--", Table2[[#This Row],[WR FE]]/Table2[[#This Row],[WR T]]))</f>
        <v>--</v>
      </c>
      <c r="BR215" s="2">
        <v>0</v>
      </c>
      <c r="BS215" s="2">
        <v>0</v>
      </c>
      <c r="BT215" s="2">
        <v>0</v>
      </c>
      <c r="BU215" s="2">
        <v>0</v>
      </c>
      <c r="BV215" s="6">
        <f>SUM(Table2[[#This Row],[DNC B]:[DNC FE]])</f>
        <v>0</v>
      </c>
      <c r="BW215" s="11" t="str">
        <f>IF((Table2[[#This Row],[DNC T]]/Table2[[#This Row],[Admission]]) = 0, "--", (Table2[[#This Row],[DNC T]]/Table2[[#This Row],[Admission]]))</f>
        <v>--</v>
      </c>
      <c r="BX215" s="11" t="str">
        <f>IF(Table2[[#This Row],[DNC T]]=0,"--", IF(Table2[[#This Row],[DNC HS]]/Table2[[#This Row],[DNC T]]=0, "--", Table2[[#This Row],[DNC HS]]/Table2[[#This Row],[DNC T]]))</f>
        <v>--</v>
      </c>
      <c r="BY215" s="18" t="str">
        <f>IF(Table2[[#This Row],[DNC T]]=0,"--", IF(Table2[[#This Row],[DNC FE]]/Table2[[#This Row],[DNC T]]=0, "--", Table2[[#This Row],[DNC FE]]/Table2[[#This Row],[DNC T]]))</f>
        <v>--</v>
      </c>
      <c r="BZ215" s="24">
        <f>SUM(Table2[[#This Row],[BX T]],Table2[[#This Row],[SW T]],Table2[[#This Row],[CHE T]],Table2[[#This Row],[WR T]],Table2[[#This Row],[DNC T]])</f>
        <v>199</v>
      </c>
      <c r="CA215" s="2">
        <v>79</v>
      </c>
      <c r="CB215" s="2">
        <v>51</v>
      </c>
      <c r="CC215" s="2">
        <v>1</v>
      </c>
      <c r="CD215" s="2">
        <v>0</v>
      </c>
      <c r="CE215" s="6">
        <f>SUM(Table2[[#This Row],[TF B]:[TF FE]])</f>
        <v>131</v>
      </c>
      <c r="CF215" s="11">
        <f>IF((Table2[[#This Row],[TF T]]/Table2[[#This Row],[Admission]]) = 0, "--", (Table2[[#This Row],[TF T]]/Table2[[#This Row],[Admission]]))</f>
        <v>7.4985689753863771E-2</v>
      </c>
      <c r="CG215" s="11">
        <f>IF(Table2[[#This Row],[TF T]]=0,"--", IF(Table2[[#This Row],[TF HS]]/Table2[[#This Row],[TF T]]=0, "--", Table2[[#This Row],[TF HS]]/Table2[[#This Row],[TF T]]))</f>
        <v>7.6335877862595417E-3</v>
      </c>
      <c r="CH215" s="18" t="str">
        <f>IF(Table2[[#This Row],[TF T]]=0,"--", IF(Table2[[#This Row],[TF FE]]/Table2[[#This Row],[TF T]]=0, "--", Table2[[#This Row],[TF FE]]/Table2[[#This Row],[TF T]]))</f>
        <v>--</v>
      </c>
      <c r="CI215" s="2">
        <v>46</v>
      </c>
      <c r="CJ215" s="2">
        <v>0</v>
      </c>
      <c r="CK215" s="2">
        <v>0</v>
      </c>
      <c r="CL215" s="2">
        <v>0</v>
      </c>
      <c r="CM215" s="6">
        <f>SUM(Table2[[#This Row],[BB B]:[BB FE]])</f>
        <v>46</v>
      </c>
      <c r="CN215" s="11">
        <f>IF((Table2[[#This Row],[BB T]]/Table2[[#This Row],[Admission]]) = 0, "--", (Table2[[#This Row],[BB T]]/Table2[[#This Row],[Admission]]))</f>
        <v>2.633085289066972E-2</v>
      </c>
      <c r="CO215" s="11" t="str">
        <f>IF(Table2[[#This Row],[BB T]]=0,"--", IF(Table2[[#This Row],[BB HS]]/Table2[[#This Row],[BB T]]=0, "--", Table2[[#This Row],[BB HS]]/Table2[[#This Row],[BB T]]))</f>
        <v>--</v>
      </c>
      <c r="CP215" s="18" t="str">
        <f>IF(Table2[[#This Row],[BB T]]=0,"--", IF(Table2[[#This Row],[BB FE]]/Table2[[#This Row],[BB T]]=0, "--", Table2[[#This Row],[BB FE]]/Table2[[#This Row],[BB T]]))</f>
        <v>--</v>
      </c>
      <c r="CQ215" s="2">
        <v>0</v>
      </c>
      <c r="CR215" s="2">
        <v>25</v>
      </c>
      <c r="CS215" s="2">
        <v>0</v>
      </c>
      <c r="CT215" s="2">
        <v>0</v>
      </c>
      <c r="CU215" s="6">
        <f>SUM(Table2[[#This Row],[SB B]:[SB FE]])</f>
        <v>25</v>
      </c>
      <c r="CV215" s="11">
        <f>IF((Table2[[#This Row],[SB T]]/Table2[[#This Row],[Admission]]) = 0, "--", (Table2[[#This Row],[SB T]]/Table2[[#This Row],[Admission]]))</f>
        <v>1.4310246136233544E-2</v>
      </c>
      <c r="CW215" s="11" t="str">
        <f>IF(Table2[[#This Row],[SB T]]=0,"--", IF(Table2[[#This Row],[SB HS]]/Table2[[#This Row],[SB T]]=0, "--", Table2[[#This Row],[SB HS]]/Table2[[#This Row],[SB T]]))</f>
        <v>--</v>
      </c>
      <c r="CX215" s="18" t="str">
        <f>IF(Table2[[#This Row],[SB T]]=0,"--", IF(Table2[[#This Row],[SB FE]]/Table2[[#This Row],[SB T]]=0, "--", Table2[[#This Row],[SB FE]]/Table2[[#This Row],[SB T]]))</f>
        <v>--</v>
      </c>
      <c r="CY215" s="2">
        <v>13</v>
      </c>
      <c r="CZ215" s="2">
        <v>7</v>
      </c>
      <c r="DA215" s="2">
        <v>0</v>
      </c>
      <c r="DB215" s="2">
        <v>0</v>
      </c>
      <c r="DC215" s="6">
        <f>SUM(Table2[[#This Row],[GF B]:[GF FE]])</f>
        <v>20</v>
      </c>
      <c r="DD215" s="11">
        <f>IF((Table2[[#This Row],[GF T]]/Table2[[#This Row],[Admission]]) = 0, "--", (Table2[[#This Row],[GF T]]/Table2[[#This Row],[Admission]]))</f>
        <v>1.1448196908986834E-2</v>
      </c>
      <c r="DE215" s="11" t="str">
        <f>IF(Table2[[#This Row],[GF T]]=0,"--", IF(Table2[[#This Row],[GF HS]]/Table2[[#This Row],[GF T]]=0, "--", Table2[[#This Row],[GF HS]]/Table2[[#This Row],[GF T]]))</f>
        <v>--</v>
      </c>
      <c r="DF215" s="18" t="str">
        <f>IF(Table2[[#This Row],[GF T]]=0,"--", IF(Table2[[#This Row],[GF FE]]/Table2[[#This Row],[GF T]]=0, "--", Table2[[#This Row],[GF FE]]/Table2[[#This Row],[GF T]]))</f>
        <v>--</v>
      </c>
      <c r="DG215" s="2">
        <v>19</v>
      </c>
      <c r="DH215" s="2">
        <v>19</v>
      </c>
      <c r="DI215" s="2">
        <v>1</v>
      </c>
      <c r="DJ215" s="2">
        <v>0</v>
      </c>
      <c r="DK215" s="6">
        <f>SUM(Table2[[#This Row],[TN B]:[TN FE]])</f>
        <v>39</v>
      </c>
      <c r="DL215" s="11">
        <f>IF((Table2[[#This Row],[TN T]]/Table2[[#This Row],[Admission]]) = 0, "--", (Table2[[#This Row],[TN T]]/Table2[[#This Row],[Admission]]))</f>
        <v>2.2323983972524327E-2</v>
      </c>
      <c r="DM215" s="11">
        <f>IF(Table2[[#This Row],[TN T]]=0,"--", IF(Table2[[#This Row],[TN HS]]/Table2[[#This Row],[TN T]]=0, "--", Table2[[#This Row],[TN HS]]/Table2[[#This Row],[TN T]]))</f>
        <v>2.564102564102564E-2</v>
      </c>
      <c r="DN215" s="18" t="str">
        <f>IF(Table2[[#This Row],[TN T]]=0,"--", IF(Table2[[#This Row],[TN FE]]/Table2[[#This Row],[TN T]]=0, "--", Table2[[#This Row],[TN FE]]/Table2[[#This Row],[TN T]]))</f>
        <v>--</v>
      </c>
      <c r="DO215" s="2">
        <v>19</v>
      </c>
      <c r="DP215" s="2">
        <v>16</v>
      </c>
      <c r="DQ215" s="2">
        <v>0</v>
      </c>
      <c r="DR215" s="2">
        <v>0</v>
      </c>
      <c r="DS215" s="6">
        <f>SUM(Table2[[#This Row],[BND B]:[BND FE]])</f>
        <v>35</v>
      </c>
      <c r="DT215" s="11">
        <f>IF((Table2[[#This Row],[BND T]]/Table2[[#This Row],[Admission]]) = 0, "--", (Table2[[#This Row],[BND T]]/Table2[[#This Row],[Admission]]))</f>
        <v>2.0034344590726959E-2</v>
      </c>
      <c r="DU215" s="11" t="str">
        <f>IF(Table2[[#This Row],[BND T]]=0,"--", IF(Table2[[#This Row],[BND HS]]/Table2[[#This Row],[BND T]]=0, "--", Table2[[#This Row],[BND HS]]/Table2[[#This Row],[BND T]]))</f>
        <v>--</v>
      </c>
      <c r="DV215" s="18" t="str">
        <f>IF(Table2[[#This Row],[BND T]]=0,"--", IF(Table2[[#This Row],[BND FE]]/Table2[[#This Row],[BND T]]=0, "--", Table2[[#This Row],[BND FE]]/Table2[[#This Row],[BND T]]))</f>
        <v>--</v>
      </c>
      <c r="DW215" s="2">
        <v>0</v>
      </c>
      <c r="DX215" s="2">
        <v>0</v>
      </c>
      <c r="DY215" s="2">
        <v>0</v>
      </c>
      <c r="DZ215" s="2">
        <v>0</v>
      </c>
      <c r="EA215" s="6">
        <f>SUM(Table2[[#This Row],[SPE B]:[SPE FE]])</f>
        <v>0</v>
      </c>
      <c r="EB215" s="11" t="str">
        <f>IF((Table2[[#This Row],[SPE T]]/Table2[[#This Row],[Admission]]) = 0, "--", (Table2[[#This Row],[SPE T]]/Table2[[#This Row],[Admission]]))</f>
        <v>--</v>
      </c>
      <c r="EC215" s="11" t="str">
        <f>IF(Table2[[#This Row],[SPE T]]=0,"--", IF(Table2[[#This Row],[SPE HS]]/Table2[[#This Row],[SPE T]]=0, "--", Table2[[#This Row],[SPE HS]]/Table2[[#This Row],[SPE T]]))</f>
        <v>--</v>
      </c>
      <c r="ED215" s="18" t="str">
        <f>IF(Table2[[#This Row],[SPE T]]=0,"--", IF(Table2[[#This Row],[SPE FE]]/Table2[[#This Row],[SPE T]]=0, "--", Table2[[#This Row],[SPE FE]]/Table2[[#This Row],[SPE T]]))</f>
        <v>--</v>
      </c>
      <c r="EE215" s="2">
        <v>0</v>
      </c>
      <c r="EF215" s="2">
        <v>0</v>
      </c>
      <c r="EG215" s="2">
        <v>0</v>
      </c>
      <c r="EH215" s="2">
        <v>0</v>
      </c>
      <c r="EI215" s="6">
        <f>SUM(Table2[[#This Row],[ORC B]:[ORC FE]])</f>
        <v>0</v>
      </c>
      <c r="EJ215" s="11" t="str">
        <f>IF((Table2[[#This Row],[ORC T]]/Table2[[#This Row],[Admission]]) = 0, "--", (Table2[[#This Row],[ORC T]]/Table2[[#This Row],[Admission]]))</f>
        <v>--</v>
      </c>
      <c r="EK215" s="11" t="str">
        <f>IF(Table2[[#This Row],[ORC T]]=0,"--", IF(Table2[[#This Row],[ORC HS]]/Table2[[#This Row],[ORC T]]=0, "--", Table2[[#This Row],[ORC HS]]/Table2[[#This Row],[ORC T]]))</f>
        <v>--</v>
      </c>
      <c r="EL215" s="18" t="str">
        <f>IF(Table2[[#This Row],[ORC T]]=0,"--", IF(Table2[[#This Row],[ORC FE]]/Table2[[#This Row],[ORC T]]=0, "--", Table2[[#This Row],[ORC FE]]/Table2[[#This Row],[ORC T]]))</f>
        <v>--</v>
      </c>
      <c r="EM215" s="2">
        <v>0</v>
      </c>
      <c r="EN215" s="2">
        <v>0</v>
      </c>
      <c r="EO215" s="2">
        <v>0</v>
      </c>
      <c r="EP215" s="2">
        <v>0</v>
      </c>
      <c r="EQ215" s="6">
        <f>SUM(Table2[[#This Row],[SOL B]:[SOL FE]])</f>
        <v>0</v>
      </c>
      <c r="ER215" s="11" t="str">
        <f>IF((Table2[[#This Row],[SOL T]]/Table2[[#This Row],[Admission]]) = 0, "--", (Table2[[#This Row],[SOL T]]/Table2[[#This Row],[Admission]]))</f>
        <v>--</v>
      </c>
      <c r="ES215" s="11" t="str">
        <f>IF(Table2[[#This Row],[SOL T]]=0,"--", IF(Table2[[#This Row],[SOL HS]]/Table2[[#This Row],[SOL T]]=0, "--", Table2[[#This Row],[SOL HS]]/Table2[[#This Row],[SOL T]]))</f>
        <v>--</v>
      </c>
      <c r="ET215" s="18" t="str">
        <f>IF(Table2[[#This Row],[SOL T]]=0,"--", IF(Table2[[#This Row],[SOL FE]]/Table2[[#This Row],[SOL T]]=0, "--", Table2[[#This Row],[SOL FE]]/Table2[[#This Row],[SOL T]]))</f>
        <v>--</v>
      </c>
      <c r="EU215" s="2">
        <v>28</v>
      </c>
      <c r="EV215" s="2">
        <v>24</v>
      </c>
      <c r="EW215" s="2">
        <v>0</v>
      </c>
      <c r="EX215" s="2">
        <v>0</v>
      </c>
      <c r="EY215" s="6">
        <f>SUM(Table2[[#This Row],[CHO B]:[CHO FE]])</f>
        <v>52</v>
      </c>
      <c r="EZ215" s="11">
        <f>IF((Table2[[#This Row],[CHO T]]/Table2[[#This Row],[Admission]]) = 0, "--", (Table2[[#This Row],[CHO T]]/Table2[[#This Row],[Admission]]))</f>
        <v>2.9765311963365768E-2</v>
      </c>
      <c r="FA215" s="11" t="str">
        <f>IF(Table2[[#This Row],[CHO T]]=0,"--", IF(Table2[[#This Row],[CHO HS]]/Table2[[#This Row],[CHO T]]=0, "--", Table2[[#This Row],[CHO HS]]/Table2[[#This Row],[CHO T]]))</f>
        <v>--</v>
      </c>
      <c r="FB215" s="18" t="str">
        <f>IF(Table2[[#This Row],[CHO T]]=0,"--", IF(Table2[[#This Row],[CHO FE]]/Table2[[#This Row],[CHO T]]=0, "--", Table2[[#This Row],[CHO FE]]/Table2[[#This Row],[CHO T]]))</f>
        <v>--</v>
      </c>
      <c r="FC21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348</v>
      </c>
      <c r="FD215">
        <v>1</v>
      </c>
      <c r="FE215">
        <v>0</v>
      </c>
      <c r="FF215" s="1" t="s">
        <v>390</v>
      </c>
      <c r="FG215" s="1" t="s">
        <v>390</v>
      </c>
      <c r="FH215">
        <v>1</v>
      </c>
      <c r="FI215">
        <v>0</v>
      </c>
      <c r="FJ215" s="1" t="s">
        <v>390</v>
      </c>
      <c r="FK215" s="1" t="s">
        <v>390</v>
      </c>
      <c r="FL215">
        <v>1</v>
      </c>
      <c r="FM215">
        <v>0</v>
      </c>
      <c r="FN215" s="1" t="s">
        <v>390</v>
      </c>
      <c r="FO215" s="1" t="s">
        <v>390</v>
      </c>
    </row>
    <row r="216" spans="1:171">
      <c r="A216">
        <v>1032</v>
      </c>
      <c r="B216">
        <v>262</v>
      </c>
      <c r="C216" t="s">
        <v>97</v>
      </c>
      <c r="D216" t="s">
        <v>313</v>
      </c>
      <c r="E216" s="20">
        <v>230</v>
      </c>
      <c r="F216" s="2">
        <v>38</v>
      </c>
      <c r="G216" s="2">
        <v>0</v>
      </c>
      <c r="H216" s="2">
        <v>0</v>
      </c>
      <c r="I216" s="2">
        <v>1</v>
      </c>
      <c r="J216" s="6">
        <f>SUM(Table2[[#This Row],[FB B]:[FB FE]])</f>
        <v>39</v>
      </c>
      <c r="K216" s="11">
        <f>IF((Table2[[#This Row],[FB T]]/Table2[[#This Row],[Admission]]) = 0, "--", (Table2[[#This Row],[FB T]]/Table2[[#This Row],[Admission]]))</f>
        <v>0.16956521739130434</v>
      </c>
      <c r="L216" s="11" t="str">
        <f>IF(Table2[[#This Row],[FB T]]=0,"--", IF(Table2[[#This Row],[FB HS]]/Table2[[#This Row],[FB T]]=0, "--", Table2[[#This Row],[FB HS]]/Table2[[#This Row],[FB T]]))</f>
        <v>--</v>
      </c>
      <c r="M216" s="18">
        <f>IF(Table2[[#This Row],[FB T]]=0,"--", IF(Table2[[#This Row],[FB FE]]/Table2[[#This Row],[FB T]]=0, "--", Table2[[#This Row],[FB FE]]/Table2[[#This Row],[FB T]]))</f>
        <v>2.564102564102564E-2</v>
      </c>
      <c r="N216" s="2">
        <v>5</v>
      </c>
      <c r="O216" s="2">
        <v>5</v>
      </c>
      <c r="P216" s="2">
        <v>1</v>
      </c>
      <c r="Q216" s="2">
        <v>0</v>
      </c>
      <c r="R216" s="6">
        <f>SUM(Table2[[#This Row],[XC B]:[XC FE]])</f>
        <v>11</v>
      </c>
      <c r="S216" s="11">
        <f>IF((Table2[[#This Row],[XC T]]/Table2[[#This Row],[Admission]]) = 0, "--", (Table2[[#This Row],[XC T]]/Table2[[#This Row],[Admission]]))</f>
        <v>4.7826086956521741E-2</v>
      </c>
      <c r="T216" s="11">
        <f>IF(Table2[[#This Row],[XC T]]=0,"--", IF(Table2[[#This Row],[XC HS]]/Table2[[#This Row],[XC T]]=0, "--", Table2[[#This Row],[XC HS]]/Table2[[#This Row],[XC T]]))</f>
        <v>9.0909090909090912E-2</v>
      </c>
      <c r="U216" s="18" t="str">
        <f>IF(Table2[[#This Row],[XC T]]=0,"--", IF(Table2[[#This Row],[XC FE]]/Table2[[#This Row],[XC T]]=0, "--", Table2[[#This Row],[XC FE]]/Table2[[#This Row],[XC T]]))</f>
        <v>--</v>
      </c>
      <c r="V216" s="2">
        <v>35</v>
      </c>
      <c r="W216" s="2">
        <v>0</v>
      </c>
      <c r="X216" s="2">
        <v>0</v>
      </c>
      <c r="Y216" s="6">
        <f>SUM(Table2[[#This Row],[VB G]:[VB FE]])</f>
        <v>35</v>
      </c>
      <c r="Z216" s="11">
        <f>IF((Table2[[#This Row],[VB T]]/Table2[[#This Row],[Admission]]) = 0, "--", (Table2[[#This Row],[VB T]]/Table2[[#This Row],[Admission]]))</f>
        <v>0.15217391304347827</v>
      </c>
      <c r="AA216" s="11" t="str">
        <f>IF(Table2[[#This Row],[VB T]]=0,"--", IF(Table2[[#This Row],[VB HS]]/Table2[[#This Row],[VB T]]=0, "--", Table2[[#This Row],[VB HS]]/Table2[[#This Row],[VB T]]))</f>
        <v>--</v>
      </c>
      <c r="AB216" s="18" t="str">
        <f>IF(Table2[[#This Row],[VB T]]=0,"--", IF(Table2[[#This Row],[VB FE]]/Table2[[#This Row],[VB T]]=0, "--", Table2[[#This Row],[VB FE]]/Table2[[#This Row],[VB T]]))</f>
        <v>--</v>
      </c>
      <c r="AC216" s="2">
        <v>0</v>
      </c>
      <c r="AD216" s="2">
        <v>0</v>
      </c>
      <c r="AE216" s="2">
        <v>0</v>
      </c>
      <c r="AF216" s="2">
        <v>0</v>
      </c>
      <c r="AG216" s="6">
        <f>SUM(Table2[[#This Row],[SC B]:[SC FE]])</f>
        <v>0</v>
      </c>
      <c r="AH216" s="11" t="str">
        <f>IF((Table2[[#This Row],[SC T]]/Table2[[#This Row],[Admission]]) = 0, "--", (Table2[[#This Row],[SC T]]/Table2[[#This Row],[Admission]]))</f>
        <v>--</v>
      </c>
      <c r="AI216" s="11" t="str">
        <f>IF(Table2[[#This Row],[SC T]]=0,"--", IF(Table2[[#This Row],[SC HS]]/Table2[[#This Row],[SC T]]=0, "--", Table2[[#This Row],[SC HS]]/Table2[[#This Row],[SC T]]))</f>
        <v>--</v>
      </c>
      <c r="AJ216" s="18" t="str">
        <f>IF(Table2[[#This Row],[SC T]]=0,"--", IF(Table2[[#This Row],[SC FE]]/Table2[[#This Row],[SC T]]=0, "--", Table2[[#This Row],[SC FE]]/Table2[[#This Row],[SC T]]))</f>
        <v>--</v>
      </c>
      <c r="AK216" s="15">
        <f>SUM(Table2[[#This Row],[FB T]],Table2[[#This Row],[XC T]],Table2[[#This Row],[VB T]],Table2[[#This Row],[SC T]])</f>
        <v>85</v>
      </c>
      <c r="AL216" s="2">
        <v>28</v>
      </c>
      <c r="AM216" s="2">
        <v>19</v>
      </c>
      <c r="AN216" s="2">
        <v>0</v>
      </c>
      <c r="AO216" s="2">
        <v>3</v>
      </c>
      <c r="AP216" s="6">
        <f>SUM(Table2[[#This Row],[BX B]:[BX FE]])</f>
        <v>50</v>
      </c>
      <c r="AQ216" s="11">
        <f>IF((Table2[[#This Row],[BX T]]/Table2[[#This Row],[Admission]]) = 0, "--", (Table2[[#This Row],[BX T]]/Table2[[#This Row],[Admission]]))</f>
        <v>0.21739130434782608</v>
      </c>
      <c r="AR216" s="11" t="str">
        <f>IF(Table2[[#This Row],[BX T]]=0,"--", IF(Table2[[#This Row],[BX HS]]/Table2[[#This Row],[BX T]]=0, "--", Table2[[#This Row],[BX HS]]/Table2[[#This Row],[BX T]]))</f>
        <v>--</v>
      </c>
      <c r="AS216" s="18">
        <f>IF(Table2[[#This Row],[BX T]]=0,"--", IF(Table2[[#This Row],[BX FE]]/Table2[[#This Row],[BX T]]=0, "--", Table2[[#This Row],[BX FE]]/Table2[[#This Row],[BX T]]))</f>
        <v>0.06</v>
      </c>
      <c r="AT216" s="2">
        <v>7</v>
      </c>
      <c r="AU216" s="2">
        <v>17</v>
      </c>
      <c r="AV216" s="2">
        <v>1</v>
      </c>
      <c r="AW216" s="2">
        <v>0</v>
      </c>
      <c r="AX216" s="6">
        <f>SUM(Table2[[#This Row],[SW B]:[SW FE]])</f>
        <v>25</v>
      </c>
      <c r="AY216" s="11">
        <f>IF((Table2[[#This Row],[SW T]]/Table2[[#This Row],[Admission]]) = 0, "--", (Table2[[#This Row],[SW T]]/Table2[[#This Row],[Admission]]))</f>
        <v>0.10869565217391304</v>
      </c>
      <c r="AZ216" s="11">
        <f>IF(Table2[[#This Row],[SW T]]=0,"--", IF(Table2[[#This Row],[SW HS]]/Table2[[#This Row],[SW T]]=0, "--", Table2[[#This Row],[SW HS]]/Table2[[#This Row],[SW T]]))</f>
        <v>0.04</v>
      </c>
      <c r="BA216" s="18" t="str">
        <f>IF(Table2[[#This Row],[SW T]]=0,"--", IF(Table2[[#This Row],[SW FE]]/Table2[[#This Row],[SW T]]=0, "--", Table2[[#This Row],[SW FE]]/Table2[[#This Row],[SW T]]))</f>
        <v>--</v>
      </c>
      <c r="BB216" s="2">
        <v>0</v>
      </c>
      <c r="BC216" s="2">
        <v>7</v>
      </c>
      <c r="BD216" s="2">
        <v>0</v>
      </c>
      <c r="BE216" s="2">
        <v>0</v>
      </c>
      <c r="BF216" s="6">
        <f>SUM(Table2[[#This Row],[CHE B]:[CHE FE]])</f>
        <v>7</v>
      </c>
      <c r="BG216" s="11">
        <f>IF((Table2[[#This Row],[CHE T]]/Table2[[#This Row],[Admission]]) = 0, "--", (Table2[[#This Row],[CHE T]]/Table2[[#This Row],[Admission]]))</f>
        <v>3.0434782608695653E-2</v>
      </c>
      <c r="BH216" s="11" t="str">
        <f>IF(Table2[[#This Row],[CHE T]]=0,"--", IF(Table2[[#This Row],[CHE HS]]/Table2[[#This Row],[CHE T]]=0, "--", Table2[[#This Row],[CHE HS]]/Table2[[#This Row],[CHE T]]))</f>
        <v>--</v>
      </c>
      <c r="BI216" s="22" t="str">
        <f>IF(Table2[[#This Row],[CHE T]]=0,"--", IF(Table2[[#This Row],[CHE FE]]/Table2[[#This Row],[CHE T]]=0, "--", Table2[[#This Row],[CHE FE]]/Table2[[#This Row],[CHE T]]))</f>
        <v>--</v>
      </c>
      <c r="BJ216" s="2">
        <v>0</v>
      </c>
      <c r="BK216" s="2">
        <v>0</v>
      </c>
      <c r="BL216" s="2">
        <v>0</v>
      </c>
      <c r="BM216" s="2">
        <v>0</v>
      </c>
      <c r="BN216" s="6">
        <f>SUM(Table2[[#This Row],[WR B]:[WR FE]])</f>
        <v>0</v>
      </c>
      <c r="BO216" s="11" t="str">
        <f>IF((Table2[[#This Row],[WR T]]/Table2[[#This Row],[Admission]]) = 0, "--", (Table2[[#This Row],[WR T]]/Table2[[#This Row],[Admission]]))</f>
        <v>--</v>
      </c>
      <c r="BP216" s="11" t="str">
        <f>IF(Table2[[#This Row],[WR T]]=0,"--", IF(Table2[[#This Row],[WR HS]]/Table2[[#This Row],[WR T]]=0, "--", Table2[[#This Row],[WR HS]]/Table2[[#This Row],[WR T]]))</f>
        <v>--</v>
      </c>
      <c r="BQ216" s="18" t="str">
        <f>IF(Table2[[#This Row],[WR T]]=0,"--", IF(Table2[[#This Row],[WR FE]]/Table2[[#This Row],[WR T]]=0, "--", Table2[[#This Row],[WR FE]]/Table2[[#This Row],[WR T]]))</f>
        <v>--</v>
      </c>
      <c r="BR216" s="2">
        <v>0</v>
      </c>
      <c r="BS216" s="2">
        <v>0</v>
      </c>
      <c r="BT216" s="2">
        <v>0</v>
      </c>
      <c r="BU216" s="2">
        <v>0</v>
      </c>
      <c r="BV216" s="6">
        <f>SUM(Table2[[#This Row],[DNC B]:[DNC FE]])</f>
        <v>0</v>
      </c>
      <c r="BW216" s="11" t="str">
        <f>IF((Table2[[#This Row],[DNC T]]/Table2[[#This Row],[Admission]]) = 0, "--", (Table2[[#This Row],[DNC T]]/Table2[[#This Row],[Admission]]))</f>
        <v>--</v>
      </c>
      <c r="BX216" s="11" t="str">
        <f>IF(Table2[[#This Row],[DNC T]]=0,"--", IF(Table2[[#This Row],[DNC HS]]/Table2[[#This Row],[DNC T]]=0, "--", Table2[[#This Row],[DNC HS]]/Table2[[#This Row],[DNC T]]))</f>
        <v>--</v>
      </c>
      <c r="BY216" s="18" t="str">
        <f>IF(Table2[[#This Row],[DNC T]]=0,"--", IF(Table2[[#This Row],[DNC FE]]/Table2[[#This Row],[DNC T]]=0, "--", Table2[[#This Row],[DNC FE]]/Table2[[#This Row],[DNC T]]))</f>
        <v>--</v>
      </c>
      <c r="BZ216" s="24">
        <f>SUM(Table2[[#This Row],[BX T]],Table2[[#This Row],[SW T]],Table2[[#This Row],[CHE T]],Table2[[#This Row],[WR T]],Table2[[#This Row],[DNC T]])</f>
        <v>82</v>
      </c>
      <c r="CA216" s="2">
        <v>17</v>
      </c>
      <c r="CB216" s="2">
        <v>11</v>
      </c>
      <c r="CC216" s="2">
        <v>0</v>
      </c>
      <c r="CD216" s="2">
        <v>1</v>
      </c>
      <c r="CE216" s="6">
        <f>SUM(Table2[[#This Row],[TF B]:[TF FE]])</f>
        <v>29</v>
      </c>
      <c r="CF216" s="11">
        <f>IF((Table2[[#This Row],[TF T]]/Table2[[#This Row],[Admission]]) = 0, "--", (Table2[[#This Row],[TF T]]/Table2[[#This Row],[Admission]]))</f>
        <v>0.12608695652173912</v>
      </c>
      <c r="CG216" s="11" t="str">
        <f>IF(Table2[[#This Row],[TF T]]=0,"--", IF(Table2[[#This Row],[TF HS]]/Table2[[#This Row],[TF T]]=0, "--", Table2[[#This Row],[TF HS]]/Table2[[#This Row],[TF T]]))</f>
        <v>--</v>
      </c>
      <c r="CH216" s="18">
        <f>IF(Table2[[#This Row],[TF T]]=0,"--", IF(Table2[[#This Row],[TF FE]]/Table2[[#This Row],[TF T]]=0, "--", Table2[[#This Row],[TF FE]]/Table2[[#This Row],[TF T]]))</f>
        <v>3.4482758620689655E-2</v>
      </c>
      <c r="CI216" s="2">
        <v>14</v>
      </c>
      <c r="CJ216" s="2">
        <v>0</v>
      </c>
      <c r="CK216" s="2">
        <v>1</v>
      </c>
      <c r="CL216" s="2">
        <v>1</v>
      </c>
      <c r="CM216" s="6">
        <f>SUM(Table2[[#This Row],[BB B]:[BB FE]])</f>
        <v>16</v>
      </c>
      <c r="CN216" s="11">
        <f>IF((Table2[[#This Row],[BB T]]/Table2[[#This Row],[Admission]]) = 0, "--", (Table2[[#This Row],[BB T]]/Table2[[#This Row],[Admission]]))</f>
        <v>6.9565217391304349E-2</v>
      </c>
      <c r="CO216" s="11">
        <f>IF(Table2[[#This Row],[BB T]]=0,"--", IF(Table2[[#This Row],[BB HS]]/Table2[[#This Row],[BB T]]=0, "--", Table2[[#This Row],[BB HS]]/Table2[[#This Row],[BB T]]))</f>
        <v>6.25E-2</v>
      </c>
      <c r="CP216" s="18">
        <f>IF(Table2[[#This Row],[BB T]]=0,"--", IF(Table2[[#This Row],[BB FE]]/Table2[[#This Row],[BB T]]=0, "--", Table2[[#This Row],[BB FE]]/Table2[[#This Row],[BB T]]))</f>
        <v>6.25E-2</v>
      </c>
      <c r="CQ216" s="2">
        <v>0</v>
      </c>
      <c r="CR216" s="2">
        <v>15</v>
      </c>
      <c r="CS216" s="2">
        <v>0</v>
      </c>
      <c r="CT216" s="2">
        <v>1</v>
      </c>
      <c r="CU216" s="6">
        <f>SUM(Table2[[#This Row],[SB B]:[SB FE]])</f>
        <v>16</v>
      </c>
      <c r="CV216" s="11">
        <f>IF((Table2[[#This Row],[SB T]]/Table2[[#This Row],[Admission]]) = 0, "--", (Table2[[#This Row],[SB T]]/Table2[[#This Row],[Admission]]))</f>
        <v>6.9565217391304349E-2</v>
      </c>
      <c r="CW216" s="11" t="str">
        <f>IF(Table2[[#This Row],[SB T]]=0,"--", IF(Table2[[#This Row],[SB HS]]/Table2[[#This Row],[SB T]]=0, "--", Table2[[#This Row],[SB HS]]/Table2[[#This Row],[SB T]]))</f>
        <v>--</v>
      </c>
      <c r="CX216" s="18">
        <f>IF(Table2[[#This Row],[SB T]]=0,"--", IF(Table2[[#This Row],[SB FE]]/Table2[[#This Row],[SB T]]=0, "--", Table2[[#This Row],[SB FE]]/Table2[[#This Row],[SB T]]))</f>
        <v>6.25E-2</v>
      </c>
      <c r="CY216" s="2">
        <v>5</v>
      </c>
      <c r="CZ216" s="2">
        <v>4</v>
      </c>
      <c r="DA216" s="2">
        <v>0</v>
      </c>
      <c r="DB216" s="2">
        <v>0</v>
      </c>
      <c r="DC216" s="6">
        <f>SUM(Table2[[#This Row],[GF B]:[GF FE]])</f>
        <v>9</v>
      </c>
      <c r="DD216" s="11">
        <f>IF((Table2[[#This Row],[GF T]]/Table2[[#This Row],[Admission]]) = 0, "--", (Table2[[#This Row],[GF T]]/Table2[[#This Row],[Admission]]))</f>
        <v>3.9130434782608699E-2</v>
      </c>
      <c r="DE216" s="11" t="str">
        <f>IF(Table2[[#This Row],[GF T]]=0,"--", IF(Table2[[#This Row],[GF HS]]/Table2[[#This Row],[GF T]]=0, "--", Table2[[#This Row],[GF HS]]/Table2[[#This Row],[GF T]]))</f>
        <v>--</v>
      </c>
      <c r="DF216" s="18" t="str">
        <f>IF(Table2[[#This Row],[GF T]]=0,"--", IF(Table2[[#This Row],[GF FE]]/Table2[[#This Row],[GF T]]=0, "--", Table2[[#This Row],[GF FE]]/Table2[[#This Row],[GF T]]))</f>
        <v>--</v>
      </c>
      <c r="DG216" s="2">
        <v>0</v>
      </c>
      <c r="DH216" s="2">
        <v>0</v>
      </c>
      <c r="DI216" s="2">
        <v>0</v>
      </c>
      <c r="DJ216" s="2">
        <v>0</v>
      </c>
      <c r="DK216" s="6">
        <f>SUM(Table2[[#This Row],[TN B]:[TN FE]])</f>
        <v>0</v>
      </c>
      <c r="DL216" s="11" t="str">
        <f>IF((Table2[[#This Row],[TN T]]/Table2[[#This Row],[Admission]]) = 0, "--", (Table2[[#This Row],[TN T]]/Table2[[#This Row],[Admission]]))</f>
        <v>--</v>
      </c>
      <c r="DM216" s="11" t="str">
        <f>IF(Table2[[#This Row],[TN T]]=0,"--", IF(Table2[[#This Row],[TN HS]]/Table2[[#This Row],[TN T]]=0, "--", Table2[[#This Row],[TN HS]]/Table2[[#This Row],[TN T]]))</f>
        <v>--</v>
      </c>
      <c r="DN216" s="18" t="str">
        <f>IF(Table2[[#This Row],[TN T]]=0,"--", IF(Table2[[#This Row],[TN FE]]/Table2[[#This Row],[TN T]]=0, "--", Table2[[#This Row],[TN FE]]/Table2[[#This Row],[TN T]]))</f>
        <v>--</v>
      </c>
      <c r="DO216" s="2">
        <v>11</v>
      </c>
      <c r="DP216" s="2">
        <v>3</v>
      </c>
      <c r="DQ216" s="2">
        <v>0</v>
      </c>
      <c r="DR216" s="2">
        <v>0</v>
      </c>
      <c r="DS216" s="6">
        <f>SUM(Table2[[#This Row],[BND B]:[BND FE]])</f>
        <v>14</v>
      </c>
      <c r="DT216" s="11">
        <f>IF((Table2[[#This Row],[BND T]]/Table2[[#This Row],[Admission]]) = 0, "--", (Table2[[#This Row],[BND T]]/Table2[[#This Row],[Admission]]))</f>
        <v>6.0869565217391307E-2</v>
      </c>
      <c r="DU216" s="11" t="str">
        <f>IF(Table2[[#This Row],[BND T]]=0,"--", IF(Table2[[#This Row],[BND HS]]/Table2[[#This Row],[BND T]]=0, "--", Table2[[#This Row],[BND HS]]/Table2[[#This Row],[BND T]]))</f>
        <v>--</v>
      </c>
      <c r="DV216" s="18" t="str">
        <f>IF(Table2[[#This Row],[BND T]]=0,"--", IF(Table2[[#This Row],[BND FE]]/Table2[[#This Row],[BND T]]=0, "--", Table2[[#This Row],[BND FE]]/Table2[[#This Row],[BND T]]))</f>
        <v>--</v>
      </c>
      <c r="DW216" s="2">
        <v>0</v>
      </c>
      <c r="DX216" s="2">
        <v>0</v>
      </c>
      <c r="DY216" s="2">
        <v>0</v>
      </c>
      <c r="DZ216" s="2">
        <v>0</v>
      </c>
      <c r="EA216" s="6">
        <f>SUM(Table2[[#This Row],[SPE B]:[SPE FE]])</f>
        <v>0</v>
      </c>
      <c r="EB216" s="11" t="str">
        <f>IF((Table2[[#This Row],[SPE T]]/Table2[[#This Row],[Admission]]) = 0, "--", (Table2[[#This Row],[SPE T]]/Table2[[#This Row],[Admission]]))</f>
        <v>--</v>
      </c>
      <c r="EC216" s="11" t="str">
        <f>IF(Table2[[#This Row],[SPE T]]=0,"--", IF(Table2[[#This Row],[SPE HS]]/Table2[[#This Row],[SPE T]]=0, "--", Table2[[#This Row],[SPE HS]]/Table2[[#This Row],[SPE T]]))</f>
        <v>--</v>
      </c>
      <c r="ED216" s="18" t="str">
        <f>IF(Table2[[#This Row],[SPE T]]=0,"--", IF(Table2[[#This Row],[SPE FE]]/Table2[[#This Row],[SPE T]]=0, "--", Table2[[#This Row],[SPE FE]]/Table2[[#This Row],[SPE T]]))</f>
        <v>--</v>
      </c>
      <c r="EE216" s="2">
        <v>0</v>
      </c>
      <c r="EF216" s="2">
        <v>0</v>
      </c>
      <c r="EG216" s="2">
        <v>0</v>
      </c>
      <c r="EH216" s="2">
        <v>0</v>
      </c>
      <c r="EI216" s="6">
        <f>SUM(Table2[[#This Row],[ORC B]:[ORC FE]])</f>
        <v>0</v>
      </c>
      <c r="EJ216" s="11" t="str">
        <f>IF((Table2[[#This Row],[ORC T]]/Table2[[#This Row],[Admission]]) = 0, "--", (Table2[[#This Row],[ORC T]]/Table2[[#This Row],[Admission]]))</f>
        <v>--</v>
      </c>
      <c r="EK216" s="11" t="str">
        <f>IF(Table2[[#This Row],[ORC T]]=0,"--", IF(Table2[[#This Row],[ORC HS]]/Table2[[#This Row],[ORC T]]=0, "--", Table2[[#This Row],[ORC HS]]/Table2[[#This Row],[ORC T]]))</f>
        <v>--</v>
      </c>
      <c r="EL216" s="18" t="str">
        <f>IF(Table2[[#This Row],[ORC T]]=0,"--", IF(Table2[[#This Row],[ORC FE]]/Table2[[#This Row],[ORC T]]=0, "--", Table2[[#This Row],[ORC FE]]/Table2[[#This Row],[ORC T]]))</f>
        <v>--</v>
      </c>
      <c r="EM216" s="2">
        <v>2</v>
      </c>
      <c r="EN216" s="2">
        <v>0</v>
      </c>
      <c r="EO216" s="2">
        <v>0</v>
      </c>
      <c r="EP216" s="2">
        <v>0</v>
      </c>
      <c r="EQ216" s="6">
        <f>SUM(Table2[[#This Row],[SOL B]:[SOL FE]])</f>
        <v>2</v>
      </c>
      <c r="ER216" s="11">
        <f>IF((Table2[[#This Row],[SOL T]]/Table2[[#This Row],[Admission]]) = 0, "--", (Table2[[#This Row],[SOL T]]/Table2[[#This Row],[Admission]]))</f>
        <v>8.6956521739130436E-3</v>
      </c>
      <c r="ES216" s="11" t="str">
        <f>IF(Table2[[#This Row],[SOL T]]=0,"--", IF(Table2[[#This Row],[SOL HS]]/Table2[[#This Row],[SOL T]]=0, "--", Table2[[#This Row],[SOL HS]]/Table2[[#This Row],[SOL T]]))</f>
        <v>--</v>
      </c>
      <c r="ET216" s="18" t="str">
        <f>IF(Table2[[#This Row],[SOL T]]=0,"--", IF(Table2[[#This Row],[SOL FE]]/Table2[[#This Row],[SOL T]]=0, "--", Table2[[#This Row],[SOL FE]]/Table2[[#This Row],[SOL T]]))</f>
        <v>--</v>
      </c>
      <c r="EU216" s="2">
        <v>5</v>
      </c>
      <c r="EV216" s="2">
        <v>24</v>
      </c>
      <c r="EW216" s="2">
        <v>0</v>
      </c>
      <c r="EX216" s="2">
        <v>2</v>
      </c>
      <c r="EY216" s="6">
        <f>SUM(Table2[[#This Row],[CHO B]:[CHO FE]])</f>
        <v>31</v>
      </c>
      <c r="EZ216" s="11">
        <f>IF((Table2[[#This Row],[CHO T]]/Table2[[#This Row],[Admission]]) = 0, "--", (Table2[[#This Row],[CHO T]]/Table2[[#This Row],[Admission]]))</f>
        <v>0.13478260869565217</v>
      </c>
      <c r="FA216" s="11" t="str">
        <f>IF(Table2[[#This Row],[CHO T]]=0,"--", IF(Table2[[#This Row],[CHO HS]]/Table2[[#This Row],[CHO T]]=0, "--", Table2[[#This Row],[CHO HS]]/Table2[[#This Row],[CHO T]]))</f>
        <v>--</v>
      </c>
      <c r="FB216" s="18">
        <f>IF(Table2[[#This Row],[CHO T]]=0,"--", IF(Table2[[#This Row],[CHO FE]]/Table2[[#This Row],[CHO T]]=0, "--", Table2[[#This Row],[CHO FE]]/Table2[[#This Row],[CHO T]]))</f>
        <v>6.4516129032258063E-2</v>
      </c>
      <c r="FC21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117</v>
      </c>
      <c r="FD216">
        <v>83</v>
      </c>
      <c r="FE216">
        <v>0</v>
      </c>
      <c r="FF216" s="1" t="s">
        <v>390</v>
      </c>
      <c r="FG216" s="1" t="s">
        <v>390</v>
      </c>
      <c r="FH216">
        <v>0</v>
      </c>
      <c r="FI216">
        <v>0</v>
      </c>
      <c r="FJ216" s="1" t="s">
        <v>390</v>
      </c>
      <c r="FK216" s="1" t="s">
        <v>390</v>
      </c>
      <c r="FL216">
        <v>0</v>
      </c>
      <c r="FM216">
        <v>0</v>
      </c>
      <c r="FN216" s="1" t="s">
        <v>390</v>
      </c>
      <c r="FO216" s="1" t="s">
        <v>390</v>
      </c>
    </row>
    <row r="217" spans="1:171">
      <c r="A217">
        <v>1056</v>
      </c>
      <c r="B217">
        <v>55</v>
      </c>
      <c r="C217" t="s">
        <v>100</v>
      </c>
      <c r="D217" t="s">
        <v>314</v>
      </c>
      <c r="E217" s="20">
        <v>1206</v>
      </c>
      <c r="F217" s="2">
        <v>100</v>
      </c>
      <c r="G217" s="2">
        <v>0</v>
      </c>
      <c r="H217" s="2">
        <v>1</v>
      </c>
      <c r="I217" s="2">
        <v>1</v>
      </c>
      <c r="J217" s="6">
        <f>SUM(Table2[[#This Row],[FB B]:[FB FE]])</f>
        <v>102</v>
      </c>
      <c r="K217" s="11">
        <f>IF((Table2[[#This Row],[FB T]]/Table2[[#This Row],[Admission]]) = 0, "--", (Table2[[#This Row],[FB T]]/Table2[[#This Row],[Admission]]))</f>
        <v>8.45771144278607E-2</v>
      </c>
      <c r="L217" s="11">
        <f>IF(Table2[[#This Row],[FB T]]=0,"--", IF(Table2[[#This Row],[FB HS]]/Table2[[#This Row],[FB T]]=0, "--", Table2[[#This Row],[FB HS]]/Table2[[#This Row],[FB T]]))</f>
        <v>9.8039215686274508E-3</v>
      </c>
      <c r="M217" s="18">
        <f>IF(Table2[[#This Row],[FB T]]=0,"--", IF(Table2[[#This Row],[FB FE]]/Table2[[#This Row],[FB T]]=0, "--", Table2[[#This Row],[FB FE]]/Table2[[#This Row],[FB T]]))</f>
        <v>9.8039215686274508E-3</v>
      </c>
      <c r="N217" s="2">
        <v>15</v>
      </c>
      <c r="O217" s="2">
        <v>23</v>
      </c>
      <c r="P217" s="2">
        <v>0</v>
      </c>
      <c r="Q217" s="2">
        <v>2</v>
      </c>
      <c r="R217" s="6">
        <f>SUM(Table2[[#This Row],[XC B]:[XC FE]])</f>
        <v>40</v>
      </c>
      <c r="S217" s="11">
        <f>IF((Table2[[#This Row],[XC T]]/Table2[[#This Row],[Admission]]) = 0, "--", (Table2[[#This Row],[XC T]]/Table2[[#This Row],[Admission]]))</f>
        <v>3.316749585406302E-2</v>
      </c>
      <c r="T217" s="11" t="str">
        <f>IF(Table2[[#This Row],[XC T]]=0,"--", IF(Table2[[#This Row],[XC HS]]/Table2[[#This Row],[XC T]]=0, "--", Table2[[#This Row],[XC HS]]/Table2[[#This Row],[XC T]]))</f>
        <v>--</v>
      </c>
      <c r="U217" s="18">
        <f>IF(Table2[[#This Row],[XC T]]=0,"--", IF(Table2[[#This Row],[XC FE]]/Table2[[#This Row],[XC T]]=0, "--", Table2[[#This Row],[XC FE]]/Table2[[#This Row],[XC T]]))</f>
        <v>0.05</v>
      </c>
      <c r="V217" s="2">
        <v>42</v>
      </c>
      <c r="W217" s="2">
        <v>0</v>
      </c>
      <c r="X217" s="2">
        <v>0</v>
      </c>
      <c r="Y217" s="6">
        <f>SUM(Table2[[#This Row],[VB G]:[VB FE]])</f>
        <v>42</v>
      </c>
      <c r="Z217" s="11">
        <f>IF((Table2[[#This Row],[VB T]]/Table2[[#This Row],[Admission]]) = 0, "--", (Table2[[#This Row],[VB T]]/Table2[[#This Row],[Admission]]))</f>
        <v>3.482587064676617E-2</v>
      </c>
      <c r="AA217" s="11" t="str">
        <f>IF(Table2[[#This Row],[VB T]]=0,"--", IF(Table2[[#This Row],[VB HS]]/Table2[[#This Row],[VB T]]=0, "--", Table2[[#This Row],[VB HS]]/Table2[[#This Row],[VB T]]))</f>
        <v>--</v>
      </c>
      <c r="AB217" s="18" t="str">
        <f>IF(Table2[[#This Row],[VB T]]=0,"--", IF(Table2[[#This Row],[VB FE]]/Table2[[#This Row],[VB T]]=0, "--", Table2[[#This Row],[VB FE]]/Table2[[#This Row],[VB T]]))</f>
        <v>--</v>
      </c>
      <c r="AC217" s="2">
        <v>46</v>
      </c>
      <c r="AD217" s="2">
        <v>42</v>
      </c>
      <c r="AE217" s="2">
        <v>1</v>
      </c>
      <c r="AF217" s="2">
        <v>0</v>
      </c>
      <c r="AG217" s="6">
        <f>SUM(Table2[[#This Row],[SC B]:[SC FE]])</f>
        <v>89</v>
      </c>
      <c r="AH217" s="11">
        <f>IF((Table2[[#This Row],[SC T]]/Table2[[#This Row],[Admission]]) = 0, "--", (Table2[[#This Row],[SC T]]/Table2[[#This Row],[Admission]]))</f>
        <v>7.3797678275290213E-2</v>
      </c>
      <c r="AI217" s="11">
        <f>IF(Table2[[#This Row],[SC T]]=0,"--", IF(Table2[[#This Row],[SC HS]]/Table2[[#This Row],[SC T]]=0, "--", Table2[[#This Row],[SC HS]]/Table2[[#This Row],[SC T]]))</f>
        <v>1.1235955056179775E-2</v>
      </c>
      <c r="AJ217" s="18" t="str">
        <f>IF(Table2[[#This Row],[SC T]]=0,"--", IF(Table2[[#This Row],[SC FE]]/Table2[[#This Row],[SC T]]=0, "--", Table2[[#This Row],[SC FE]]/Table2[[#This Row],[SC T]]))</f>
        <v>--</v>
      </c>
      <c r="AK217" s="15">
        <f>SUM(Table2[[#This Row],[FB T]],Table2[[#This Row],[XC T]],Table2[[#This Row],[VB T]],Table2[[#This Row],[SC T]])</f>
        <v>273</v>
      </c>
      <c r="AL217" s="2">
        <v>46</v>
      </c>
      <c r="AM217" s="2">
        <v>31</v>
      </c>
      <c r="AN217" s="2">
        <v>0</v>
      </c>
      <c r="AO217" s="2">
        <v>0</v>
      </c>
      <c r="AP217" s="6">
        <f>SUM(Table2[[#This Row],[BX B]:[BX FE]])</f>
        <v>77</v>
      </c>
      <c r="AQ217" s="11">
        <f>IF((Table2[[#This Row],[BX T]]/Table2[[#This Row],[Admission]]) = 0, "--", (Table2[[#This Row],[BX T]]/Table2[[#This Row],[Admission]]))</f>
        <v>6.3847429519071311E-2</v>
      </c>
      <c r="AR217" s="11" t="str">
        <f>IF(Table2[[#This Row],[BX T]]=0,"--", IF(Table2[[#This Row],[BX HS]]/Table2[[#This Row],[BX T]]=0, "--", Table2[[#This Row],[BX HS]]/Table2[[#This Row],[BX T]]))</f>
        <v>--</v>
      </c>
      <c r="AS217" s="18" t="str">
        <f>IF(Table2[[#This Row],[BX T]]=0,"--", IF(Table2[[#This Row],[BX FE]]/Table2[[#This Row],[BX T]]=0, "--", Table2[[#This Row],[BX FE]]/Table2[[#This Row],[BX T]]))</f>
        <v>--</v>
      </c>
      <c r="AT217" s="2">
        <v>11</v>
      </c>
      <c r="AU217" s="2">
        <v>25</v>
      </c>
      <c r="AV217" s="2">
        <v>1</v>
      </c>
      <c r="AW217" s="2">
        <v>0</v>
      </c>
      <c r="AX217" s="6">
        <f>SUM(Table2[[#This Row],[SW B]:[SW FE]])</f>
        <v>37</v>
      </c>
      <c r="AY217" s="11">
        <f>IF((Table2[[#This Row],[SW T]]/Table2[[#This Row],[Admission]]) = 0, "--", (Table2[[#This Row],[SW T]]/Table2[[#This Row],[Admission]]))</f>
        <v>3.0679933665008291E-2</v>
      </c>
      <c r="AZ217" s="11">
        <f>IF(Table2[[#This Row],[SW T]]=0,"--", IF(Table2[[#This Row],[SW HS]]/Table2[[#This Row],[SW T]]=0, "--", Table2[[#This Row],[SW HS]]/Table2[[#This Row],[SW T]]))</f>
        <v>2.7027027027027029E-2</v>
      </c>
      <c r="BA217" s="18" t="str">
        <f>IF(Table2[[#This Row],[SW T]]=0,"--", IF(Table2[[#This Row],[SW FE]]/Table2[[#This Row],[SW T]]=0, "--", Table2[[#This Row],[SW FE]]/Table2[[#This Row],[SW T]]))</f>
        <v>--</v>
      </c>
      <c r="BB217" s="2">
        <v>2</v>
      </c>
      <c r="BC217" s="2">
        <v>12</v>
      </c>
      <c r="BD217" s="2">
        <v>0</v>
      </c>
      <c r="BE217" s="2">
        <v>0</v>
      </c>
      <c r="BF217" s="6">
        <f>SUM(Table2[[#This Row],[CHE B]:[CHE FE]])</f>
        <v>14</v>
      </c>
      <c r="BG217" s="11">
        <f>IF((Table2[[#This Row],[CHE T]]/Table2[[#This Row],[Admission]]) = 0, "--", (Table2[[#This Row],[CHE T]]/Table2[[#This Row],[Admission]]))</f>
        <v>1.1608623548922056E-2</v>
      </c>
      <c r="BH217" s="11" t="str">
        <f>IF(Table2[[#This Row],[CHE T]]=0,"--", IF(Table2[[#This Row],[CHE HS]]/Table2[[#This Row],[CHE T]]=0, "--", Table2[[#This Row],[CHE HS]]/Table2[[#This Row],[CHE T]]))</f>
        <v>--</v>
      </c>
      <c r="BI217" s="22" t="str">
        <f>IF(Table2[[#This Row],[CHE T]]=0,"--", IF(Table2[[#This Row],[CHE FE]]/Table2[[#This Row],[CHE T]]=0, "--", Table2[[#This Row],[CHE FE]]/Table2[[#This Row],[CHE T]]))</f>
        <v>--</v>
      </c>
      <c r="BJ217" s="2">
        <v>46</v>
      </c>
      <c r="BK217" s="2">
        <v>2</v>
      </c>
      <c r="BL217" s="2">
        <v>0</v>
      </c>
      <c r="BM217" s="2">
        <v>0</v>
      </c>
      <c r="BN217" s="6">
        <f>SUM(Table2[[#This Row],[WR B]:[WR FE]])</f>
        <v>48</v>
      </c>
      <c r="BO217" s="11">
        <f>IF((Table2[[#This Row],[WR T]]/Table2[[#This Row],[Admission]]) = 0, "--", (Table2[[#This Row],[WR T]]/Table2[[#This Row],[Admission]]))</f>
        <v>3.9800995024875621E-2</v>
      </c>
      <c r="BP217" s="11" t="str">
        <f>IF(Table2[[#This Row],[WR T]]=0,"--", IF(Table2[[#This Row],[WR HS]]/Table2[[#This Row],[WR T]]=0, "--", Table2[[#This Row],[WR HS]]/Table2[[#This Row],[WR T]]))</f>
        <v>--</v>
      </c>
      <c r="BQ217" s="18" t="str">
        <f>IF(Table2[[#This Row],[WR T]]=0,"--", IF(Table2[[#This Row],[WR FE]]/Table2[[#This Row],[WR T]]=0, "--", Table2[[#This Row],[WR FE]]/Table2[[#This Row],[WR T]]))</f>
        <v>--</v>
      </c>
      <c r="BR217" s="2">
        <v>0</v>
      </c>
      <c r="BS217" s="2">
        <v>21</v>
      </c>
      <c r="BT217" s="2">
        <v>0</v>
      </c>
      <c r="BU217" s="2">
        <v>2</v>
      </c>
      <c r="BV217" s="6">
        <f>SUM(Table2[[#This Row],[DNC B]:[DNC FE]])</f>
        <v>23</v>
      </c>
      <c r="BW217" s="11">
        <f>IF((Table2[[#This Row],[DNC T]]/Table2[[#This Row],[Admission]]) = 0, "--", (Table2[[#This Row],[DNC T]]/Table2[[#This Row],[Admission]]))</f>
        <v>1.9071310116086235E-2</v>
      </c>
      <c r="BX217" s="11" t="str">
        <f>IF(Table2[[#This Row],[DNC T]]=0,"--", IF(Table2[[#This Row],[DNC HS]]/Table2[[#This Row],[DNC T]]=0, "--", Table2[[#This Row],[DNC HS]]/Table2[[#This Row],[DNC T]]))</f>
        <v>--</v>
      </c>
      <c r="BY217" s="18">
        <f>IF(Table2[[#This Row],[DNC T]]=0,"--", IF(Table2[[#This Row],[DNC FE]]/Table2[[#This Row],[DNC T]]=0, "--", Table2[[#This Row],[DNC FE]]/Table2[[#This Row],[DNC T]]))</f>
        <v>8.6956521739130432E-2</v>
      </c>
      <c r="BZ217" s="24">
        <f>SUM(Table2[[#This Row],[BX T]],Table2[[#This Row],[SW T]],Table2[[#This Row],[CHE T]],Table2[[#This Row],[WR T]],Table2[[#This Row],[DNC T]])</f>
        <v>199</v>
      </c>
      <c r="CA217" s="2">
        <v>46</v>
      </c>
      <c r="CB217" s="2">
        <v>58</v>
      </c>
      <c r="CC217" s="2">
        <v>0</v>
      </c>
      <c r="CD217" s="2">
        <v>1</v>
      </c>
      <c r="CE217" s="6">
        <f>SUM(Table2[[#This Row],[TF B]:[TF FE]])</f>
        <v>105</v>
      </c>
      <c r="CF217" s="11">
        <f>IF((Table2[[#This Row],[TF T]]/Table2[[#This Row],[Admission]]) = 0, "--", (Table2[[#This Row],[TF T]]/Table2[[#This Row],[Admission]]))</f>
        <v>8.7064676616915429E-2</v>
      </c>
      <c r="CG217" s="11" t="str">
        <f>IF(Table2[[#This Row],[TF T]]=0,"--", IF(Table2[[#This Row],[TF HS]]/Table2[[#This Row],[TF T]]=0, "--", Table2[[#This Row],[TF HS]]/Table2[[#This Row],[TF T]]))</f>
        <v>--</v>
      </c>
      <c r="CH217" s="18">
        <f>IF(Table2[[#This Row],[TF T]]=0,"--", IF(Table2[[#This Row],[TF FE]]/Table2[[#This Row],[TF T]]=0, "--", Table2[[#This Row],[TF FE]]/Table2[[#This Row],[TF T]]))</f>
        <v>9.5238095238095247E-3</v>
      </c>
      <c r="CI217" s="2">
        <v>43</v>
      </c>
      <c r="CJ217" s="2">
        <v>0</v>
      </c>
      <c r="CK217" s="2">
        <v>1</v>
      </c>
      <c r="CL217" s="2">
        <v>0</v>
      </c>
      <c r="CM217" s="6">
        <f>SUM(Table2[[#This Row],[BB B]:[BB FE]])</f>
        <v>44</v>
      </c>
      <c r="CN217" s="11">
        <f>IF((Table2[[#This Row],[BB T]]/Table2[[#This Row],[Admission]]) = 0, "--", (Table2[[#This Row],[BB T]]/Table2[[#This Row],[Admission]]))</f>
        <v>3.6484245439469321E-2</v>
      </c>
      <c r="CO217" s="11">
        <f>IF(Table2[[#This Row],[BB T]]=0,"--", IF(Table2[[#This Row],[BB HS]]/Table2[[#This Row],[BB T]]=0, "--", Table2[[#This Row],[BB HS]]/Table2[[#This Row],[BB T]]))</f>
        <v>2.2727272727272728E-2</v>
      </c>
      <c r="CP217" s="18" t="str">
        <f>IF(Table2[[#This Row],[BB T]]=0,"--", IF(Table2[[#This Row],[BB FE]]/Table2[[#This Row],[BB T]]=0, "--", Table2[[#This Row],[BB FE]]/Table2[[#This Row],[BB T]]))</f>
        <v>--</v>
      </c>
      <c r="CQ217" s="2">
        <v>0</v>
      </c>
      <c r="CR217" s="2">
        <v>30</v>
      </c>
      <c r="CS217" s="2">
        <v>0</v>
      </c>
      <c r="CT217" s="2">
        <v>0</v>
      </c>
      <c r="CU217" s="6">
        <f>SUM(Table2[[#This Row],[SB B]:[SB FE]])</f>
        <v>30</v>
      </c>
      <c r="CV217" s="11">
        <f>IF((Table2[[#This Row],[SB T]]/Table2[[#This Row],[Admission]]) = 0, "--", (Table2[[#This Row],[SB T]]/Table2[[#This Row],[Admission]]))</f>
        <v>2.4875621890547265E-2</v>
      </c>
      <c r="CW217" s="11" t="str">
        <f>IF(Table2[[#This Row],[SB T]]=0,"--", IF(Table2[[#This Row],[SB HS]]/Table2[[#This Row],[SB T]]=0, "--", Table2[[#This Row],[SB HS]]/Table2[[#This Row],[SB T]]))</f>
        <v>--</v>
      </c>
      <c r="CX217" s="18" t="str">
        <f>IF(Table2[[#This Row],[SB T]]=0,"--", IF(Table2[[#This Row],[SB FE]]/Table2[[#This Row],[SB T]]=0, "--", Table2[[#This Row],[SB FE]]/Table2[[#This Row],[SB T]]))</f>
        <v>--</v>
      </c>
      <c r="CY217" s="2">
        <v>9</v>
      </c>
      <c r="CZ217" s="2">
        <v>4</v>
      </c>
      <c r="DA217" s="2">
        <v>0</v>
      </c>
      <c r="DB217" s="2">
        <v>0</v>
      </c>
      <c r="DC217" s="6">
        <f>SUM(Table2[[#This Row],[GF B]:[GF FE]])</f>
        <v>13</v>
      </c>
      <c r="DD217" s="11">
        <f>IF((Table2[[#This Row],[GF T]]/Table2[[#This Row],[Admission]]) = 0, "--", (Table2[[#This Row],[GF T]]/Table2[[#This Row],[Admission]]))</f>
        <v>1.077943615257048E-2</v>
      </c>
      <c r="DE217" s="11" t="str">
        <f>IF(Table2[[#This Row],[GF T]]=0,"--", IF(Table2[[#This Row],[GF HS]]/Table2[[#This Row],[GF T]]=0, "--", Table2[[#This Row],[GF HS]]/Table2[[#This Row],[GF T]]))</f>
        <v>--</v>
      </c>
      <c r="DF217" s="18" t="str">
        <f>IF(Table2[[#This Row],[GF T]]=0,"--", IF(Table2[[#This Row],[GF FE]]/Table2[[#This Row],[GF T]]=0, "--", Table2[[#This Row],[GF FE]]/Table2[[#This Row],[GF T]]))</f>
        <v>--</v>
      </c>
      <c r="DG217" s="2">
        <v>22</v>
      </c>
      <c r="DH217" s="2">
        <v>27</v>
      </c>
      <c r="DI217" s="2">
        <v>0</v>
      </c>
      <c r="DJ217" s="2">
        <v>2</v>
      </c>
      <c r="DK217" s="6">
        <f>SUM(Table2[[#This Row],[TN B]:[TN FE]])</f>
        <v>51</v>
      </c>
      <c r="DL217" s="11">
        <f>IF((Table2[[#This Row],[TN T]]/Table2[[#This Row],[Admission]]) = 0, "--", (Table2[[#This Row],[TN T]]/Table2[[#This Row],[Admission]]))</f>
        <v>4.228855721393035E-2</v>
      </c>
      <c r="DM217" s="11" t="str">
        <f>IF(Table2[[#This Row],[TN T]]=0,"--", IF(Table2[[#This Row],[TN HS]]/Table2[[#This Row],[TN T]]=0, "--", Table2[[#This Row],[TN HS]]/Table2[[#This Row],[TN T]]))</f>
        <v>--</v>
      </c>
      <c r="DN217" s="18">
        <f>IF(Table2[[#This Row],[TN T]]=0,"--", IF(Table2[[#This Row],[TN FE]]/Table2[[#This Row],[TN T]]=0, "--", Table2[[#This Row],[TN FE]]/Table2[[#This Row],[TN T]]))</f>
        <v>3.9215686274509803E-2</v>
      </c>
      <c r="DO217" s="2">
        <v>19</v>
      </c>
      <c r="DP217" s="2">
        <v>21</v>
      </c>
      <c r="DQ217" s="2">
        <v>0</v>
      </c>
      <c r="DR217" s="2">
        <v>1</v>
      </c>
      <c r="DS217" s="6">
        <f>SUM(Table2[[#This Row],[BND B]:[BND FE]])</f>
        <v>41</v>
      </c>
      <c r="DT217" s="11">
        <f>IF((Table2[[#This Row],[BND T]]/Table2[[#This Row],[Admission]]) = 0, "--", (Table2[[#This Row],[BND T]]/Table2[[#This Row],[Admission]]))</f>
        <v>3.3996683250414592E-2</v>
      </c>
      <c r="DU217" s="11" t="str">
        <f>IF(Table2[[#This Row],[BND T]]=0,"--", IF(Table2[[#This Row],[BND HS]]/Table2[[#This Row],[BND T]]=0, "--", Table2[[#This Row],[BND HS]]/Table2[[#This Row],[BND T]]))</f>
        <v>--</v>
      </c>
      <c r="DV217" s="18">
        <f>IF(Table2[[#This Row],[BND T]]=0,"--", IF(Table2[[#This Row],[BND FE]]/Table2[[#This Row],[BND T]]=0, "--", Table2[[#This Row],[BND FE]]/Table2[[#This Row],[BND T]]))</f>
        <v>2.4390243902439025E-2</v>
      </c>
      <c r="DW217" s="2">
        <v>7</v>
      </c>
      <c r="DX217" s="2">
        <v>7</v>
      </c>
      <c r="DY217" s="2">
        <v>0</v>
      </c>
      <c r="DZ217" s="2">
        <v>1</v>
      </c>
      <c r="EA217" s="6">
        <f>SUM(Table2[[#This Row],[SPE B]:[SPE FE]])</f>
        <v>15</v>
      </c>
      <c r="EB217" s="11">
        <f>IF((Table2[[#This Row],[SPE T]]/Table2[[#This Row],[Admission]]) = 0, "--", (Table2[[#This Row],[SPE T]]/Table2[[#This Row],[Admission]]))</f>
        <v>1.2437810945273632E-2</v>
      </c>
      <c r="EC217" s="11" t="str">
        <f>IF(Table2[[#This Row],[SPE T]]=0,"--", IF(Table2[[#This Row],[SPE HS]]/Table2[[#This Row],[SPE T]]=0, "--", Table2[[#This Row],[SPE HS]]/Table2[[#This Row],[SPE T]]))</f>
        <v>--</v>
      </c>
      <c r="ED217" s="18">
        <f>IF(Table2[[#This Row],[SPE T]]=0,"--", IF(Table2[[#This Row],[SPE FE]]/Table2[[#This Row],[SPE T]]=0, "--", Table2[[#This Row],[SPE FE]]/Table2[[#This Row],[SPE T]]))</f>
        <v>6.6666666666666666E-2</v>
      </c>
      <c r="EE217" s="2">
        <v>0</v>
      </c>
      <c r="EF217" s="2">
        <v>0</v>
      </c>
      <c r="EG217" s="2">
        <v>0</v>
      </c>
      <c r="EH217" s="2">
        <v>0</v>
      </c>
      <c r="EI217" s="6">
        <f>SUM(Table2[[#This Row],[ORC B]:[ORC FE]])</f>
        <v>0</v>
      </c>
      <c r="EJ217" s="11" t="str">
        <f>IF((Table2[[#This Row],[ORC T]]/Table2[[#This Row],[Admission]]) = 0, "--", (Table2[[#This Row],[ORC T]]/Table2[[#This Row],[Admission]]))</f>
        <v>--</v>
      </c>
      <c r="EK217" s="11" t="str">
        <f>IF(Table2[[#This Row],[ORC T]]=0,"--", IF(Table2[[#This Row],[ORC HS]]/Table2[[#This Row],[ORC T]]=0, "--", Table2[[#This Row],[ORC HS]]/Table2[[#This Row],[ORC T]]))</f>
        <v>--</v>
      </c>
      <c r="EL217" s="18" t="str">
        <f>IF(Table2[[#This Row],[ORC T]]=0,"--", IF(Table2[[#This Row],[ORC FE]]/Table2[[#This Row],[ORC T]]=0, "--", Table2[[#This Row],[ORC FE]]/Table2[[#This Row],[ORC T]]))</f>
        <v>--</v>
      </c>
      <c r="EM217" s="2">
        <v>0</v>
      </c>
      <c r="EN217" s="2">
        <v>0</v>
      </c>
      <c r="EO217" s="2">
        <v>0</v>
      </c>
      <c r="EP217" s="2">
        <v>0</v>
      </c>
      <c r="EQ217" s="6">
        <f>SUM(Table2[[#This Row],[SOL B]:[SOL FE]])</f>
        <v>0</v>
      </c>
      <c r="ER217" s="11" t="str">
        <f>IF((Table2[[#This Row],[SOL T]]/Table2[[#This Row],[Admission]]) = 0, "--", (Table2[[#This Row],[SOL T]]/Table2[[#This Row],[Admission]]))</f>
        <v>--</v>
      </c>
      <c r="ES217" s="11" t="str">
        <f>IF(Table2[[#This Row],[SOL T]]=0,"--", IF(Table2[[#This Row],[SOL HS]]/Table2[[#This Row],[SOL T]]=0, "--", Table2[[#This Row],[SOL HS]]/Table2[[#This Row],[SOL T]]))</f>
        <v>--</v>
      </c>
      <c r="ET217" s="18" t="str">
        <f>IF(Table2[[#This Row],[SOL T]]=0,"--", IF(Table2[[#This Row],[SOL FE]]/Table2[[#This Row],[SOL T]]=0, "--", Table2[[#This Row],[SOL FE]]/Table2[[#This Row],[SOL T]]))</f>
        <v>--</v>
      </c>
      <c r="EU217" s="2">
        <v>8</v>
      </c>
      <c r="EV217" s="2">
        <v>24</v>
      </c>
      <c r="EW217" s="2">
        <v>0</v>
      </c>
      <c r="EX217" s="2">
        <v>1</v>
      </c>
      <c r="EY217" s="6">
        <f>SUM(Table2[[#This Row],[CHO B]:[CHO FE]])</f>
        <v>33</v>
      </c>
      <c r="EZ217" s="11">
        <f>IF((Table2[[#This Row],[CHO T]]/Table2[[#This Row],[Admission]]) = 0, "--", (Table2[[#This Row],[CHO T]]/Table2[[#This Row],[Admission]]))</f>
        <v>2.736318407960199E-2</v>
      </c>
      <c r="FA217" s="11" t="str">
        <f>IF(Table2[[#This Row],[CHO T]]=0,"--", IF(Table2[[#This Row],[CHO HS]]/Table2[[#This Row],[CHO T]]=0, "--", Table2[[#This Row],[CHO HS]]/Table2[[#This Row],[CHO T]]))</f>
        <v>--</v>
      </c>
      <c r="FB217" s="18">
        <f>IF(Table2[[#This Row],[CHO T]]=0,"--", IF(Table2[[#This Row],[CHO FE]]/Table2[[#This Row],[CHO T]]=0, "--", Table2[[#This Row],[CHO FE]]/Table2[[#This Row],[CHO T]]))</f>
        <v>3.0303030303030304E-2</v>
      </c>
      <c r="FC21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332</v>
      </c>
      <c r="FD217">
        <v>0</v>
      </c>
      <c r="FE217">
        <v>2</v>
      </c>
      <c r="FF217" s="1" t="s">
        <v>390</v>
      </c>
      <c r="FG217" s="1" t="s">
        <v>390</v>
      </c>
      <c r="FH217">
        <v>0</v>
      </c>
      <c r="FI217">
        <v>1</v>
      </c>
      <c r="FJ217" s="1" t="s">
        <v>390</v>
      </c>
      <c r="FK217" s="1" t="s">
        <v>390</v>
      </c>
      <c r="FL217">
        <v>0</v>
      </c>
      <c r="FM217">
        <v>1</v>
      </c>
      <c r="FN217" s="1" t="s">
        <v>390</v>
      </c>
      <c r="FO217" s="1" t="s">
        <v>390</v>
      </c>
    </row>
    <row r="218" spans="1:171">
      <c r="A218">
        <v>1095</v>
      </c>
      <c r="B218">
        <v>63</v>
      </c>
      <c r="C218" t="s">
        <v>97</v>
      </c>
      <c r="D218" t="s">
        <v>315</v>
      </c>
      <c r="E218" s="20">
        <v>254</v>
      </c>
      <c r="F218" s="2">
        <v>42</v>
      </c>
      <c r="G218" s="2">
        <v>0</v>
      </c>
      <c r="H218" s="2">
        <v>0</v>
      </c>
      <c r="I218" s="2">
        <v>0</v>
      </c>
      <c r="J218" s="6">
        <f>SUM(Table2[[#This Row],[FB B]:[FB FE]])</f>
        <v>42</v>
      </c>
      <c r="K218" s="11">
        <f>IF((Table2[[#This Row],[FB T]]/Table2[[#This Row],[Admission]]) = 0, "--", (Table2[[#This Row],[FB T]]/Table2[[#This Row],[Admission]]))</f>
        <v>0.16535433070866143</v>
      </c>
      <c r="L218" s="11" t="str">
        <f>IF(Table2[[#This Row],[FB T]]=0,"--", IF(Table2[[#This Row],[FB HS]]/Table2[[#This Row],[FB T]]=0, "--", Table2[[#This Row],[FB HS]]/Table2[[#This Row],[FB T]]))</f>
        <v>--</v>
      </c>
      <c r="M218" s="18" t="str">
        <f>IF(Table2[[#This Row],[FB T]]=0,"--", IF(Table2[[#This Row],[FB FE]]/Table2[[#This Row],[FB T]]=0, "--", Table2[[#This Row],[FB FE]]/Table2[[#This Row],[FB T]]))</f>
        <v>--</v>
      </c>
      <c r="N218" s="2">
        <v>9</v>
      </c>
      <c r="O218" s="2">
        <v>5</v>
      </c>
      <c r="P218" s="2">
        <v>0</v>
      </c>
      <c r="Q218" s="2">
        <v>1</v>
      </c>
      <c r="R218" s="6">
        <f>SUM(Table2[[#This Row],[XC B]:[XC FE]])</f>
        <v>15</v>
      </c>
      <c r="S218" s="11">
        <f>IF((Table2[[#This Row],[XC T]]/Table2[[#This Row],[Admission]]) = 0, "--", (Table2[[#This Row],[XC T]]/Table2[[#This Row],[Admission]]))</f>
        <v>5.905511811023622E-2</v>
      </c>
      <c r="T218" s="11" t="str">
        <f>IF(Table2[[#This Row],[XC T]]=0,"--", IF(Table2[[#This Row],[XC HS]]/Table2[[#This Row],[XC T]]=0, "--", Table2[[#This Row],[XC HS]]/Table2[[#This Row],[XC T]]))</f>
        <v>--</v>
      </c>
      <c r="U218" s="18">
        <f>IF(Table2[[#This Row],[XC T]]=0,"--", IF(Table2[[#This Row],[XC FE]]/Table2[[#This Row],[XC T]]=0, "--", Table2[[#This Row],[XC FE]]/Table2[[#This Row],[XC T]]))</f>
        <v>6.6666666666666666E-2</v>
      </c>
      <c r="V218" s="2">
        <v>18</v>
      </c>
      <c r="W218" s="2">
        <v>0</v>
      </c>
      <c r="X218" s="2">
        <v>0</v>
      </c>
      <c r="Y218" s="6">
        <f>SUM(Table2[[#This Row],[VB G]:[VB FE]])</f>
        <v>18</v>
      </c>
      <c r="Z218" s="11">
        <f>IF((Table2[[#This Row],[VB T]]/Table2[[#This Row],[Admission]]) = 0, "--", (Table2[[#This Row],[VB T]]/Table2[[#This Row],[Admission]]))</f>
        <v>7.0866141732283464E-2</v>
      </c>
      <c r="AA218" s="11" t="str">
        <f>IF(Table2[[#This Row],[VB T]]=0,"--", IF(Table2[[#This Row],[VB HS]]/Table2[[#This Row],[VB T]]=0, "--", Table2[[#This Row],[VB HS]]/Table2[[#This Row],[VB T]]))</f>
        <v>--</v>
      </c>
      <c r="AB218" s="18" t="str">
        <f>IF(Table2[[#This Row],[VB T]]=0,"--", IF(Table2[[#This Row],[VB FE]]/Table2[[#This Row],[VB T]]=0, "--", Table2[[#This Row],[VB FE]]/Table2[[#This Row],[VB T]]))</f>
        <v>--</v>
      </c>
      <c r="AC218" s="2">
        <v>24</v>
      </c>
      <c r="AD218" s="2">
        <v>21</v>
      </c>
      <c r="AE218" s="2">
        <v>0</v>
      </c>
      <c r="AF218" s="2">
        <v>4</v>
      </c>
      <c r="AG218" s="6">
        <f>SUM(Table2[[#This Row],[SC B]:[SC FE]])</f>
        <v>49</v>
      </c>
      <c r="AH218" s="11">
        <f>IF((Table2[[#This Row],[SC T]]/Table2[[#This Row],[Admission]]) = 0, "--", (Table2[[#This Row],[SC T]]/Table2[[#This Row],[Admission]]))</f>
        <v>0.19291338582677164</v>
      </c>
      <c r="AI218" s="11" t="str">
        <f>IF(Table2[[#This Row],[SC T]]=0,"--", IF(Table2[[#This Row],[SC HS]]/Table2[[#This Row],[SC T]]=0, "--", Table2[[#This Row],[SC HS]]/Table2[[#This Row],[SC T]]))</f>
        <v>--</v>
      </c>
      <c r="AJ218" s="18">
        <f>IF(Table2[[#This Row],[SC T]]=0,"--", IF(Table2[[#This Row],[SC FE]]/Table2[[#This Row],[SC T]]=0, "--", Table2[[#This Row],[SC FE]]/Table2[[#This Row],[SC T]]))</f>
        <v>8.1632653061224483E-2</v>
      </c>
      <c r="AK218" s="15">
        <f>SUM(Table2[[#This Row],[FB T]],Table2[[#This Row],[XC T]],Table2[[#This Row],[VB T]],Table2[[#This Row],[SC T]])</f>
        <v>124</v>
      </c>
      <c r="AL218" s="2">
        <v>36</v>
      </c>
      <c r="AM218" s="2">
        <v>18</v>
      </c>
      <c r="AN218" s="2">
        <v>0</v>
      </c>
      <c r="AO218" s="2">
        <v>1</v>
      </c>
      <c r="AP218" s="6">
        <f>SUM(Table2[[#This Row],[BX B]:[BX FE]])</f>
        <v>55</v>
      </c>
      <c r="AQ218" s="11">
        <f>IF((Table2[[#This Row],[BX T]]/Table2[[#This Row],[Admission]]) = 0, "--", (Table2[[#This Row],[BX T]]/Table2[[#This Row],[Admission]]))</f>
        <v>0.21653543307086615</v>
      </c>
      <c r="AR218" s="11" t="str">
        <f>IF(Table2[[#This Row],[BX T]]=0,"--", IF(Table2[[#This Row],[BX HS]]/Table2[[#This Row],[BX T]]=0, "--", Table2[[#This Row],[BX HS]]/Table2[[#This Row],[BX T]]))</f>
        <v>--</v>
      </c>
      <c r="AS218" s="18">
        <f>IF(Table2[[#This Row],[BX T]]=0,"--", IF(Table2[[#This Row],[BX FE]]/Table2[[#This Row],[BX T]]=0, "--", Table2[[#This Row],[BX FE]]/Table2[[#This Row],[BX T]]))</f>
        <v>1.8181818181818181E-2</v>
      </c>
      <c r="AT218" s="2">
        <v>0</v>
      </c>
      <c r="AU218" s="2">
        <v>0</v>
      </c>
      <c r="AV218" s="2">
        <v>0</v>
      </c>
      <c r="AW218" s="2">
        <v>0</v>
      </c>
      <c r="AX218" s="6">
        <f>SUM(Table2[[#This Row],[SW B]:[SW FE]])</f>
        <v>0</v>
      </c>
      <c r="AY218" s="11" t="str">
        <f>IF((Table2[[#This Row],[SW T]]/Table2[[#This Row],[Admission]]) = 0, "--", (Table2[[#This Row],[SW T]]/Table2[[#This Row],[Admission]]))</f>
        <v>--</v>
      </c>
      <c r="AZ218" s="11" t="str">
        <f>IF(Table2[[#This Row],[SW T]]=0,"--", IF(Table2[[#This Row],[SW HS]]/Table2[[#This Row],[SW T]]=0, "--", Table2[[#This Row],[SW HS]]/Table2[[#This Row],[SW T]]))</f>
        <v>--</v>
      </c>
      <c r="BA218" s="18" t="str">
        <f>IF(Table2[[#This Row],[SW T]]=0,"--", IF(Table2[[#This Row],[SW FE]]/Table2[[#This Row],[SW T]]=0, "--", Table2[[#This Row],[SW FE]]/Table2[[#This Row],[SW T]]))</f>
        <v>--</v>
      </c>
      <c r="BB218" s="2">
        <v>0</v>
      </c>
      <c r="BC218" s="2">
        <v>6</v>
      </c>
      <c r="BD218" s="2">
        <v>0</v>
      </c>
      <c r="BE218" s="2">
        <v>0</v>
      </c>
      <c r="BF218" s="6">
        <f>SUM(Table2[[#This Row],[CHE B]:[CHE FE]])</f>
        <v>6</v>
      </c>
      <c r="BG218" s="11">
        <f>IF((Table2[[#This Row],[CHE T]]/Table2[[#This Row],[Admission]]) = 0, "--", (Table2[[#This Row],[CHE T]]/Table2[[#This Row],[Admission]]))</f>
        <v>2.3622047244094488E-2</v>
      </c>
      <c r="BH218" s="11" t="str">
        <f>IF(Table2[[#This Row],[CHE T]]=0,"--", IF(Table2[[#This Row],[CHE HS]]/Table2[[#This Row],[CHE T]]=0, "--", Table2[[#This Row],[CHE HS]]/Table2[[#This Row],[CHE T]]))</f>
        <v>--</v>
      </c>
      <c r="BI218" s="22" t="str">
        <f>IF(Table2[[#This Row],[CHE T]]=0,"--", IF(Table2[[#This Row],[CHE FE]]/Table2[[#This Row],[CHE T]]=0, "--", Table2[[#This Row],[CHE FE]]/Table2[[#This Row],[CHE T]]))</f>
        <v>--</v>
      </c>
      <c r="BJ218" s="2">
        <v>27</v>
      </c>
      <c r="BK218" s="2">
        <v>0</v>
      </c>
      <c r="BL218" s="2">
        <v>0</v>
      </c>
      <c r="BM218" s="2">
        <v>4</v>
      </c>
      <c r="BN218" s="6">
        <f>SUM(Table2[[#This Row],[WR B]:[WR FE]])</f>
        <v>31</v>
      </c>
      <c r="BO218" s="11">
        <f>IF((Table2[[#This Row],[WR T]]/Table2[[#This Row],[Admission]]) = 0, "--", (Table2[[#This Row],[WR T]]/Table2[[#This Row],[Admission]]))</f>
        <v>0.12204724409448819</v>
      </c>
      <c r="BP218" s="11" t="str">
        <f>IF(Table2[[#This Row],[WR T]]=0,"--", IF(Table2[[#This Row],[WR HS]]/Table2[[#This Row],[WR T]]=0, "--", Table2[[#This Row],[WR HS]]/Table2[[#This Row],[WR T]]))</f>
        <v>--</v>
      </c>
      <c r="BQ218" s="18">
        <f>IF(Table2[[#This Row],[WR T]]=0,"--", IF(Table2[[#This Row],[WR FE]]/Table2[[#This Row],[WR T]]=0, "--", Table2[[#This Row],[WR FE]]/Table2[[#This Row],[WR T]]))</f>
        <v>0.12903225806451613</v>
      </c>
      <c r="BR218" s="2">
        <v>0</v>
      </c>
      <c r="BS218" s="2">
        <v>0</v>
      </c>
      <c r="BT218" s="2">
        <v>0</v>
      </c>
      <c r="BU218" s="2">
        <v>0</v>
      </c>
      <c r="BV218" s="6">
        <f>SUM(Table2[[#This Row],[DNC B]:[DNC FE]])</f>
        <v>0</v>
      </c>
      <c r="BW218" s="11" t="str">
        <f>IF((Table2[[#This Row],[DNC T]]/Table2[[#This Row],[Admission]]) = 0, "--", (Table2[[#This Row],[DNC T]]/Table2[[#This Row],[Admission]]))</f>
        <v>--</v>
      </c>
      <c r="BX218" s="11" t="str">
        <f>IF(Table2[[#This Row],[DNC T]]=0,"--", IF(Table2[[#This Row],[DNC HS]]/Table2[[#This Row],[DNC T]]=0, "--", Table2[[#This Row],[DNC HS]]/Table2[[#This Row],[DNC T]]))</f>
        <v>--</v>
      </c>
      <c r="BY218" s="18" t="str">
        <f>IF(Table2[[#This Row],[DNC T]]=0,"--", IF(Table2[[#This Row],[DNC FE]]/Table2[[#This Row],[DNC T]]=0, "--", Table2[[#This Row],[DNC FE]]/Table2[[#This Row],[DNC T]]))</f>
        <v>--</v>
      </c>
      <c r="BZ218" s="24">
        <f>SUM(Table2[[#This Row],[BX T]],Table2[[#This Row],[SW T]],Table2[[#This Row],[CHE T]],Table2[[#This Row],[WR T]],Table2[[#This Row],[DNC T]])</f>
        <v>92</v>
      </c>
      <c r="CA218" s="2">
        <v>23</v>
      </c>
      <c r="CB218" s="2">
        <v>14</v>
      </c>
      <c r="CC218" s="2">
        <v>0</v>
      </c>
      <c r="CD218" s="2">
        <v>2</v>
      </c>
      <c r="CE218" s="6">
        <f>SUM(Table2[[#This Row],[TF B]:[TF FE]])</f>
        <v>39</v>
      </c>
      <c r="CF218" s="11">
        <f>IF((Table2[[#This Row],[TF T]]/Table2[[#This Row],[Admission]]) = 0, "--", (Table2[[#This Row],[TF T]]/Table2[[#This Row],[Admission]]))</f>
        <v>0.15354330708661418</v>
      </c>
      <c r="CG218" s="11" t="str">
        <f>IF(Table2[[#This Row],[TF T]]=0,"--", IF(Table2[[#This Row],[TF HS]]/Table2[[#This Row],[TF T]]=0, "--", Table2[[#This Row],[TF HS]]/Table2[[#This Row],[TF T]]))</f>
        <v>--</v>
      </c>
      <c r="CH218" s="18">
        <f>IF(Table2[[#This Row],[TF T]]=0,"--", IF(Table2[[#This Row],[TF FE]]/Table2[[#This Row],[TF T]]=0, "--", Table2[[#This Row],[TF FE]]/Table2[[#This Row],[TF T]]))</f>
        <v>5.128205128205128E-2</v>
      </c>
      <c r="CI218" s="2">
        <v>28</v>
      </c>
      <c r="CJ218" s="2">
        <v>0</v>
      </c>
      <c r="CK218" s="2">
        <v>0</v>
      </c>
      <c r="CL218" s="2">
        <v>0</v>
      </c>
      <c r="CM218" s="6">
        <f>SUM(Table2[[#This Row],[BB B]:[BB FE]])</f>
        <v>28</v>
      </c>
      <c r="CN218" s="11">
        <f>IF((Table2[[#This Row],[BB T]]/Table2[[#This Row],[Admission]]) = 0, "--", (Table2[[#This Row],[BB T]]/Table2[[#This Row],[Admission]]))</f>
        <v>0.11023622047244094</v>
      </c>
      <c r="CO218" s="11" t="str">
        <f>IF(Table2[[#This Row],[BB T]]=0,"--", IF(Table2[[#This Row],[BB HS]]/Table2[[#This Row],[BB T]]=0, "--", Table2[[#This Row],[BB HS]]/Table2[[#This Row],[BB T]]))</f>
        <v>--</v>
      </c>
      <c r="CP218" s="18" t="str">
        <f>IF(Table2[[#This Row],[BB T]]=0,"--", IF(Table2[[#This Row],[BB FE]]/Table2[[#This Row],[BB T]]=0, "--", Table2[[#This Row],[BB FE]]/Table2[[#This Row],[BB T]]))</f>
        <v>--</v>
      </c>
      <c r="CQ218" s="2">
        <v>0</v>
      </c>
      <c r="CR218" s="2">
        <v>13</v>
      </c>
      <c r="CS218" s="2">
        <v>0</v>
      </c>
      <c r="CT218" s="2">
        <v>0</v>
      </c>
      <c r="CU218" s="6">
        <f>SUM(Table2[[#This Row],[SB B]:[SB FE]])</f>
        <v>13</v>
      </c>
      <c r="CV218" s="11">
        <f>IF((Table2[[#This Row],[SB T]]/Table2[[#This Row],[Admission]]) = 0, "--", (Table2[[#This Row],[SB T]]/Table2[[#This Row],[Admission]]))</f>
        <v>5.1181102362204724E-2</v>
      </c>
      <c r="CW218" s="11" t="str">
        <f>IF(Table2[[#This Row],[SB T]]=0,"--", IF(Table2[[#This Row],[SB HS]]/Table2[[#This Row],[SB T]]=0, "--", Table2[[#This Row],[SB HS]]/Table2[[#This Row],[SB T]]))</f>
        <v>--</v>
      </c>
      <c r="CX218" s="18" t="str">
        <f>IF(Table2[[#This Row],[SB T]]=0,"--", IF(Table2[[#This Row],[SB FE]]/Table2[[#This Row],[SB T]]=0, "--", Table2[[#This Row],[SB FE]]/Table2[[#This Row],[SB T]]))</f>
        <v>--</v>
      </c>
      <c r="CY218" s="2">
        <v>8</v>
      </c>
      <c r="CZ218" s="2">
        <v>0</v>
      </c>
      <c r="DA218" s="2">
        <v>0</v>
      </c>
      <c r="DB218" s="2">
        <v>0</v>
      </c>
      <c r="DC218" s="6">
        <f>SUM(Table2[[#This Row],[GF B]:[GF FE]])</f>
        <v>8</v>
      </c>
      <c r="DD218" s="11">
        <f>IF((Table2[[#This Row],[GF T]]/Table2[[#This Row],[Admission]]) = 0, "--", (Table2[[#This Row],[GF T]]/Table2[[#This Row],[Admission]]))</f>
        <v>3.1496062992125984E-2</v>
      </c>
      <c r="DE218" s="11" t="str">
        <f>IF(Table2[[#This Row],[GF T]]=0,"--", IF(Table2[[#This Row],[GF HS]]/Table2[[#This Row],[GF T]]=0, "--", Table2[[#This Row],[GF HS]]/Table2[[#This Row],[GF T]]))</f>
        <v>--</v>
      </c>
      <c r="DF218" s="18" t="str">
        <f>IF(Table2[[#This Row],[GF T]]=0,"--", IF(Table2[[#This Row],[GF FE]]/Table2[[#This Row],[GF T]]=0, "--", Table2[[#This Row],[GF FE]]/Table2[[#This Row],[GF T]]))</f>
        <v>--</v>
      </c>
      <c r="DG218" s="2">
        <v>0</v>
      </c>
      <c r="DH218" s="2">
        <v>20</v>
      </c>
      <c r="DI218" s="2">
        <v>0</v>
      </c>
      <c r="DJ218" s="2">
        <v>8</v>
      </c>
      <c r="DK218" s="6">
        <f>SUM(Table2[[#This Row],[TN B]:[TN FE]])</f>
        <v>28</v>
      </c>
      <c r="DL218" s="11">
        <f>IF((Table2[[#This Row],[TN T]]/Table2[[#This Row],[Admission]]) = 0, "--", (Table2[[#This Row],[TN T]]/Table2[[#This Row],[Admission]]))</f>
        <v>0.11023622047244094</v>
      </c>
      <c r="DM218" s="11" t="str">
        <f>IF(Table2[[#This Row],[TN T]]=0,"--", IF(Table2[[#This Row],[TN HS]]/Table2[[#This Row],[TN T]]=0, "--", Table2[[#This Row],[TN HS]]/Table2[[#This Row],[TN T]]))</f>
        <v>--</v>
      </c>
      <c r="DN218" s="18">
        <f>IF(Table2[[#This Row],[TN T]]=0,"--", IF(Table2[[#This Row],[TN FE]]/Table2[[#This Row],[TN T]]=0, "--", Table2[[#This Row],[TN FE]]/Table2[[#This Row],[TN T]]))</f>
        <v>0.2857142857142857</v>
      </c>
      <c r="DO218" s="2">
        <v>8</v>
      </c>
      <c r="DP218" s="2">
        <v>6</v>
      </c>
      <c r="DQ218" s="2">
        <v>0</v>
      </c>
      <c r="DR218" s="2">
        <v>1</v>
      </c>
      <c r="DS218" s="6">
        <f>SUM(Table2[[#This Row],[BND B]:[BND FE]])</f>
        <v>15</v>
      </c>
      <c r="DT218" s="11">
        <f>IF((Table2[[#This Row],[BND T]]/Table2[[#This Row],[Admission]]) = 0, "--", (Table2[[#This Row],[BND T]]/Table2[[#This Row],[Admission]]))</f>
        <v>5.905511811023622E-2</v>
      </c>
      <c r="DU218" s="11" t="str">
        <f>IF(Table2[[#This Row],[BND T]]=0,"--", IF(Table2[[#This Row],[BND HS]]/Table2[[#This Row],[BND T]]=0, "--", Table2[[#This Row],[BND HS]]/Table2[[#This Row],[BND T]]))</f>
        <v>--</v>
      </c>
      <c r="DV218" s="18">
        <f>IF(Table2[[#This Row],[BND T]]=0,"--", IF(Table2[[#This Row],[BND FE]]/Table2[[#This Row],[BND T]]=0, "--", Table2[[#This Row],[BND FE]]/Table2[[#This Row],[BND T]]))</f>
        <v>6.6666666666666666E-2</v>
      </c>
      <c r="DW218" s="2">
        <v>0</v>
      </c>
      <c r="DX218" s="2">
        <v>0</v>
      </c>
      <c r="DY218" s="2">
        <v>0</v>
      </c>
      <c r="DZ218" s="2">
        <v>0</v>
      </c>
      <c r="EA218" s="6">
        <f>SUM(Table2[[#This Row],[SPE B]:[SPE FE]])</f>
        <v>0</v>
      </c>
      <c r="EB218" s="11" t="str">
        <f>IF((Table2[[#This Row],[SPE T]]/Table2[[#This Row],[Admission]]) = 0, "--", (Table2[[#This Row],[SPE T]]/Table2[[#This Row],[Admission]]))</f>
        <v>--</v>
      </c>
      <c r="EC218" s="11" t="str">
        <f>IF(Table2[[#This Row],[SPE T]]=0,"--", IF(Table2[[#This Row],[SPE HS]]/Table2[[#This Row],[SPE T]]=0, "--", Table2[[#This Row],[SPE HS]]/Table2[[#This Row],[SPE T]]))</f>
        <v>--</v>
      </c>
      <c r="ED218" s="18" t="str">
        <f>IF(Table2[[#This Row],[SPE T]]=0,"--", IF(Table2[[#This Row],[SPE FE]]/Table2[[#This Row],[SPE T]]=0, "--", Table2[[#This Row],[SPE FE]]/Table2[[#This Row],[SPE T]]))</f>
        <v>--</v>
      </c>
      <c r="EE218" s="2">
        <v>0</v>
      </c>
      <c r="EF218" s="2">
        <v>0</v>
      </c>
      <c r="EG218" s="2">
        <v>0</v>
      </c>
      <c r="EH218" s="2">
        <v>0</v>
      </c>
      <c r="EI218" s="6">
        <f>SUM(Table2[[#This Row],[ORC B]:[ORC FE]])</f>
        <v>0</v>
      </c>
      <c r="EJ218" s="11" t="str">
        <f>IF((Table2[[#This Row],[ORC T]]/Table2[[#This Row],[Admission]]) = 0, "--", (Table2[[#This Row],[ORC T]]/Table2[[#This Row],[Admission]]))</f>
        <v>--</v>
      </c>
      <c r="EK218" s="11" t="str">
        <f>IF(Table2[[#This Row],[ORC T]]=0,"--", IF(Table2[[#This Row],[ORC HS]]/Table2[[#This Row],[ORC T]]=0, "--", Table2[[#This Row],[ORC HS]]/Table2[[#This Row],[ORC T]]))</f>
        <v>--</v>
      </c>
      <c r="EL218" s="18" t="str">
        <f>IF(Table2[[#This Row],[ORC T]]=0,"--", IF(Table2[[#This Row],[ORC FE]]/Table2[[#This Row],[ORC T]]=0, "--", Table2[[#This Row],[ORC FE]]/Table2[[#This Row],[ORC T]]))</f>
        <v>--</v>
      </c>
      <c r="EM218" s="2">
        <v>0</v>
      </c>
      <c r="EN218" s="2">
        <v>0</v>
      </c>
      <c r="EO218" s="2">
        <v>0</v>
      </c>
      <c r="EP218" s="2">
        <v>0</v>
      </c>
      <c r="EQ218" s="6">
        <f>SUM(Table2[[#This Row],[SOL B]:[SOL FE]])</f>
        <v>0</v>
      </c>
      <c r="ER218" s="11" t="str">
        <f>IF((Table2[[#This Row],[SOL T]]/Table2[[#This Row],[Admission]]) = 0, "--", (Table2[[#This Row],[SOL T]]/Table2[[#This Row],[Admission]]))</f>
        <v>--</v>
      </c>
      <c r="ES218" s="11" t="str">
        <f>IF(Table2[[#This Row],[SOL T]]=0,"--", IF(Table2[[#This Row],[SOL HS]]/Table2[[#This Row],[SOL T]]=0, "--", Table2[[#This Row],[SOL HS]]/Table2[[#This Row],[SOL T]]))</f>
        <v>--</v>
      </c>
      <c r="ET218" s="18" t="str">
        <f>IF(Table2[[#This Row],[SOL T]]=0,"--", IF(Table2[[#This Row],[SOL FE]]/Table2[[#This Row],[SOL T]]=0, "--", Table2[[#This Row],[SOL FE]]/Table2[[#This Row],[SOL T]]))</f>
        <v>--</v>
      </c>
      <c r="EU218" s="2">
        <v>12</v>
      </c>
      <c r="EV218" s="2">
        <v>30</v>
      </c>
      <c r="EW218" s="2">
        <v>0</v>
      </c>
      <c r="EX218" s="2">
        <v>8</v>
      </c>
      <c r="EY218" s="6">
        <f>SUM(Table2[[#This Row],[CHO B]:[CHO FE]])</f>
        <v>50</v>
      </c>
      <c r="EZ218" s="11">
        <f>IF((Table2[[#This Row],[CHO T]]/Table2[[#This Row],[Admission]]) = 0, "--", (Table2[[#This Row],[CHO T]]/Table2[[#This Row],[Admission]]))</f>
        <v>0.19685039370078741</v>
      </c>
      <c r="FA218" s="11" t="str">
        <f>IF(Table2[[#This Row],[CHO T]]=0,"--", IF(Table2[[#This Row],[CHO HS]]/Table2[[#This Row],[CHO T]]=0, "--", Table2[[#This Row],[CHO HS]]/Table2[[#This Row],[CHO T]]))</f>
        <v>--</v>
      </c>
      <c r="FB218" s="18">
        <f>IF(Table2[[#This Row],[CHO T]]=0,"--", IF(Table2[[#This Row],[CHO FE]]/Table2[[#This Row],[CHO T]]=0, "--", Table2[[#This Row],[CHO FE]]/Table2[[#This Row],[CHO T]]))</f>
        <v>0.16</v>
      </c>
      <c r="FC21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181</v>
      </c>
      <c r="FD218">
        <v>0</v>
      </c>
      <c r="FE218">
        <v>0</v>
      </c>
      <c r="FF218" s="1" t="s">
        <v>390</v>
      </c>
      <c r="FG218" s="1" t="s">
        <v>390</v>
      </c>
      <c r="FH218">
        <v>0</v>
      </c>
      <c r="FI218">
        <v>0</v>
      </c>
      <c r="FJ218" s="1" t="s">
        <v>390</v>
      </c>
      <c r="FK218" s="1" t="s">
        <v>390</v>
      </c>
      <c r="FL218">
        <v>0</v>
      </c>
      <c r="FM218">
        <v>0</v>
      </c>
      <c r="FN218" s="1" t="s">
        <v>390</v>
      </c>
      <c r="FO218" s="1" t="s">
        <v>390</v>
      </c>
    </row>
    <row r="219" spans="1:171">
      <c r="A219">
        <v>896</v>
      </c>
      <c r="B219">
        <v>40</v>
      </c>
      <c r="C219" t="s">
        <v>112</v>
      </c>
      <c r="D219" t="s">
        <v>316</v>
      </c>
      <c r="E219" s="20">
        <v>182</v>
      </c>
      <c r="F219" s="2">
        <v>28</v>
      </c>
      <c r="G219" s="2">
        <v>0</v>
      </c>
      <c r="H219" s="2">
        <v>0</v>
      </c>
      <c r="I219" s="2">
        <v>1</v>
      </c>
      <c r="J219" s="6">
        <f>SUM(Table2[[#This Row],[FB B]:[FB FE]])</f>
        <v>29</v>
      </c>
      <c r="K219" s="11">
        <f>IF((Table2[[#This Row],[FB T]]/Table2[[#This Row],[Admission]]) = 0, "--", (Table2[[#This Row],[FB T]]/Table2[[#This Row],[Admission]]))</f>
        <v>0.15934065934065933</v>
      </c>
      <c r="L219" s="11" t="str">
        <f>IF(Table2[[#This Row],[FB T]]=0,"--", IF(Table2[[#This Row],[FB HS]]/Table2[[#This Row],[FB T]]=0, "--", Table2[[#This Row],[FB HS]]/Table2[[#This Row],[FB T]]))</f>
        <v>--</v>
      </c>
      <c r="M219" s="18">
        <f>IF(Table2[[#This Row],[FB T]]=0,"--", IF(Table2[[#This Row],[FB FE]]/Table2[[#This Row],[FB T]]=0, "--", Table2[[#This Row],[FB FE]]/Table2[[#This Row],[FB T]]))</f>
        <v>3.4482758620689655E-2</v>
      </c>
      <c r="N219" s="2">
        <v>0</v>
      </c>
      <c r="O219" s="2">
        <v>0</v>
      </c>
      <c r="P219" s="2">
        <v>0</v>
      </c>
      <c r="Q219" s="2">
        <v>0</v>
      </c>
      <c r="R219" s="6">
        <f>SUM(Table2[[#This Row],[XC B]:[XC FE]])</f>
        <v>0</v>
      </c>
      <c r="S219" s="11" t="str">
        <f>IF((Table2[[#This Row],[XC T]]/Table2[[#This Row],[Admission]]) = 0, "--", (Table2[[#This Row],[XC T]]/Table2[[#This Row],[Admission]]))</f>
        <v>--</v>
      </c>
      <c r="T219" s="11" t="str">
        <f>IF(Table2[[#This Row],[XC T]]=0,"--", IF(Table2[[#This Row],[XC HS]]/Table2[[#This Row],[XC T]]=0, "--", Table2[[#This Row],[XC HS]]/Table2[[#This Row],[XC T]]))</f>
        <v>--</v>
      </c>
      <c r="U219" s="18" t="str">
        <f>IF(Table2[[#This Row],[XC T]]=0,"--", IF(Table2[[#This Row],[XC FE]]/Table2[[#This Row],[XC T]]=0, "--", Table2[[#This Row],[XC FE]]/Table2[[#This Row],[XC T]]))</f>
        <v>--</v>
      </c>
      <c r="V219" s="2">
        <v>20</v>
      </c>
      <c r="W219" s="2">
        <v>0</v>
      </c>
      <c r="X219" s="2">
        <v>1</v>
      </c>
      <c r="Y219" s="6">
        <f>SUM(Table2[[#This Row],[VB G]:[VB FE]])</f>
        <v>21</v>
      </c>
      <c r="Z219" s="11">
        <f>IF((Table2[[#This Row],[VB T]]/Table2[[#This Row],[Admission]]) = 0, "--", (Table2[[#This Row],[VB T]]/Table2[[#This Row],[Admission]]))</f>
        <v>0.11538461538461539</v>
      </c>
      <c r="AA219" s="11" t="str">
        <f>IF(Table2[[#This Row],[VB T]]=0,"--", IF(Table2[[#This Row],[VB HS]]/Table2[[#This Row],[VB T]]=0, "--", Table2[[#This Row],[VB HS]]/Table2[[#This Row],[VB T]]))</f>
        <v>--</v>
      </c>
      <c r="AB219" s="18">
        <f>IF(Table2[[#This Row],[VB T]]=0,"--", IF(Table2[[#This Row],[VB FE]]/Table2[[#This Row],[VB T]]=0, "--", Table2[[#This Row],[VB FE]]/Table2[[#This Row],[VB T]]))</f>
        <v>4.7619047619047616E-2</v>
      </c>
      <c r="AC219" s="2">
        <v>0</v>
      </c>
      <c r="AD219" s="2">
        <v>0</v>
      </c>
      <c r="AE219" s="2">
        <v>0</v>
      </c>
      <c r="AF219" s="2">
        <v>0</v>
      </c>
      <c r="AG219" s="6">
        <f>SUM(Table2[[#This Row],[SC B]:[SC FE]])</f>
        <v>0</v>
      </c>
      <c r="AH219" s="11" t="str">
        <f>IF((Table2[[#This Row],[SC T]]/Table2[[#This Row],[Admission]]) = 0, "--", (Table2[[#This Row],[SC T]]/Table2[[#This Row],[Admission]]))</f>
        <v>--</v>
      </c>
      <c r="AI219" s="11" t="str">
        <f>IF(Table2[[#This Row],[SC T]]=0,"--", IF(Table2[[#This Row],[SC HS]]/Table2[[#This Row],[SC T]]=0, "--", Table2[[#This Row],[SC HS]]/Table2[[#This Row],[SC T]]))</f>
        <v>--</v>
      </c>
      <c r="AJ219" s="18" t="str">
        <f>IF(Table2[[#This Row],[SC T]]=0,"--", IF(Table2[[#This Row],[SC FE]]/Table2[[#This Row],[SC T]]=0, "--", Table2[[#This Row],[SC FE]]/Table2[[#This Row],[SC T]]))</f>
        <v>--</v>
      </c>
      <c r="AK219" s="15">
        <f>SUM(Table2[[#This Row],[FB T]],Table2[[#This Row],[XC T]],Table2[[#This Row],[VB T]],Table2[[#This Row],[SC T]])</f>
        <v>50</v>
      </c>
      <c r="AL219" s="2">
        <v>21</v>
      </c>
      <c r="AM219" s="2">
        <v>18</v>
      </c>
      <c r="AN219" s="2">
        <v>0</v>
      </c>
      <c r="AO219" s="2">
        <v>1</v>
      </c>
      <c r="AP219" s="6">
        <f>SUM(Table2[[#This Row],[BX B]:[BX FE]])</f>
        <v>40</v>
      </c>
      <c r="AQ219" s="11">
        <f>IF((Table2[[#This Row],[BX T]]/Table2[[#This Row],[Admission]]) = 0, "--", (Table2[[#This Row],[BX T]]/Table2[[#This Row],[Admission]]))</f>
        <v>0.21978021978021978</v>
      </c>
      <c r="AR219" s="11" t="str">
        <f>IF(Table2[[#This Row],[BX T]]=0,"--", IF(Table2[[#This Row],[BX HS]]/Table2[[#This Row],[BX T]]=0, "--", Table2[[#This Row],[BX HS]]/Table2[[#This Row],[BX T]]))</f>
        <v>--</v>
      </c>
      <c r="AS219" s="18">
        <f>IF(Table2[[#This Row],[BX T]]=0,"--", IF(Table2[[#This Row],[BX FE]]/Table2[[#This Row],[BX T]]=0, "--", Table2[[#This Row],[BX FE]]/Table2[[#This Row],[BX T]]))</f>
        <v>2.5000000000000001E-2</v>
      </c>
      <c r="AT219" s="2">
        <v>0</v>
      </c>
      <c r="AU219" s="2">
        <v>0</v>
      </c>
      <c r="AV219" s="2">
        <v>0</v>
      </c>
      <c r="AW219" s="2">
        <v>0</v>
      </c>
      <c r="AX219" s="6">
        <f>SUM(Table2[[#This Row],[SW B]:[SW FE]])</f>
        <v>0</v>
      </c>
      <c r="AY219" s="11" t="str">
        <f>IF((Table2[[#This Row],[SW T]]/Table2[[#This Row],[Admission]]) = 0, "--", (Table2[[#This Row],[SW T]]/Table2[[#This Row],[Admission]]))</f>
        <v>--</v>
      </c>
      <c r="AZ219" s="11" t="str">
        <f>IF(Table2[[#This Row],[SW T]]=0,"--", IF(Table2[[#This Row],[SW HS]]/Table2[[#This Row],[SW T]]=0, "--", Table2[[#This Row],[SW HS]]/Table2[[#This Row],[SW T]]))</f>
        <v>--</v>
      </c>
      <c r="BA219" s="18" t="str">
        <f>IF(Table2[[#This Row],[SW T]]=0,"--", IF(Table2[[#This Row],[SW FE]]/Table2[[#This Row],[SW T]]=0, "--", Table2[[#This Row],[SW FE]]/Table2[[#This Row],[SW T]]))</f>
        <v>--</v>
      </c>
      <c r="BB219" s="2">
        <v>0</v>
      </c>
      <c r="BC219" s="2">
        <v>0</v>
      </c>
      <c r="BD219" s="2">
        <v>0</v>
      </c>
      <c r="BE219" s="2">
        <v>0</v>
      </c>
      <c r="BF219" s="6">
        <f>SUM(Table2[[#This Row],[CHE B]:[CHE FE]])</f>
        <v>0</v>
      </c>
      <c r="BG219" s="11" t="str">
        <f>IF((Table2[[#This Row],[CHE T]]/Table2[[#This Row],[Admission]]) = 0, "--", (Table2[[#This Row],[CHE T]]/Table2[[#This Row],[Admission]]))</f>
        <v>--</v>
      </c>
      <c r="BH219" s="11" t="str">
        <f>IF(Table2[[#This Row],[CHE T]]=0,"--", IF(Table2[[#This Row],[CHE HS]]/Table2[[#This Row],[CHE T]]=0, "--", Table2[[#This Row],[CHE HS]]/Table2[[#This Row],[CHE T]]))</f>
        <v>--</v>
      </c>
      <c r="BI219" s="22" t="str">
        <f>IF(Table2[[#This Row],[CHE T]]=0,"--", IF(Table2[[#This Row],[CHE FE]]/Table2[[#This Row],[CHE T]]=0, "--", Table2[[#This Row],[CHE FE]]/Table2[[#This Row],[CHE T]]))</f>
        <v>--</v>
      </c>
      <c r="BJ219" s="2">
        <v>16</v>
      </c>
      <c r="BK219" s="2">
        <v>0</v>
      </c>
      <c r="BL219" s="2">
        <v>0</v>
      </c>
      <c r="BM219" s="2">
        <v>0</v>
      </c>
      <c r="BN219" s="6">
        <f>SUM(Table2[[#This Row],[WR B]:[WR FE]])</f>
        <v>16</v>
      </c>
      <c r="BO219" s="11">
        <f>IF((Table2[[#This Row],[WR T]]/Table2[[#This Row],[Admission]]) = 0, "--", (Table2[[#This Row],[WR T]]/Table2[[#This Row],[Admission]]))</f>
        <v>8.7912087912087919E-2</v>
      </c>
      <c r="BP219" s="11" t="str">
        <f>IF(Table2[[#This Row],[WR T]]=0,"--", IF(Table2[[#This Row],[WR HS]]/Table2[[#This Row],[WR T]]=0, "--", Table2[[#This Row],[WR HS]]/Table2[[#This Row],[WR T]]))</f>
        <v>--</v>
      </c>
      <c r="BQ219" s="18" t="str">
        <f>IF(Table2[[#This Row],[WR T]]=0,"--", IF(Table2[[#This Row],[WR FE]]/Table2[[#This Row],[WR T]]=0, "--", Table2[[#This Row],[WR FE]]/Table2[[#This Row],[WR T]]))</f>
        <v>--</v>
      </c>
      <c r="BR219" s="2">
        <v>0</v>
      </c>
      <c r="BS219" s="2">
        <v>16</v>
      </c>
      <c r="BT219" s="2">
        <v>0</v>
      </c>
      <c r="BU219" s="2">
        <v>0</v>
      </c>
      <c r="BV219" s="6">
        <f>SUM(Table2[[#This Row],[DNC B]:[DNC FE]])</f>
        <v>16</v>
      </c>
      <c r="BW219" s="11">
        <f>IF((Table2[[#This Row],[DNC T]]/Table2[[#This Row],[Admission]]) = 0, "--", (Table2[[#This Row],[DNC T]]/Table2[[#This Row],[Admission]]))</f>
        <v>8.7912087912087919E-2</v>
      </c>
      <c r="BX219" s="11" t="str">
        <f>IF(Table2[[#This Row],[DNC T]]=0,"--", IF(Table2[[#This Row],[DNC HS]]/Table2[[#This Row],[DNC T]]=0, "--", Table2[[#This Row],[DNC HS]]/Table2[[#This Row],[DNC T]]))</f>
        <v>--</v>
      </c>
      <c r="BY219" s="18" t="str">
        <f>IF(Table2[[#This Row],[DNC T]]=0,"--", IF(Table2[[#This Row],[DNC FE]]/Table2[[#This Row],[DNC T]]=0, "--", Table2[[#This Row],[DNC FE]]/Table2[[#This Row],[DNC T]]))</f>
        <v>--</v>
      </c>
      <c r="BZ219" s="24">
        <f>SUM(Table2[[#This Row],[BX T]],Table2[[#This Row],[SW T]],Table2[[#This Row],[CHE T]],Table2[[#This Row],[WR T]],Table2[[#This Row],[DNC T]])</f>
        <v>72</v>
      </c>
      <c r="CA219" s="2">
        <v>20</v>
      </c>
      <c r="CB219" s="2">
        <v>16</v>
      </c>
      <c r="CC219" s="2">
        <v>0</v>
      </c>
      <c r="CD219" s="2">
        <v>2</v>
      </c>
      <c r="CE219" s="6">
        <f>SUM(Table2[[#This Row],[TF B]:[TF FE]])</f>
        <v>38</v>
      </c>
      <c r="CF219" s="11">
        <f>IF((Table2[[#This Row],[TF T]]/Table2[[#This Row],[Admission]]) = 0, "--", (Table2[[#This Row],[TF T]]/Table2[[#This Row],[Admission]]))</f>
        <v>0.2087912087912088</v>
      </c>
      <c r="CG219" s="11" t="str">
        <f>IF(Table2[[#This Row],[TF T]]=0,"--", IF(Table2[[#This Row],[TF HS]]/Table2[[#This Row],[TF T]]=0, "--", Table2[[#This Row],[TF HS]]/Table2[[#This Row],[TF T]]))</f>
        <v>--</v>
      </c>
      <c r="CH219" s="18">
        <f>IF(Table2[[#This Row],[TF T]]=0,"--", IF(Table2[[#This Row],[TF FE]]/Table2[[#This Row],[TF T]]=0, "--", Table2[[#This Row],[TF FE]]/Table2[[#This Row],[TF T]]))</f>
        <v>5.2631578947368418E-2</v>
      </c>
      <c r="CI219" s="2">
        <v>15</v>
      </c>
      <c r="CJ219" s="2">
        <v>1</v>
      </c>
      <c r="CK219" s="2">
        <v>0</v>
      </c>
      <c r="CL219" s="2">
        <v>0</v>
      </c>
      <c r="CM219" s="6">
        <f>SUM(Table2[[#This Row],[BB B]:[BB FE]])</f>
        <v>16</v>
      </c>
      <c r="CN219" s="11">
        <f>IF((Table2[[#This Row],[BB T]]/Table2[[#This Row],[Admission]]) = 0, "--", (Table2[[#This Row],[BB T]]/Table2[[#This Row],[Admission]]))</f>
        <v>8.7912087912087919E-2</v>
      </c>
      <c r="CO219" s="11" t="str">
        <f>IF(Table2[[#This Row],[BB T]]=0,"--", IF(Table2[[#This Row],[BB HS]]/Table2[[#This Row],[BB T]]=0, "--", Table2[[#This Row],[BB HS]]/Table2[[#This Row],[BB T]]))</f>
        <v>--</v>
      </c>
      <c r="CP219" s="18" t="str">
        <f>IF(Table2[[#This Row],[BB T]]=0,"--", IF(Table2[[#This Row],[BB FE]]/Table2[[#This Row],[BB T]]=0, "--", Table2[[#This Row],[BB FE]]/Table2[[#This Row],[BB T]]))</f>
        <v>--</v>
      </c>
      <c r="CQ219" s="2">
        <v>0</v>
      </c>
      <c r="CR219" s="2">
        <v>0</v>
      </c>
      <c r="CS219" s="2">
        <v>0</v>
      </c>
      <c r="CT219" s="2">
        <v>0</v>
      </c>
      <c r="CU219" s="6">
        <f>SUM(Table2[[#This Row],[SB B]:[SB FE]])</f>
        <v>0</v>
      </c>
      <c r="CV219" s="11" t="str">
        <f>IF((Table2[[#This Row],[SB T]]/Table2[[#This Row],[Admission]]) = 0, "--", (Table2[[#This Row],[SB T]]/Table2[[#This Row],[Admission]]))</f>
        <v>--</v>
      </c>
      <c r="CW219" s="11" t="str">
        <f>IF(Table2[[#This Row],[SB T]]=0,"--", IF(Table2[[#This Row],[SB HS]]/Table2[[#This Row],[SB T]]=0, "--", Table2[[#This Row],[SB HS]]/Table2[[#This Row],[SB T]]))</f>
        <v>--</v>
      </c>
      <c r="CX219" s="18" t="str">
        <f>IF(Table2[[#This Row],[SB T]]=0,"--", IF(Table2[[#This Row],[SB FE]]/Table2[[#This Row],[SB T]]=0, "--", Table2[[#This Row],[SB FE]]/Table2[[#This Row],[SB T]]))</f>
        <v>--</v>
      </c>
      <c r="CY219" s="2">
        <v>0</v>
      </c>
      <c r="CZ219" s="2">
        <v>0</v>
      </c>
      <c r="DA219" s="2">
        <v>0</v>
      </c>
      <c r="DB219" s="2">
        <v>0</v>
      </c>
      <c r="DC219" s="6">
        <f>SUM(Table2[[#This Row],[GF B]:[GF FE]])</f>
        <v>0</v>
      </c>
      <c r="DD219" s="11" t="str">
        <f>IF((Table2[[#This Row],[GF T]]/Table2[[#This Row],[Admission]]) = 0, "--", (Table2[[#This Row],[GF T]]/Table2[[#This Row],[Admission]]))</f>
        <v>--</v>
      </c>
      <c r="DE219" s="11" t="str">
        <f>IF(Table2[[#This Row],[GF T]]=0,"--", IF(Table2[[#This Row],[GF HS]]/Table2[[#This Row],[GF T]]=0, "--", Table2[[#This Row],[GF HS]]/Table2[[#This Row],[GF T]]))</f>
        <v>--</v>
      </c>
      <c r="DF219" s="18" t="str">
        <f>IF(Table2[[#This Row],[GF T]]=0,"--", IF(Table2[[#This Row],[GF FE]]/Table2[[#This Row],[GF T]]=0, "--", Table2[[#This Row],[GF FE]]/Table2[[#This Row],[GF T]]))</f>
        <v>--</v>
      </c>
      <c r="DG219" s="2">
        <v>0</v>
      </c>
      <c r="DH219" s="2">
        <v>0</v>
      </c>
      <c r="DI219" s="2">
        <v>0</v>
      </c>
      <c r="DJ219" s="2">
        <v>0</v>
      </c>
      <c r="DK219" s="6">
        <f>SUM(Table2[[#This Row],[TN B]:[TN FE]])</f>
        <v>0</v>
      </c>
      <c r="DL219" s="11" t="str">
        <f>IF((Table2[[#This Row],[TN T]]/Table2[[#This Row],[Admission]]) = 0, "--", (Table2[[#This Row],[TN T]]/Table2[[#This Row],[Admission]]))</f>
        <v>--</v>
      </c>
      <c r="DM219" s="11" t="str">
        <f>IF(Table2[[#This Row],[TN T]]=0,"--", IF(Table2[[#This Row],[TN HS]]/Table2[[#This Row],[TN T]]=0, "--", Table2[[#This Row],[TN HS]]/Table2[[#This Row],[TN T]]))</f>
        <v>--</v>
      </c>
      <c r="DN219" s="18" t="str">
        <f>IF(Table2[[#This Row],[TN T]]=0,"--", IF(Table2[[#This Row],[TN FE]]/Table2[[#This Row],[TN T]]=0, "--", Table2[[#This Row],[TN FE]]/Table2[[#This Row],[TN T]]))</f>
        <v>--</v>
      </c>
      <c r="DO219" s="2">
        <v>0</v>
      </c>
      <c r="DP219" s="2">
        <v>0</v>
      </c>
      <c r="DQ219" s="2">
        <v>0</v>
      </c>
      <c r="DR219" s="2">
        <v>0</v>
      </c>
      <c r="DS219" s="6">
        <f>SUM(Table2[[#This Row],[BND B]:[BND FE]])</f>
        <v>0</v>
      </c>
      <c r="DT219" s="11" t="str">
        <f>IF((Table2[[#This Row],[BND T]]/Table2[[#This Row],[Admission]]) = 0, "--", (Table2[[#This Row],[BND T]]/Table2[[#This Row],[Admission]]))</f>
        <v>--</v>
      </c>
      <c r="DU219" s="11" t="str">
        <f>IF(Table2[[#This Row],[BND T]]=0,"--", IF(Table2[[#This Row],[BND HS]]/Table2[[#This Row],[BND T]]=0, "--", Table2[[#This Row],[BND HS]]/Table2[[#This Row],[BND T]]))</f>
        <v>--</v>
      </c>
      <c r="DV219" s="18" t="str">
        <f>IF(Table2[[#This Row],[BND T]]=0,"--", IF(Table2[[#This Row],[BND FE]]/Table2[[#This Row],[BND T]]=0, "--", Table2[[#This Row],[BND FE]]/Table2[[#This Row],[BND T]]))</f>
        <v>--</v>
      </c>
      <c r="DW219" s="2">
        <v>0</v>
      </c>
      <c r="DX219" s="2">
        <v>0</v>
      </c>
      <c r="DY219" s="2">
        <v>0</v>
      </c>
      <c r="DZ219" s="2">
        <v>0</v>
      </c>
      <c r="EA219" s="6">
        <f>SUM(Table2[[#This Row],[SPE B]:[SPE FE]])</f>
        <v>0</v>
      </c>
      <c r="EB219" s="11" t="str">
        <f>IF((Table2[[#This Row],[SPE T]]/Table2[[#This Row],[Admission]]) = 0, "--", (Table2[[#This Row],[SPE T]]/Table2[[#This Row],[Admission]]))</f>
        <v>--</v>
      </c>
      <c r="EC219" s="11" t="str">
        <f>IF(Table2[[#This Row],[SPE T]]=0,"--", IF(Table2[[#This Row],[SPE HS]]/Table2[[#This Row],[SPE T]]=0, "--", Table2[[#This Row],[SPE HS]]/Table2[[#This Row],[SPE T]]))</f>
        <v>--</v>
      </c>
      <c r="ED219" s="18" t="str">
        <f>IF(Table2[[#This Row],[SPE T]]=0,"--", IF(Table2[[#This Row],[SPE FE]]/Table2[[#This Row],[SPE T]]=0, "--", Table2[[#This Row],[SPE FE]]/Table2[[#This Row],[SPE T]]))</f>
        <v>--</v>
      </c>
      <c r="EE219" s="2">
        <v>0</v>
      </c>
      <c r="EF219" s="2">
        <v>0</v>
      </c>
      <c r="EG219" s="2">
        <v>0</v>
      </c>
      <c r="EH219" s="2">
        <v>0</v>
      </c>
      <c r="EI219" s="6">
        <f>SUM(Table2[[#This Row],[ORC B]:[ORC FE]])</f>
        <v>0</v>
      </c>
      <c r="EJ219" s="11" t="str">
        <f>IF((Table2[[#This Row],[ORC T]]/Table2[[#This Row],[Admission]]) = 0, "--", (Table2[[#This Row],[ORC T]]/Table2[[#This Row],[Admission]]))</f>
        <v>--</v>
      </c>
      <c r="EK219" s="11" t="str">
        <f>IF(Table2[[#This Row],[ORC T]]=0,"--", IF(Table2[[#This Row],[ORC HS]]/Table2[[#This Row],[ORC T]]=0, "--", Table2[[#This Row],[ORC HS]]/Table2[[#This Row],[ORC T]]))</f>
        <v>--</v>
      </c>
      <c r="EL219" s="18" t="str">
        <f>IF(Table2[[#This Row],[ORC T]]=0,"--", IF(Table2[[#This Row],[ORC FE]]/Table2[[#This Row],[ORC T]]=0, "--", Table2[[#This Row],[ORC FE]]/Table2[[#This Row],[ORC T]]))</f>
        <v>--</v>
      </c>
      <c r="EM219" s="2">
        <v>0</v>
      </c>
      <c r="EN219" s="2">
        <v>0</v>
      </c>
      <c r="EO219" s="2">
        <v>0</v>
      </c>
      <c r="EP219" s="2">
        <v>0</v>
      </c>
      <c r="EQ219" s="6">
        <f>SUM(Table2[[#This Row],[SOL B]:[SOL FE]])</f>
        <v>0</v>
      </c>
      <c r="ER219" s="11" t="str">
        <f>IF((Table2[[#This Row],[SOL T]]/Table2[[#This Row],[Admission]]) = 0, "--", (Table2[[#This Row],[SOL T]]/Table2[[#This Row],[Admission]]))</f>
        <v>--</v>
      </c>
      <c r="ES219" s="11" t="str">
        <f>IF(Table2[[#This Row],[SOL T]]=0,"--", IF(Table2[[#This Row],[SOL HS]]/Table2[[#This Row],[SOL T]]=0, "--", Table2[[#This Row],[SOL HS]]/Table2[[#This Row],[SOL T]]))</f>
        <v>--</v>
      </c>
      <c r="ET219" s="18" t="str">
        <f>IF(Table2[[#This Row],[SOL T]]=0,"--", IF(Table2[[#This Row],[SOL FE]]/Table2[[#This Row],[SOL T]]=0, "--", Table2[[#This Row],[SOL FE]]/Table2[[#This Row],[SOL T]]))</f>
        <v>--</v>
      </c>
      <c r="EU219" s="2">
        <v>0</v>
      </c>
      <c r="EV219" s="2">
        <v>0</v>
      </c>
      <c r="EW219" s="2">
        <v>0</v>
      </c>
      <c r="EX219" s="2">
        <v>0</v>
      </c>
      <c r="EY219" s="6">
        <f>SUM(Table2[[#This Row],[CHO B]:[CHO FE]])</f>
        <v>0</v>
      </c>
      <c r="EZ219" s="11" t="str">
        <f>IF((Table2[[#This Row],[CHO T]]/Table2[[#This Row],[Admission]]) = 0, "--", (Table2[[#This Row],[CHO T]]/Table2[[#This Row],[Admission]]))</f>
        <v>--</v>
      </c>
      <c r="FA219" s="11" t="str">
        <f>IF(Table2[[#This Row],[CHO T]]=0,"--", IF(Table2[[#This Row],[CHO HS]]/Table2[[#This Row],[CHO T]]=0, "--", Table2[[#This Row],[CHO HS]]/Table2[[#This Row],[CHO T]]))</f>
        <v>--</v>
      </c>
      <c r="FB219" s="18" t="str">
        <f>IF(Table2[[#This Row],[CHO T]]=0,"--", IF(Table2[[#This Row],[CHO FE]]/Table2[[#This Row],[CHO T]]=0, "--", Table2[[#This Row],[CHO FE]]/Table2[[#This Row],[CHO T]]))</f>
        <v>--</v>
      </c>
      <c r="FC21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54</v>
      </c>
      <c r="FD219">
        <v>0</v>
      </c>
      <c r="FE219">
        <v>0</v>
      </c>
      <c r="FF219" s="1" t="s">
        <v>390</v>
      </c>
      <c r="FG219" s="1" t="s">
        <v>390</v>
      </c>
      <c r="FH219">
        <v>0</v>
      </c>
      <c r="FI219">
        <v>0</v>
      </c>
      <c r="FJ219" s="1" t="s">
        <v>390</v>
      </c>
      <c r="FK219" s="1" t="s">
        <v>390</v>
      </c>
      <c r="FL219">
        <v>0</v>
      </c>
      <c r="FM219">
        <v>0</v>
      </c>
      <c r="FN219" s="1" t="s">
        <v>390</v>
      </c>
      <c r="FO219" s="1" t="s">
        <v>390</v>
      </c>
    </row>
    <row r="220" spans="1:171">
      <c r="A220">
        <v>908</v>
      </c>
      <c r="B220">
        <v>79</v>
      </c>
      <c r="C220" t="s">
        <v>102</v>
      </c>
      <c r="D220" t="s">
        <v>317</v>
      </c>
      <c r="E220" s="20">
        <v>680</v>
      </c>
      <c r="F220" s="2">
        <v>89</v>
      </c>
      <c r="G220" s="2">
        <v>0</v>
      </c>
      <c r="H220" s="2">
        <v>2</v>
      </c>
      <c r="I220" s="2">
        <v>0</v>
      </c>
      <c r="J220" s="6">
        <f>SUM(Table2[[#This Row],[FB B]:[FB FE]])</f>
        <v>91</v>
      </c>
      <c r="K220" s="11">
        <f>IF((Table2[[#This Row],[FB T]]/Table2[[#This Row],[Admission]]) = 0, "--", (Table2[[#This Row],[FB T]]/Table2[[#This Row],[Admission]]))</f>
        <v>0.1338235294117647</v>
      </c>
      <c r="L220" s="11">
        <f>IF(Table2[[#This Row],[FB T]]=0,"--", IF(Table2[[#This Row],[FB HS]]/Table2[[#This Row],[FB T]]=0, "--", Table2[[#This Row],[FB HS]]/Table2[[#This Row],[FB T]]))</f>
        <v>2.197802197802198E-2</v>
      </c>
      <c r="M220" s="18" t="str">
        <f>IF(Table2[[#This Row],[FB T]]=0,"--", IF(Table2[[#This Row],[FB FE]]/Table2[[#This Row],[FB T]]=0, "--", Table2[[#This Row],[FB FE]]/Table2[[#This Row],[FB T]]))</f>
        <v>--</v>
      </c>
      <c r="N220" s="2">
        <v>12</v>
      </c>
      <c r="O220" s="2">
        <v>15</v>
      </c>
      <c r="P220" s="2">
        <v>5</v>
      </c>
      <c r="Q220" s="2">
        <v>0</v>
      </c>
      <c r="R220" s="6">
        <f>SUM(Table2[[#This Row],[XC B]:[XC FE]])</f>
        <v>32</v>
      </c>
      <c r="S220" s="11">
        <f>IF((Table2[[#This Row],[XC T]]/Table2[[#This Row],[Admission]]) = 0, "--", (Table2[[#This Row],[XC T]]/Table2[[#This Row],[Admission]]))</f>
        <v>4.7058823529411764E-2</v>
      </c>
      <c r="T220" s="11">
        <f>IF(Table2[[#This Row],[XC T]]=0,"--", IF(Table2[[#This Row],[XC HS]]/Table2[[#This Row],[XC T]]=0, "--", Table2[[#This Row],[XC HS]]/Table2[[#This Row],[XC T]]))</f>
        <v>0.15625</v>
      </c>
      <c r="U220" s="18" t="str">
        <f>IF(Table2[[#This Row],[XC T]]=0,"--", IF(Table2[[#This Row],[XC FE]]/Table2[[#This Row],[XC T]]=0, "--", Table2[[#This Row],[XC FE]]/Table2[[#This Row],[XC T]]))</f>
        <v>--</v>
      </c>
      <c r="V220" s="2">
        <v>30</v>
      </c>
      <c r="W220" s="2">
        <v>0</v>
      </c>
      <c r="X220" s="2">
        <v>0</v>
      </c>
      <c r="Y220" s="6">
        <f>SUM(Table2[[#This Row],[VB G]:[VB FE]])</f>
        <v>30</v>
      </c>
      <c r="Z220" s="11">
        <f>IF((Table2[[#This Row],[VB T]]/Table2[[#This Row],[Admission]]) = 0, "--", (Table2[[#This Row],[VB T]]/Table2[[#This Row],[Admission]]))</f>
        <v>4.4117647058823532E-2</v>
      </c>
      <c r="AA220" s="11" t="str">
        <f>IF(Table2[[#This Row],[VB T]]=0,"--", IF(Table2[[#This Row],[VB HS]]/Table2[[#This Row],[VB T]]=0, "--", Table2[[#This Row],[VB HS]]/Table2[[#This Row],[VB T]]))</f>
        <v>--</v>
      </c>
      <c r="AB220" s="18" t="str">
        <f>IF(Table2[[#This Row],[VB T]]=0,"--", IF(Table2[[#This Row],[VB FE]]/Table2[[#This Row],[VB T]]=0, "--", Table2[[#This Row],[VB FE]]/Table2[[#This Row],[VB T]]))</f>
        <v>--</v>
      </c>
      <c r="AC220" s="2">
        <v>31</v>
      </c>
      <c r="AD220" s="2">
        <v>33</v>
      </c>
      <c r="AE220" s="2">
        <v>1</v>
      </c>
      <c r="AF220" s="2">
        <v>0</v>
      </c>
      <c r="AG220" s="6">
        <f>SUM(Table2[[#This Row],[SC B]:[SC FE]])</f>
        <v>65</v>
      </c>
      <c r="AH220" s="11">
        <f>IF((Table2[[#This Row],[SC T]]/Table2[[#This Row],[Admission]]) = 0, "--", (Table2[[#This Row],[SC T]]/Table2[[#This Row],[Admission]]))</f>
        <v>9.5588235294117641E-2</v>
      </c>
      <c r="AI220" s="11">
        <f>IF(Table2[[#This Row],[SC T]]=0,"--", IF(Table2[[#This Row],[SC HS]]/Table2[[#This Row],[SC T]]=0, "--", Table2[[#This Row],[SC HS]]/Table2[[#This Row],[SC T]]))</f>
        <v>1.5384615384615385E-2</v>
      </c>
      <c r="AJ220" s="18" t="str">
        <f>IF(Table2[[#This Row],[SC T]]=0,"--", IF(Table2[[#This Row],[SC FE]]/Table2[[#This Row],[SC T]]=0, "--", Table2[[#This Row],[SC FE]]/Table2[[#This Row],[SC T]]))</f>
        <v>--</v>
      </c>
      <c r="AK220" s="15">
        <f>SUM(Table2[[#This Row],[FB T]],Table2[[#This Row],[XC T]],Table2[[#This Row],[VB T]],Table2[[#This Row],[SC T]])</f>
        <v>218</v>
      </c>
      <c r="AL220" s="2">
        <v>36</v>
      </c>
      <c r="AM220" s="2">
        <v>30</v>
      </c>
      <c r="AN220" s="2">
        <v>1</v>
      </c>
      <c r="AO220" s="2">
        <v>0</v>
      </c>
      <c r="AP220" s="6">
        <f>SUM(Table2[[#This Row],[BX B]:[BX FE]])</f>
        <v>67</v>
      </c>
      <c r="AQ220" s="11">
        <f>IF((Table2[[#This Row],[BX T]]/Table2[[#This Row],[Admission]]) = 0, "--", (Table2[[#This Row],[BX T]]/Table2[[#This Row],[Admission]]))</f>
        <v>9.8529411764705879E-2</v>
      </c>
      <c r="AR220" s="11">
        <f>IF(Table2[[#This Row],[BX T]]=0,"--", IF(Table2[[#This Row],[BX HS]]/Table2[[#This Row],[BX T]]=0, "--", Table2[[#This Row],[BX HS]]/Table2[[#This Row],[BX T]]))</f>
        <v>1.4925373134328358E-2</v>
      </c>
      <c r="AS220" s="18" t="str">
        <f>IF(Table2[[#This Row],[BX T]]=0,"--", IF(Table2[[#This Row],[BX FE]]/Table2[[#This Row],[BX T]]=0, "--", Table2[[#This Row],[BX FE]]/Table2[[#This Row],[BX T]]))</f>
        <v>--</v>
      </c>
      <c r="AT220" s="2">
        <v>15</v>
      </c>
      <c r="AU220" s="2">
        <v>22</v>
      </c>
      <c r="AV220" s="2">
        <v>1</v>
      </c>
      <c r="AW220" s="2">
        <v>0</v>
      </c>
      <c r="AX220" s="6">
        <f>SUM(Table2[[#This Row],[SW B]:[SW FE]])</f>
        <v>38</v>
      </c>
      <c r="AY220" s="11">
        <f>IF((Table2[[#This Row],[SW T]]/Table2[[#This Row],[Admission]]) = 0, "--", (Table2[[#This Row],[SW T]]/Table2[[#This Row],[Admission]]))</f>
        <v>5.5882352941176473E-2</v>
      </c>
      <c r="AZ220" s="11">
        <f>IF(Table2[[#This Row],[SW T]]=0,"--", IF(Table2[[#This Row],[SW HS]]/Table2[[#This Row],[SW T]]=0, "--", Table2[[#This Row],[SW HS]]/Table2[[#This Row],[SW T]]))</f>
        <v>2.6315789473684209E-2</v>
      </c>
      <c r="BA220" s="18" t="str">
        <f>IF(Table2[[#This Row],[SW T]]=0,"--", IF(Table2[[#This Row],[SW FE]]/Table2[[#This Row],[SW T]]=0, "--", Table2[[#This Row],[SW FE]]/Table2[[#This Row],[SW T]]))</f>
        <v>--</v>
      </c>
      <c r="BB220" s="2">
        <v>0</v>
      </c>
      <c r="BC220" s="2">
        <v>5</v>
      </c>
      <c r="BD220" s="2">
        <v>0</v>
      </c>
      <c r="BE220" s="2">
        <v>0</v>
      </c>
      <c r="BF220" s="6">
        <f>SUM(Table2[[#This Row],[CHE B]:[CHE FE]])</f>
        <v>5</v>
      </c>
      <c r="BG220" s="11">
        <f>IF((Table2[[#This Row],[CHE T]]/Table2[[#This Row],[Admission]]) = 0, "--", (Table2[[#This Row],[CHE T]]/Table2[[#This Row],[Admission]]))</f>
        <v>7.3529411764705881E-3</v>
      </c>
      <c r="BH220" s="11" t="str">
        <f>IF(Table2[[#This Row],[CHE T]]=0,"--", IF(Table2[[#This Row],[CHE HS]]/Table2[[#This Row],[CHE T]]=0, "--", Table2[[#This Row],[CHE HS]]/Table2[[#This Row],[CHE T]]))</f>
        <v>--</v>
      </c>
      <c r="BI220" s="22" t="str">
        <f>IF(Table2[[#This Row],[CHE T]]=0,"--", IF(Table2[[#This Row],[CHE FE]]/Table2[[#This Row],[CHE T]]=0, "--", Table2[[#This Row],[CHE FE]]/Table2[[#This Row],[CHE T]]))</f>
        <v>--</v>
      </c>
      <c r="BJ220" s="2">
        <v>44</v>
      </c>
      <c r="BK220" s="2">
        <v>0</v>
      </c>
      <c r="BL220" s="2">
        <v>0</v>
      </c>
      <c r="BM220" s="2">
        <v>0</v>
      </c>
      <c r="BN220" s="6">
        <f>SUM(Table2[[#This Row],[WR B]:[WR FE]])</f>
        <v>44</v>
      </c>
      <c r="BO220" s="11">
        <f>IF((Table2[[#This Row],[WR T]]/Table2[[#This Row],[Admission]]) = 0, "--", (Table2[[#This Row],[WR T]]/Table2[[#This Row],[Admission]]))</f>
        <v>6.4705882352941183E-2</v>
      </c>
      <c r="BP220" s="11" t="str">
        <f>IF(Table2[[#This Row],[WR T]]=0,"--", IF(Table2[[#This Row],[WR HS]]/Table2[[#This Row],[WR T]]=0, "--", Table2[[#This Row],[WR HS]]/Table2[[#This Row],[WR T]]))</f>
        <v>--</v>
      </c>
      <c r="BQ220" s="18" t="str">
        <f>IF(Table2[[#This Row],[WR T]]=0,"--", IF(Table2[[#This Row],[WR FE]]/Table2[[#This Row],[WR T]]=0, "--", Table2[[#This Row],[WR FE]]/Table2[[#This Row],[WR T]]))</f>
        <v>--</v>
      </c>
      <c r="BR220" s="2">
        <v>2</v>
      </c>
      <c r="BS220" s="2">
        <v>21</v>
      </c>
      <c r="BT220" s="2">
        <v>0</v>
      </c>
      <c r="BU220" s="2">
        <v>0</v>
      </c>
      <c r="BV220" s="6">
        <f>SUM(Table2[[#This Row],[DNC B]:[DNC FE]])</f>
        <v>23</v>
      </c>
      <c r="BW220" s="11">
        <f>IF((Table2[[#This Row],[DNC T]]/Table2[[#This Row],[Admission]]) = 0, "--", (Table2[[#This Row],[DNC T]]/Table2[[#This Row],[Admission]]))</f>
        <v>3.3823529411764704E-2</v>
      </c>
      <c r="BX220" s="11" t="str">
        <f>IF(Table2[[#This Row],[DNC T]]=0,"--", IF(Table2[[#This Row],[DNC HS]]/Table2[[#This Row],[DNC T]]=0, "--", Table2[[#This Row],[DNC HS]]/Table2[[#This Row],[DNC T]]))</f>
        <v>--</v>
      </c>
      <c r="BY220" s="18" t="str">
        <f>IF(Table2[[#This Row],[DNC T]]=0,"--", IF(Table2[[#This Row],[DNC FE]]/Table2[[#This Row],[DNC T]]=0, "--", Table2[[#This Row],[DNC FE]]/Table2[[#This Row],[DNC T]]))</f>
        <v>--</v>
      </c>
      <c r="BZ220" s="24">
        <f>SUM(Table2[[#This Row],[BX T]],Table2[[#This Row],[SW T]],Table2[[#This Row],[CHE T]],Table2[[#This Row],[WR T]],Table2[[#This Row],[DNC T]])</f>
        <v>177</v>
      </c>
      <c r="CA220" s="2">
        <v>56</v>
      </c>
      <c r="CB220" s="2">
        <v>40</v>
      </c>
      <c r="CC220" s="2">
        <v>7</v>
      </c>
      <c r="CD220" s="2">
        <v>0</v>
      </c>
      <c r="CE220" s="6">
        <f>SUM(Table2[[#This Row],[TF B]:[TF FE]])</f>
        <v>103</v>
      </c>
      <c r="CF220" s="11">
        <f>IF((Table2[[#This Row],[TF T]]/Table2[[#This Row],[Admission]]) = 0, "--", (Table2[[#This Row],[TF T]]/Table2[[#This Row],[Admission]]))</f>
        <v>0.15147058823529411</v>
      </c>
      <c r="CG220" s="11">
        <f>IF(Table2[[#This Row],[TF T]]=0,"--", IF(Table2[[#This Row],[TF HS]]/Table2[[#This Row],[TF T]]=0, "--", Table2[[#This Row],[TF HS]]/Table2[[#This Row],[TF T]]))</f>
        <v>6.7961165048543687E-2</v>
      </c>
      <c r="CH220" s="18" t="str">
        <f>IF(Table2[[#This Row],[TF T]]=0,"--", IF(Table2[[#This Row],[TF FE]]/Table2[[#This Row],[TF T]]=0, "--", Table2[[#This Row],[TF FE]]/Table2[[#This Row],[TF T]]))</f>
        <v>--</v>
      </c>
      <c r="CI220" s="2">
        <v>46</v>
      </c>
      <c r="CJ220" s="2">
        <v>0</v>
      </c>
      <c r="CK220" s="2">
        <v>0</v>
      </c>
      <c r="CL220" s="2">
        <v>0</v>
      </c>
      <c r="CM220" s="6">
        <f>SUM(Table2[[#This Row],[BB B]:[BB FE]])</f>
        <v>46</v>
      </c>
      <c r="CN220" s="11">
        <f>IF((Table2[[#This Row],[BB T]]/Table2[[#This Row],[Admission]]) = 0, "--", (Table2[[#This Row],[BB T]]/Table2[[#This Row],[Admission]]))</f>
        <v>6.7647058823529407E-2</v>
      </c>
      <c r="CO220" s="11" t="str">
        <f>IF(Table2[[#This Row],[BB T]]=0,"--", IF(Table2[[#This Row],[BB HS]]/Table2[[#This Row],[BB T]]=0, "--", Table2[[#This Row],[BB HS]]/Table2[[#This Row],[BB T]]))</f>
        <v>--</v>
      </c>
      <c r="CP220" s="18" t="str">
        <f>IF(Table2[[#This Row],[BB T]]=0,"--", IF(Table2[[#This Row],[BB FE]]/Table2[[#This Row],[BB T]]=0, "--", Table2[[#This Row],[BB FE]]/Table2[[#This Row],[BB T]]))</f>
        <v>--</v>
      </c>
      <c r="CQ220" s="2">
        <v>0</v>
      </c>
      <c r="CR220" s="2">
        <v>24</v>
      </c>
      <c r="CS220" s="2">
        <v>0</v>
      </c>
      <c r="CT220" s="2">
        <v>0</v>
      </c>
      <c r="CU220" s="6">
        <f>SUM(Table2[[#This Row],[SB B]:[SB FE]])</f>
        <v>24</v>
      </c>
      <c r="CV220" s="11">
        <f>IF((Table2[[#This Row],[SB T]]/Table2[[#This Row],[Admission]]) = 0, "--", (Table2[[#This Row],[SB T]]/Table2[[#This Row],[Admission]]))</f>
        <v>3.5294117647058823E-2</v>
      </c>
      <c r="CW220" s="11" t="str">
        <f>IF(Table2[[#This Row],[SB T]]=0,"--", IF(Table2[[#This Row],[SB HS]]/Table2[[#This Row],[SB T]]=0, "--", Table2[[#This Row],[SB HS]]/Table2[[#This Row],[SB T]]))</f>
        <v>--</v>
      </c>
      <c r="CX220" s="18" t="str">
        <f>IF(Table2[[#This Row],[SB T]]=0,"--", IF(Table2[[#This Row],[SB FE]]/Table2[[#This Row],[SB T]]=0, "--", Table2[[#This Row],[SB FE]]/Table2[[#This Row],[SB T]]))</f>
        <v>--</v>
      </c>
      <c r="CY220" s="2">
        <v>11</v>
      </c>
      <c r="CZ220" s="2">
        <v>5</v>
      </c>
      <c r="DA220" s="2">
        <v>0</v>
      </c>
      <c r="DB220" s="2">
        <v>0</v>
      </c>
      <c r="DC220" s="6">
        <f>SUM(Table2[[#This Row],[GF B]:[GF FE]])</f>
        <v>16</v>
      </c>
      <c r="DD220" s="11">
        <f>IF((Table2[[#This Row],[GF T]]/Table2[[#This Row],[Admission]]) = 0, "--", (Table2[[#This Row],[GF T]]/Table2[[#This Row],[Admission]]))</f>
        <v>2.3529411764705882E-2</v>
      </c>
      <c r="DE220" s="11" t="str">
        <f>IF(Table2[[#This Row],[GF T]]=0,"--", IF(Table2[[#This Row],[GF HS]]/Table2[[#This Row],[GF T]]=0, "--", Table2[[#This Row],[GF HS]]/Table2[[#This Row],[GF T]]))</f>
        <v>--</v>
      </c>
      <c r="DF220" s="18" t="str">
        <f>IF(Table2[[#This Row],[GF T]]=0,"--", IF(Table2[[#This Row],[GF FE]]/Table2[[#This Row],[GF T]]=0, "--", Table2[[#This Row],[GF FE]]/Table2[[#This Row],[GF T]]))</f>
        <v>--</v>
      </c>
      <c r="DG220" s="2">
        <v>0</v>
      </c>
      <c r="DH220" s="2">
        <v>0</v>
      </c>
      <c r="DI220" s="2">
        <v>0</v>
      </c>
      <c r="DJ220" s="2">
        <v>0</v>
      </c>
      <c r="DK220" s="6">
        <f>SUM(Table2[[#This Row],[TN B]:[TN FE]])</f>
        <v>0</v>
      </c>
      <c r="DL220" s="11" t="str">
        <f>IF((Table2[[#This Row],[TN T]]/Table2[[#This Row],[Admission]]) = 0, "--", (Table2[[#This Row],[TN T]]/Table2[[#This Row],[Admission]]))</f>
        <v>--</v>
      </c>
      <c r="DM220" s="11" t="str">
        <f>IF(Table2[[#This Row],[TN T]]=0,"--", IF(Table2[[#This Row],[TN HS]]/Table2[[#This Row],[TN T]]=0, "--", Table2[[#This Row],[TN HS]]/Table2[[#This Row],[TN T]]))</f>
        <v>--</v>
      </c>
      <c r="DN220" s="18" t="str">
        <f>IF(Table2[[#This Row],[TN T]]=0,"--", IF(Table2[[#This Row],[TN FE]]/Table2[[#This Row],[TN T]]=0, "--", Table2[[#This Row],[TN FE]]/Table2[[#This Row],[TN T]]))</f>
        <v>--</v>
      </c>
      <c r="DO220" s="2">
        <v>19</v>
      </c>
      <c r="DP220" s="2">
        <v>16</v>
      </c>
      <c r="DQ220" s="2">
        <v>0</v>
      </c>
      <c r="DR220" s="2">
        <v>0</v>
      </c>
      <c r="DS220" s="6">
        <f>SUM(Table2[[#This Row],[BND B]:[BND FE]])</f>
        <v>35</v>
      </c>
      <c r="DT220" s="11">
        <f>IF((Table2[[#This Row],[BND T]]/Table2[[#This Row],[Admission]]) = 0, "--", (Table2[[#This Row],[BND T]]/Table2[[#This Row],[Admission]]))</f>
        <v>5.1470588235294115E-2</v>
      </c>
      <c r="DU220" s="11" t="str">
        <f>IF(Table2[[#This Row],[BND T]]=0,"--", IF(Table2[[#This Row],[BND HS]]/Table2[[#This Row],[BND T]]=0, "--", Table2[[#This Row],[BND HS]]/Table2[[#This Row],[BND T]]))</f>
        <v>--</v>
      </c>
      <c r="DV220" s="18" t="str">
        <f>IF(Table2[[#This Row],[BND T]]=0,"--", IF(Table2[[#This Row],[BND FE]]/Table2[[#This Row],[BND T]]=0, "--", Table2[[#This Row],[BND FE]]/Table2[[#This Row],[BND T]]))</f>
        <v>--</v>
      </c>
      <c r="DW220" s="2">
        <v>0</v>
      </c>
      <c r="DX220" s="2">
        <v>0</v>
      </c>
      <c r="DY220" s="2">
        <v>0</v>
      </c>
      <c r="DZ220" s="2">
        <v>0</v>
      </c>
      <c r="EA220" s="6">
        <f>SUM(Table2[[#This Row],[SPE B]:[SPE FE]])</f>
        <v>0</v>
      </c>
      <c r="EB220" s="11" t="str">
        <f>IF((Table2[[#This Row],[SPE T]]/Table2[[#This Row],[Admission]]) = 0, "--", (Table2[[#This Row],[SPE T]]/Table2[[#This Row],[Admission]]))</f>
        <v>--</v>
      </c>
      <c r="EC220" s="11" t="str">
        <f>IF(Table2[[#This Row],[SPE T]]=0,"--", IF(Table2[[#This Row],[SPE HS]]/Table2[[#This Row],[SPE T]]=0, "--", Table2[[#This Row],[SPE HS]]/Table2[[#This Row],[SPE T]]))</f>
        <v>--</v>
      </c>
      <c r="ED220" s="18" t="str">
        <f>IF(Table2[[#This Row],[SPE T]]=0,"--", IF(Table2[[#This Row],[SPE FE]]/Table2[[#This Row],[SPE T]]=0, "--", Table2[[#This Row],[SPE FE]]/Table2[[#This Row],[SPE T]]))</f>
        <v>--</v>
      </c>
      <c r="EE220" s="2">
        <v>0</v>
      </c>
      <c r="EF220" s="2">
        <v>0</v>
      </c>
      <c r="EG220" s="2">
        <v>0</v>
      </c>
      <c r="EH220" s="2">
        <v>0</v>
      </c>
      <c r="EI220" s="6">
        <f>SUM(Table2[[#This Row],[ORC B]:[ORC FE]])</f>
        <v>0</v>
      </c>
      <c r="EJ220" s="11" t="str">
        <f>IF((Table2[[#This Row],[ORC T]]/Table2[[#This Row],[Admission]]) = 0, "--", (Table2[[#This Row],[ORC T]]/Table2[[#This Row],[Admission]]))</f>
        <v>--</v>
      </c>
      <c r="EK220" s="11" t="str">
        <f>IF(Table2[[#This Row],[ORC T]]=0,"--", IF(Table2[[#This Row],[ORC HS]]/Table2[[#This Row],[ORC T]]=0, "--", Table2[[#This Row],[ORC HS]]/Table2[[#This Row],[ORC T]]))</f>
        <v>--</v>
      </c>
      <c r="EL220" s="18" t="str">
        <f>IF(Table2[[#This Row],[ORC T]]=0,"--", IF(Table2[[#This Row],[ORC FE]]/Table2[[#This Row],[ORC T]]=0, "--", Table2[[#This Row],[ORC FE]]/Table2[[#This Row],[ORC T]]))</f>
        <v>--</v>
      </c>
      <c r="EM220" s="2">
        <v>0</v>
      </c>
      <c r="EN220" s="2">
        <v>0</v>
      </c>
      <c r="EO220" s="2">
        <v>0</v>
      </c>
      <c r="EP220" s="2">
        <v>0</v>
      </c>
      <c r="EQ220" s="6">
        <f>SUM(Table2[[#This Row],[SOL B]:[SOL FE]])</f>
        <v>0</v>
      </c>
      <c r="ER220" s="11" t="str">
        <f>IF((Table2[[#This Row],[SOL T]]/Table2[[#This Row],[Admission]]) = 0, "--", (Table2[[#This Row],[SOL T]]/Table2[[#This Row],[Admission]]))</f>
        <v>--</v>
      </c>
      <c r="ES220" s="11" t="str">
        <f>IF(Table2[[#This Row],[SOL T]]=0,"--", IF(Table2[[#This Row],[SOL HS]]/Table2[[#This Row],[SOL T]]=0, "--", Table2[[#This Row],[SOL HS]]/Table2[[#This Row],[SOL T]]))</f>
        <v>--</v>
      </c>
      <c r="ET220" s="18" t="str">
        <f>IF(Table2[[#This Row],[SOL T]]=0,"--", IF(Table2[[#This Row],[SOL FE]]/Table2[[#This Row],[SOL T]]=0, "--", Table2[[#This Row],[SOL FE]]/Table2[[#This Row],[SOL T]]))</f>
        <v>--</v>
      </c>
      <c r="EU220" s="2">
        <v>20</v>
      </c>
      <c r="EV220" s="2">
        <v>31</v>
      </c>
      <c r="EW220" s="2">
        <v>0</v>
      </c>
      <c r="EX220" s="2">
        <v>0</v>
      </c>
      <c r="EY220" s="6">
        <f>SUM(Table2[[#This Row],[CHO B]:[CHO FE]])</f>
        <v>51</v>
      </c>
      <c r="EZ220" s="11">
        <f>IF((Table2[[#This Row],[CHO T]]/Table2[[#This Row],[Admission]]) = 0, "--", (Table2[[#This Row],[CHO T]]/Table2[[#This Row],[Admission]]))</f>
        <v>7.4999999999999997E-2</v>
      </c>
      <c r="FA220" s="11" t="str">
        <f>IF(Table2[[#This Row],[CHO T]]=0,"--", IF(Table2[[#This Row],[CHO HS]]/Table2[[#This Row],[CHO T]]=0, "--", Table2[[#This Row],[CHO HS]]/Table2[[#This Row],[CHO T]]))</f>
        <v>--</v>
      </c>
      <c r="FB220" s="18" t="str">
        <f>IF(Table2[[#This Row],[CHO T]]=0,"--", IF(Table2[[#This Row],[CHO FE]]/Table2[[#This Row],[CHO T]]=0, "--", Table2[[#This Row],[CHO FE]]/Table2[[#This Row],[CHO T]]))</f>
        <v>--</v>
      </c>
      <c r="FC22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275</v>
      </c>
      <c r="FD220">
        <v>0</v>
      </c>
      <c r="FE220">
        <v>0</v>
      </c>
      <c r="FF220" s="1" t="s">
        <v>390</v>
      </c>
      <c r="FG220" s="1" t="s">
        <v>390</v>
      </c>
      <c r="FH220">
        <v>2</v>
      </c>
      <c r="FI220">
        <v>0</v>
      </c>
      <c r="FJ220" s="1" t="s">
        <v>390</v>
      </c>
      <c r="FK220" s="1" t="s">
        <v>390</v>
      </c>
      <c r="FL220">
        <v>0</v>
      </c>
      <c r="FM220">
        <v>0</v>
      </c>
      <c r="FN220" s="1" t="s">
        <v>390</v>
      </c>
      <c r="FO220" s="1" t="s">
        <v>390</v>
      </c>
    </row>
    <row r="221" spans="1:171">
      <c r="A221">
        <v>935</v>
      </c>
      <c r="B221">
        <v>122</v>
      </c>
      <c r="C221" t="s">
        <v>112</v>
      </c>
      <c r="D221" t="s">
        <v>318</v>
      </c>
      <c r="E221" s="20">
        <v>247</v>
      </c>
      <c r="F221" s="2">
        <v>35</v>
      </c>
      <c r="G221" s="2">
        <v>0</v>
      </c>
      <c r="H221" s="2">
        <v>0</v>
      </c>
      <c r="I221" s="2">
        <v>0</v>
      </c>
      <c r="J221" s="6">
        <f>SUM(Table2[[#This Row],[FB B]:[FB FE]])</f>
        <v>35</v>
      </c>
      <c r="K221" s="11">
        <f>IF((Table2[[#This Row],[FB T]]/Table2[[#This Row],[Admission]]) = 0, "--", (Table2[[#This Row],[FB T]]/Table2[[#This Row],[Admission]]))</f>
        <v>0.1417004048582996</v>
      </c>
      <c r="L221" s="11" t="str">
        <f>IF(Table2[[#This Row],[FB T]]=0,"--", IF(Table2[[#This Row],[FB HS]]/Table2[[#This Row],[FB T]]=0, "--", Table2[[#This Row],[FB HS]]/Table2[[#This Row],[FB T]]))</f>
        <v>--</v>
      </c>
      <c r="M221" s="18" t="str">
        <f>IF(Table2[[#This Row],[FB T]]=0,"--", IF(Table2[[#This Row],[FB FE]]/Table2[[#This Row],[FB T]]=0, "--", Table2[[#This Row],[FB FE]]/Table2[[#This Row],[FB T]]))</f>
        <v>--</v>
      </c>
      <c r="N221" s="2">
        <v>0</v>
      </c>
      <c r="O221" s="2">
        <v>0</v>
      </c>
      <c r="P221" s="2">
        <v>0</v>
      </c>
      <c r="Q221" s="2">
        <v>0</v>
      </c>
      <c r="R221" s="6">
        <f>SUM(Table2[[#This Row],[XC B]:[XC FE]])</f>
        <v>0</v>
      </c>
      <c r="S221" s="11" t="str">
        <f>IF((Table2[[#This Row],[XC T]]/Table2[[#This Row],[Admission]]) = 0, "--", (Table2[[#This Row],[XC T]]/Table2[[#This Row],[Admission]]))</f>
        <v>--</v>
      </c>
      <c r="T221" s="11" t="str">
        <f>IF(Table2[[#This Row],[XC T]]=0,"--", IF(Table2[[#This Row],[XC HS]]/Table2[[#This Row],[XC T]]=0, "--", Table2[[#This Row],[XC HS]]/Table2[[#This Row],[XC T]]))</f>
        <v>--</v>
      </c>
      <c r="U221" s="18" t="str">
        <f>IF(Table2[[#This Row],[XC T]]=0,"--", IF(Table2[[#This Row],[XC FE]]/Table2[[#This Row],[XC T]]=0, "--", Table2[[#This Row],[XC FE]]/Table2[[#This Row],[XC T]]))</f>
        <v>--</v>
      </c>
      <c r="V221" s="2">
        <v>21</v>
      </c>
      <c r="W221" s="2">
        <v>0</v>
      </c>
      <c r="X221" s="2">
        <v>0</v>
      </c>
      <c r="Y221" s="6">
        <f>SUM(Table2[[#This Row],[VB G]:[VB FE]])</f>
        <v>21</v>
      </c>
      <c r="Z221" s="11">
        <f>IF((Table2[[#This Row],[VB T]]/Table2[[#This Row],[Admission]]) = 0, "--", (Table2[[#This Row],[VB T]]/Table2[[#This Row],[Admission]]))</f>
        <v>8.5020242914979755E-2</v>
      </c>
      <c r="AA221" s="11" t="str">
        <f>IF(Table2[[#This Row],[VB T]]=0,"--", IF(Table2[[#This Row],[VB HS]]/Table2[[#This Row],[VB T]]=0, "--", Table2[[#This Row],[VB HS]]/Table2[[#This Row],[VB T]]))</f>
        <v>--</v>
      </c>
      <c r="AB221" s="18" t="str">
        <f>IF(Table2[[#This Row],[VB T]]=0,"--", IF(Table2[[#This Row],[VB FE]]/Table2[[#This Row],[VB T]]=0, "--", Table2[[#This Row],[VB FE]]/Table2[[#This Row],[VB T]]))</f>
        <v>--</v>
      </c>
      <c r="AC221" s="2">
        <v>0</v>
      </c>
      <c r="AD221" s="2">
        <v>0</v>
      </c>
      <c r="AE221" s="2">
        <v>0</v>
      </c>
      <c r="AF221" s="2">
        <v>0</v>
      </c>
      <c r="AG221" s="6">
        <f>SUM(Table2[[#This Row],[SC B]:[SC FE]])</f>
        <v>0</v>
      </c>
      <c r="AH221" s="11" t="str">
        <f>IF((Table2[[#This Row],[SC T]]/Table2[[#This Row],[Admission]]) = 0, "--", (Table2[[#This Row],[SC T]]/Table2[[#This Row],[Admission]]))</f>
        <v>--</v>
      </c>
      <c r="AI221" s="11" t="str">
        <f>IF(Table2[[#This Row],[SC T]]=0,"--", IF(Table2[[#This Row],[SC HS]]/Table2[[#This Row],[SC T]]=0, "--", Table2[[#This Row],[SC HS]]/Table2[[#This Row],[SC T]]))</f>
        <v>--</v>
      </c>
      <c r="AJ221" s="18" t="str">
        <f>IF(Table2[[#This Row],[SC T]]=0,"--", IF(Table2[[#This Row],[SC FE]]/Table2[[#This Row],[SC T]]=0, "--", Table2[[#This Row],[SC FE]]/Table2[[#This Row],[SC T]]))</f>
        <v>--</v>
      </c>
      <c r="AK221" s="15">
        <f>SUM(Table2[[#This Row],[FB T]],Table2[[#This Row],[XC T]],Table2[[#This Row],[VB T]],Table2[[#This Row],[SC T]])</f>
        <v>56</v>
      </c>
      <c r="AL221" s="2">
        <v>21</v>
      </c>
      <c r="AM221" s="2">
        <v>19</v>
      </c>
      <c r="AN221" s="2">
        <v>0</v>
      </c>
      <c r="AO221" s="2">
        <v>1</v>
      </c>
      <c r="AP221" s="6">
        <f>SUM(Table2[[#This Row],[BX B]:[BX FE]])</f>
        <v>41</v>
      </c>
      <c r="AQ221" s="11">
        <f>IF((Table2[[#This Row],[BX T]]/Table2[[#This Row],[Admission]]) = 0, "--", (Table2[[#This Row],[BX T]]/Table2[[#This Row],[Admission]]))</f>
        <v>0.16599190283400811</v>
      </c>
      <c r="AR221" s="11" t="str">
        <f>IF(Table2[[#This Row],[BX T]]=0,"--", IF(Table2[[#This Row],[BX HS]]/Table2[[#This Row],[BX T]]=0, "--", Table2[[#This Row],[BX HS]]/Table2[[#This Row],[BX T]]))</f>
        <v>--</v>
      </c>
      <c r="AS221" s="18">
        <f>IF(Table2[[#This Row],[BX T]]=0,"--", IF(Table2[[#This Row],[BX FE]]/Table2[[#This Row],[BX T]]=0, "--", Table2[[#This Row],[BX FE]]/Table2[[#This Row],[BX T]]))</f>
        <v>2.4390243902439025E-2</v>
      </c>
      <c r="AT221" s="2">
        <v>0</v>
      </c>
      <c r="AU221" s="2">
        <v>0</v>
      </c>
      <c r="AV221" s="2">
        <v>0</v>
      </c>
      <c r="AW221" s="2">
        <v>0</v>
      </c>
      <c r="AX221" s="6">
        <f>SUM(Table2[[#This Row],[SW B]:[SW FE]])</f>
        <v>0</v>
      </c>
      <c r="AY221" s="11" t="str">
        <f>IF((Table2[[#This Row],[SW T]]/Table2[[#This Row],[Admission]]) = 0, "--", (Table2[[#This Row],[SW T]]/Table2[[#This Row],[Admission]]))</f>
        <v>--</v>
      </c>
      <c r="AZ221" s="11" t="str">
        <f>IF(Table2[[#This Row],[SW T]]=0,"--", IF(Table2[[#This Row],[SW HS]]/Table2[[#This Row],[SW T]]=0, "--", Table2[[#This Row],[SW HS]]/Table2[[#This Row],[SW T]]))</f>
        <v>--</v>
      </c>
      <c r="BA221" s="18" t="str">
        <f>IF(Table2[[#This Row],[SW T]]=0,"--", IF(Table2[[#This Row],[SW FE]]/Table2[[#This Row],[SW T]]=0, "--", Table2[[#This Row],[SW FE]]/Table2[[#This Row],[SW T]]))</f>
        <v>--</v>
      </c>
      <c r="BB221" s="2">
        <v>0</v>
      </c>
      <c r="BC221" s="2">
        <v>0</v>
      </c>
      <c r="BD221" s="2">
        <v>0</v>
      </c>
      <c r="BE221" s="2">
        <v>0</v>
      </c>
      <c r="BF221" s="6">
        <f>SUM(Table2[[#This Row],[CHE B]:[CHE FE]])</f>
        <v>0</v>
      </c>
      <c r="BG221" s="11" t="str">
        <f>IF((Table2[[#This Row],[CHE T]]/Table2[[#This Row],[Admission]]) = 0, "--", (Table2[[#This Row],[CHE T]]/Table2[[#This Row],[Admission]]))</f>
        <v>--</v>
      </c>
      <c r="BH221" s="11" t="str">
        <f>IF(Table2[[#This Row],[CHE T]]=0,"--", IF(Table2[[#This Row],[CHE HS]]/Table2[[#This Row],[CHE T]]=0, "--", Table2[[#This Row],[CHE HS]]/Table2[[#This Row],[CHE T]]))</f>
        <v>--</v>
      </c>
      <c r="BI221" s="22" t="str">
        <f>IF(Table2[[#This Row],[CHE T]]=0,"--", IF(Table2[[#This Row],[CHE FE]]/Table2[[#This Row],[CHE T]]=0, "--", Table2[[#This Row],[CHE FE]]/Table2[[#This Row],[CHE T]]))</f>
        <v>--</v>
      </c>
      <c r="BJ221" s="2">
        <v>17</v>
      </c>
      <c r="BK221" s="2">
        <v>0</v>
      </c>
      <c r="BL221" s="2">
        <v>0</v>
      </c>
      <c r="BM221" s="2">
        <v>0</v>
      </c>
      <c r="BN221" s="6">
        <f>SUM(Table2[[#This Row],[WR B]:[WR FE]])</f>
        <v>17</v>
      </c>
      <c r="BO221" s="11">
        <f>IF((Table2[[#This Row],[WR T]]/Table2[[#This Row],[Admission]]) = 0, "--", (Table2[[#This Row],[WR T]]/Table2[[#This Row],[Admission]]))</f>
        <v>6.8825910931174086E-2</v>
      </c>
      <c r="BP221" s="11" t="str">
        <f>IF(Table2[[#This Row],[WR T]]=0,"--", IF(Table2[[#This Row],[WR HS]]/Table2[[#This Row],[WR T]]=0, "--", Table2[[#This Row],[WR HS]]/Table2[[#This Row],[WR T]]))</f>
        <v>--</v>
      </c>
      <c r="BQ221" s="18" t="str">
        <f>IF(Table2[[#This Row],[WR T]]=0,"--", IF(Table2[[#This Row],[WR FE]]/Table2[[#This Row],[WR T]]=0, "--", Table2[[#This Row],[WR FE]]/Table2[[#This Row],[WR T]]))</f>
        <v>--</v>
      </c>
      <c r="BR221" s="2">
        <v>0</v>
      </c>
      <c r="BS221" s="2">
        <v>0</v>
      </c>
      <c r="BT221" s="2">
        <v>0</v>
      </c>
      <c r="BU221" s="2">
        <v>0</v>
      </c>
      <c r="BV221" s="6">
        <f>SUM(Table2[[#This Row],[DNC B]:[DNC FE]])</f>
        <v>0</v>
      </c>
      <c r="BW221" s="11" t="str">
        <f>IF((Table2[[#This Row],[DNC T]]/Table2[[#This Row],[Admission]]) = 0, "--", (Table2[[#This Row],[DNC T]]/Table2[[#This Row],[Admission]]))</f>
        <v>--</v>
      </c>
      <c r="BX221" s="11" t="str">
        <f>IF(Table2[[#This Row],[DNC T]]=0,"--", IF(Table2[[#This Row],[DNC HS]]/Table2[[#This Row],[DNC T]]=0, "--", Table2[[#This Row],[DNC HS]]/Table2[[#This Row],[DNC T]]))</f>
        <v>--</v>
      </c>
      <c r="BY221" s="18" t="str">
        <f>IF(Table2[[#This Row],[DNC T]]=0,"--", IF(Table2[[#This Row],[DNC FE]]/Table2[[#This Row],[DNC T]]=0, "--", Table2[[#This Row],[DNC FE]]/Table2[[#This Row],[DNC T]]))</f>
        <v>--</v>
      </c>
      <c r="BZ221" s="24">
        <f>SUM(Table2[[#This Row],[BX T]],Table2[[#This Row],[SW T]],Table2[[#This Row],[CHE T]],Table2[[#This Row],[WR T]],Table2[[#This Row],[DNC T]])</f>
        <v>58</v>
      </c>
      <c r="CA221" s="2">
        <v>16</v>
      </c>
      <c r="CB221" s="2">
        <v>13</v>
      </c>
      <c r="CC221" s="2">
        <v>0</v>
      </c>
      <c r="CD221" s="2">
        <v>1</v>
      </c>
      <c r="CE221" s="6">
        <f>SUM(Table2[[#This Row],[TF B]:[TF FE]])</f>
        <v>30</v>
      </c>
      <c r="CF221" s="11">
        <f>IF((Table2[[#This Row],[TF T]]/Table2[[#This Row],[Admission]]) = 0, "--", (Table2[[#This Row],[TF T]]/Table2[[#This Row],[Admission]]))</f>
        <v>0.1214574898785425</v>
      </c>
      <c r="CG221" s="11" t="str">
        <f>IF(Table2[[#This Row],[TF T]]=0,"--", IF(Table2[[#This Row],[TF HS]]/Table2[[#This Row],[TF T]]=0, "--", Table2[[#This Row],[TF HS]]/Table2[[#This Row],[TF T]]))</f>
        <v>--</v>
      </c>
      <c r="CH221" s="18">
        <f>IF(Table2[[#This Row],[TF T]]=0,"--", IF(Table2[[#This Row],[TF FE]]/Table2[[#This Row],[TF T]]=0, "--", Table2[[#This Row],[TF FE]]/Table2[[#This Row],[TF T]]))</f>
        <v>3.3333333333333333E-2</v>
      </c>
      <c r="CI221" s="2">
        <v>23</v>
      </c>
      <c r="CJ221" s="2">
        <v>0</v>
      </c>
      <c r="CK221" s="2">
        <v>0</v>
      </c>
      <c r="CL221" s="2">
        <v>0</v>
      </c>
      <c r="CM221" s="6">
        <f>SUM(Table2[[#This Row],[BB B]:[BB FE]])</f>
        <v>23</v>
      </c>
      <c r="CN221" s="11">
        <f>IF((Table2[[#This Row],[BB T]]/Table2[[#This Row],[Admission]]) = 0, "--", (Table2[[#This Row],[BB T]]/Table2[[#This Row],[Admission]]))</f>
        <v>9.3117408906882596E-2</v>
      </c>
      <c r="CO221" s="11" t="str">
        <f>IF(Table2[[#This Row],[BB T]]=0,"--", IF(Table2[[#This Row],[BB HS]]/Table2[[#This Row],[BB T]]=0, "--", Table2[[#This Row],[BB HS]]/Table2[[#This Row],[BB T]]))</f>
        <v>--</v>
      </c>
      <c r="CP221" s="18" t="str">
        <f>IF(Table2[[#This Row],[BB T]]=0,"--", IF(Table2[[#This Row],[BB FE]]/Table2[[#This Row],[BB T]]=0, "--", Table2[[#This Row],[BB FE]]/Table2[[#This Row],[BB T]]))</f>
        <v>--</v>
      </c>
      <c r="CQ221" s="2">
        <v>0</v>
      </c>
      <c r="CR221" s="2">
        <v>17</v>
      </c>
      <c r="CS221" s="2">
        <v>0</v>
      </c>
      <c r="CT221" s="2">
        <v>0</v>
      </c>
      <c r="CU221" s="6">
        <f>SUM(Table2[[#This Row],[SB B]:[SB FE]])</f>
        <v>17</v>
      </c>
      <c r="CV221" s="11">
        <f>IF((Table2[[#This Row],[SB T]]/Table2[[#This Row],[Admission]]) = 0, "--", (Table2[[#This Row],[SB T]]/Table2[[#This Row],[Admission]]))</f>
        <v>6.8825910931174086E-2</v>
      </c>
      <c r="CW221" s="11" t="str">
        <f>IF(Table2[[#This Row],[SB T]]=0,"--", IF(Table2[[#This Row],[SB HS]]/Table2[[#This Row],[SB T]]=0, "--", Table2[[#This Row],[SB HS]]/Table2[[#This Row],[SB T]]))</f>
        <v>--</v>
      </c>
      <c r="CX221" s="18" t="str">
        <f>IF(Table2[[#This Row],[SB T]]=0,"--", IF(Table2[[#This Row],[SB FE]]/Table2[[#This Row],[SB T]]=0, "--", Table2[[#This Row],[SB FE]]/Table2[[#This Row],[SB T]]))</f>
        <v>--</v>
      </c>
      <c r="CY221" s="2">
        <v>0</v>
      </c>
      <c r="CZ221" s="2">
        <v>0</v>
      </c>
      <c r="DA221" s="2">
        <v>0</v>
      </c>
      <c r="DB221" s="2">
        <v>0</v>
      </c>
      <c r="DC221" s="6">
        <f>SUM(Table2[[#This Row],[GF B]:[GF FE]])</f>
        <v>0</v>
      </c>
      <c r="DD221" s="11" t="str">
        <f>IF((Table2[[#This Row],[GF T]]/Table2[[#This Row],[Admission]]) = 0, "--", (Table2[[#This Row],[GF T]]/Table2[[#This Row],[Admission]]))</f>
        <v>--</v>
      </c>
      <c r="DE221" s="11" t="str">
        <f>IF(Table2[[#This Row],[GF T]]=0,"--", IF(Table2[[#This Row],[GF HS]]/Table2[[#This Row],[GF T]]=0, "--", Table2[[#This Row],[GF HS]]/Table2[[#This Row],[GF T]]))</f>
        <v>--</v>
      </c>
      <c r="DF221" s="18" t="str">
        <f>IF(Table2[[#This Row],[GF T]]=0,"--", IF(Table2[[#This Row],[GF FE]]/Table2[[#This Row],[GF T]]=0, "--", Table2[[#This Row],[GF FE]]/Table2[[#This Row],[GF T]]))</f>
        <v>--</v>
      </c>
      <c r="DG221" s="2">
        <v>0</v>
      </c>
      <c r="DH221" s="2">
        <v>0</v>
      </c>
      <c r="DI221" s="2">
        <v>0</v>
      </c>
      <c r="DJ221" s="2">
        <v>0</v>
      </c>
      <c r="DK221" s="6">
        <f>SUM(Table2[[#This Row],[TN B]:[TN FE]])</f>
        <v>0</v>
      </c>
      <c r="DL221" s="11" t="str">
        <f>IF((Table2[[#This Row],[TN T]]/Table2[[#This Row],[Admission]]) = 0, "--", (Table2[[#This Row],[TN T]]/Table2[[#This Row],[Admission]]))</f>
        <v>--</v>
      </c>
      <c r="DM221" s="11" t="str">
        <f>IF(Table2[[#This Row],[TN T]]=0,"--", IF(Table2[[#This Row],[TN HS]]/Table2[[#This Row],[TN T]]=0, "--", Table2[[#This Row],[TN HS]]/Table2[[#This Row],[TN T]]))</f>
        <v>--</v>
      </c>
      <c r="DN221" s="18" t="str">
        <f>IF(Table2[[#This Row],[TN T]]=0,"--", IF(Table2[[#This Row],[TN FE]]/Table2[[#This Row],[TN T]]=0, "--", Table2[[#This Row],[TN FE]]/Table2[[#This Row],[TN T]]))</f>
        <v>--</v>
      </c>
      <c r="DO221" s="2">
        <v>0</v>
      </c>
      <c r="DP221" s="2">
        <v>0</v>
      </c>
      <c r="DQ221" s="2">
        <v>0</v>
      </c>
      <c r="DR221" s="2">
        <v>0</v>
      </c>
      <c r="DS221" s="6">
        <f>SUM(Table2[[#This Row],[BND B]:[BND FE]])</f>
        <v>0</v>
      </c>
      <c r="DT221" s="11" t="str">
        <f>IF((Table2[[#This Row],[BND T]]/Table2[[#This Row],[Admission]]) = 0, "--", (Table2[[#This Row],[BND T]]/Table2[[#This Row],[Admission]]))</f>
        <v>--</v>
      </c>
      <c r="DU221" s="11" t="str">
        <f>IF(Table2[[#This Row],[BND T]]=0,"--", IF(Table2[[#This Row],[BND HS]]/Table2[[#This Row],[BND T]]=0, "--", Table2[[#This Row],[BND HS]]/Table2[[#This Row],[BND T]]))</f>
        <v>--</v>
      </c>
      <c r="DV221" s="18" t="str">
        <f>IF(Table2[[#This Row],[BND T]]=0,"--", IF(Table2[[#This Row],[BND FE]]/Table2[[#This Row],[BND T]]=0, "--", Table2[[#This Row],[BND FE]]/Table2[[#This Row],[BND T]]))</f>
        <v>--</v>
      </c>
      <c r="DW221" s="2">
        <v>0</v>
      </c>
      <c r="DX221" s="2">
        <v>0</v>
      </c>
      <c r="DY221" s="2">
        <v>0</v>
      </c>
      <c r="DZ221" s="2">
        <v>0</v>
      </c>
      <c r="EA221" s="6">
        <f>SUM(Table2[[#This Row],[SPE B]:[SPE FE]])</f>
        <v>0</v>
      </c>
      <c r="EB221" s="11" t="str">
        <f>IF((Table2[[#This Row],[SPE T]]/Table2[[#This Row],[Admission]]) = 0, "--", (Table2[[#This Row],[SPE T]]/Table2[[#This Row],[Admission]]))</f>
        <v>--</v>
      </c>
      <c r="EC221" s="11" t="str">
        <f>IF(Table2[[#This Row],[SPE T]]=0,"--", IF(Table2[[#This Row],[SPE HS]]/Table2[[#This Row],[SPE T]]=0, "--", Table2[[#This Row],[SPE HS]]/Table2[[#This Row],[SPE T]]))</f>
        <v>--</v>
      </c>
      <c r="ED221" s="18" t="str">
        <f>IF(Table2[[#This Row],[SPE T]]=0,"--", IF(Table2[[#This Row],[SPE FE]]/Table2[[#This Row],[SPE T]]=0, "--", Table2[[#This Row],[SPE FE]]/Table2[[#This Row],[SPE T]]))</f>
        <v>--</v>
      </c>
      <c r="EE221" s="2">
        <v>0</v>
      </c>
      <c r="EF221" s="2">
        <v>0</v>
      </c>
      <c r="EG221" s="2">
        <v>0</v>
      </c>
      <c r="EH221" s="2">
        <v>0</v>
      </c>
      <c r="EI221" s="6">
        <f>SUM(Table2[[#This Row],[ORC B]:[ORC FE]])</f>
        <v>0</v>
      </c>
      <c r="EJ221" s="11" t="str">
        <f>IF((Table2[[#This Row],[ORC T]]/Table2[[#This Row],[Admission]]) = 0, "--", (Table2[[#This Row],[ORC T]]/Table2[[#This Row],[Admission]]))</f>
        <v>--</v>
      </c>
      <c r="EK221" s="11" t="str">
        <f>IF(Table2[[#This Row],[ORC T]]=0,"--", IF(Table2[[#This Row],[ORC HS]]/Table2[[#This Row],[ORC T]]=0, "--", Table2[[#This Row],[ORC HS]]/Table2[[#This Row],[ORC T]]))</f>
        <v>--</v>
      </c>
      <c r="EL221" s="18" t="str">
        <f>IF(Table2[[#This Row],[ORC T]]=0,"--", IF(Table2[[#This Row],[ORC FE]]/Table2[[#This Row],[ORC T]]=0, "--", Table2[[#This Row],[ORC FE]]/Table2[[#This Row],[ORC T]]))</f>
        <v>--</v>
      </c>
      <c r="EM221" s="2">
        <v>0</v>
      </c>
      <c r="EN221" s="2">
        <v>0</v>
      </c>
      <c r="EO221" s="2">
        <v>0</v>
      </c>
      <c r="EP221" s="2">
        <v>0</v>
      </c>
      <c r="EQ221" s="6">
        <f>SUM(Table2[[#This Row],[SOL B]:[SOL FE]])</f>
        <v>0</v>
      </c>
      <c r="ER221" s="11" t="str">
        <f>IF((Table2[[#This Row],[SOL T]]/Table2[[#This Row],[Admission]]) = 0, "--", (Table2[[#This Row],[SOL T]]/Table2[[#This Row],[Admission]]))</f>
        <v>--</v>
      </c>
      <c r="ES221" s="11" t="str">
        <f>IF(Table2[[#This Row],[SOL T]]=0,"--", IF(Table2[[#This Row],[SOL HS]]/Table2[[#This Row],[SOL T]]=0, "--", Table2[[#This Row],[SOL HS]]/Table2[[#This Row],[SOL T]]))</f>
        <v>--</v>
      </c>
      <c r="ET221" s="18" t="str">
        <f>IF(Table2[[#This Row],[SOL T]]=0,"--", IF(Table2[[#This Row],[SOL FE]]/Table2[[#This Row],[SOL T]]=0, "--", Table2[[#This Row],[SOL FE]]/Table2[[#This Row],[SOL T]]))</f>
        <v>--</v>
      </c>
      <c r="EU221" s="2">
        <v>0</v>
      </c>
      <c r="EV221" s="2">
        <v>0</v>
      </c>
      <c r="EW221" s="2">
        <v>0</v>
      </c>
      <c r="EX221" s="2">
        <v>0</v>
      </c>
      <c r="EY221" s="6">
        <f>SUM(Table2[[#This Row],[CHO B]:[CHO FE]])</f>
        <v>0</v>
      </c>
      <c r="EZ221" s="11" t="str">
        <f>IF((Table2[[#This Row],[CHO T]]/Table2[[#This Row],[Admission]]) = 0, "--", (Table2[[#This Row],[CHO T]]/Table2[[#This Row],[Admission]]))</f>
        <v>--</v>
      </c>
      <c r="FA221" s="11" t="str">
        <f>IF(Table2[[#This Row],[CHO T]]=0,"--", IF(Table2[[#This Row],[CHO HS]]/Table2[[#This Row],[CHO T]]=0, "--", Table2[[#This Row],[CHO HS]]/Table2[[#This Row],[CHO T]]))</f>
        <v>--</v>
      </c>
      <c r="FB221" s="18" t="str">
        <f>IF(Table2[[#This Row],[CHO T]]=0,"--", IF(Table2[[#This Row],[CHO FE]]/Table2[[#This Row],[CHO T]]=0, "--", Table2[[#This Row],[CHO FE]]/Table2[[#This Row],[CHO T]]))</f>
        <v>--</v>
      </c>
      <c r="FC22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70</v>
      </c>
      <c r="FD221">
        <v>0</v>
      </c>
      <c r="FE221">
        <v>0</v>
      </c>
      <c r="FF221">
        <v>0</v>
      </c>
      <c r="FG221">
        <v>0</v>
      </c>
      <c r="FH221">
        <v>0</v>
      </c>
      <c r="FI221">
        <v>0</v>
      </c>
      <c r="FJ221" s="1" t="s">
        <v>390</v>
      </c>
      <c r="FK221" s="1" t="s">
        <v>390</v>
      </c>
      <c r="FL221">
        <v>0</v>
      </c>
      <c r="FM221">
        <v>0</v>
      </c>
      <c r="FN221" s="1" t="s">
        <v>390</v>
      </c>
      <c r="FO221" s="1" t="s">
        <v>390</v>
      </c>
    </row>
    <row r="222" spans="1:171">
      <c r="A222">
        <v>891</v>
      </c>
      <c r="B222">
        <v>99</v>
      </c>
      <c r="C222" t="s">
        <v>102</v>
      </c>
      <c r="D222" t="s">
        <v>319</v>
      </c>
      <c r="E222" s="20">
        <v>433</v>
      </c>
      <c r="F222" s="2">
        <v>51</v>
      </c>
      <c r="G222" s="2">
        <v>0</v>
      </c>
      <c r="H222" s="2">
        <v>0</v>
      </c>
      <c r="I222" s="2">
        <v>0</v>
      </c>
      <c r="J222" s="6">
        <f>SUM(Table2[[#This Row],[FB B]:[FB FE]])</f>
        <v>51</v>
      </c>
      <c r="K222" s="11">
        <f>IF((Table2[[#This Row],[FB T]]/Table2[[#This Row],[Admission]]) = 0, "--", (Table2[[#This Row],[FB T]]/Table2[[#This Row],[Admission]]))</f>
        <v>0.11778290993071594</v>
      </c>
      <c r="L222" s="11" t="str">
        <f>IF(Table2[[#This Row],[FB T]]=0,"--", IF(Table2[[#This Row],[FB HS]]/Table2[[#This Row],[FB T]]=0, "--", Table2[[#This Row],[FB HS]]/Table2[[#This Row],[FB T]]))</f>
        <v>--</v>
      </c>
      <c r="M222" s="18" t="str">
        <f>IF(Table2[[#This Row],[FB T]]=0,"--", IF(Table2[[#This Row],[FB FE]]/Table2[[#This Row],[FB T]]=0, "--", Table2[[#This Row],[FB FE]]/Table2[[#This Row],[FB T]]))</f>
        <v>--</v>
      </c>
      <c r="N222" s="2">
        <v>20</v>
      </c>
      <c r="O222" s="2">
        <v>11</v>
      </c>
      <c r="P222" s="2">
        <v>0</v>
      </c>
      <c r="Q222" s="2">
        <v>0</v>
      </c>
      <c r="R222" s="6">
        <f>SUM(Table2[[#This Row],[XC B]:[XC FE]])</f>
        <v>31</v>
      </c>
      <c r="S222" s="11">
        <f>IF((Table2[[#This Row],[XC T]]/Table2[[#This Row],[Admission]]) = 0, "--", (Table2[[#This Row],[XC T]]/Table2[[#This Row],[Admission]]))</f>
        <v>7.1593533487297925E-2</v>
      </c>
      <c r="T222" s="11" t="str">
        <f>IF(Table2[[#This Row],[XC T]]=0,"--", IF(Table2[[#This Row],[XC HS]]/Table2[[#This Row],[XC T]]=0, "--", Table2[[#This Row],[XC HS]]/Table2[[#This Row],[XC T]]))</f>
        <v>--</v>
      </c>
      <c r="U222" s="18" t="str">
        <f>IF(Table2[[#This Row],[XC T]]=0,"--", IF(Table2[[#This Row],[XC FE]]/Table2[[#This Row],[XC T]]=0, "--", Table2[[#This Row],[XC FE]]/Table2[[#This Row],[XC T]]))</f>
        <v>--</v>
      </c>
      <c r="V222" s="2">
        <v>38</v>
      </c>
      <c r="W222" s="2">
        <v>0</v>
      </c>
      <c r="X222" s="2">
        <v>0</v>
      </c>
      <c r="Y222" s="6">
        <f>SUM(Table2[[#This Row],[VB G]:[VB FE]])</f>
        <v>38</v>
      </c>
      <c r="Z222" s="11">
        <f>IF((Table2[[#This Row],[VB T]]/Table2[[#This Row],[Admission]]) = 0, "--", (Table2[[#This Row],[VB T]]/Table2[[#This Row],[Admission]]))</f>
        <v>8.7759815242494224E-2</v>
      </c>
      <c r="AA222" s="11" t="str">
        <f>IF(Table2[[#This Row],[VB T]]=0,"--", IF(Table2[[#This Row],[VB HS]]/Table2[[#This Row],[VB T]]=0, "--", Table2[[#This Row],[VB HS]]/Table2[[#This Row],[VB T]]))</f>
        <v>--</v>
      </c>
      <c r="AB222" s="18" t="str">
        <f>IF(Table2[[#This Row],[VB T]]=0,"--", IF(Table2[[#This Row],[VB FE]]/Table2[[#This Row],[VB T]]=0, "--", Table2[[#This Row],[VB FE]]/Table2[[#This Row],[VB T]]))</f>
        <v>--</v>
      </c>
      <c r="AC222" s="2">
        <v>37</v>
      </c>
      <c r="AD222" s="2">
        <v>41</v>
      </c>
      <c r="AE222" s="2">
        <v>0</v>
      </c>
      <c r="AF222" s="2">
        <v>1</v>
      </c>
      <c r="AG222" s="6">
        <f>SUM(Table2[[#This Row],[SC B]:[SC FE]])</f>
        <v>79</v>
      </c>
      <c r="AH222" s="11">
        <f>IF((Table2[[#This Row],[SC T]]/Table2[[#This Row],[Admission]]) = 0, "--", (Table2[[#This Row],[SC T]]/Table2[[#This Row],[Admission]]))</f>
        <v>0.18244803695150116</v>
      </c>
      <c r="AI222" s="11" t="str">
        <f>IF(Table2[[#This Row],[SC T]]=0,"--", IF(Table2[[#This Row],[SC HS]]/Table2[[#This Row],[SC T]]=0, "--", Table2[[#This Row],[SC HS]]/Table2[[#This Row],[SC T]]))</f>
        <v>--</v>
      </c>
      <c r="AJ222" s="18">
        <f>IF(Table2[[#This Row],[SC T]]=0,"--", IF(Table2[[#This Row],[SC FE]]/Table2[[#This Row],[SC T]]=0, "--", Table2[[#This Row],[SC FE]]/Table2[[#This Row],[SC T]]))</f>
        <v>1.2658227848101266E-2</v>
      </c>
      <c r="AK222" s="15">
        <f>SUM(Table2[[#This Row],[FB T]],Table2[[#This Row],[XC T]],Table2[[#This Row],[VB T]],Table2[[#This Row],[SC T]])</f>
        <v>199</v>
      </c>
      <c r="AL222" s="2">
        <v>32</v>
      </c>
      <c r="AM222" s="2">
        <v>18</v>
      </c>
      <c r="AN222" s="2">
        <v>0</v>
      </c>
      <c r="AO222" s="2">
        <v>0</v>
      </c>
      <c r="AP222" s="6">
        <f>SUM(Table2[[#This Row],[BX B]:[BX FE]])</f>
        <v>50</v>
      </c>
      <c r="AQ222" s="11">
        <f>IF((Table2[[#This Row],[BX T]]/Table2[[#This Row],[Admission]]) = 0, "--", (Table2[[#This Row],[BX T]]/Table2[[#This Row],[Admission]]))</f>
        <v>0.11547344110854503</v>
      </c>
      <c r="AR222" s="11" t="str">
        <f>IF(Table2[[#This Row],[BX T]]=0,"--", IF(Table2[[#This Row],[BX HS]]/Table2[[#This Row],[BX T]]=0, "--", Table2[[#This Row],[BX HS]]/Table2[[#This Row],[BX T]]))</f>
        <v>--</v>
      </c>
      <c r="AS222" s="18" t="str">
        <f>IF(Table2[[#This Row],[BX T]]=0,"--", IF(Table2[[#This Row],[BX FE]]/Table2[[#This Row],[BX T]]=0, "--", Table2[[#This Row],[BX FE]]/Table2[[#This Row],[BX T]]))</f>
        <v>--</v>
      </c>
      <c r="AT222" s="2">
        <v>28</v>
      </c>
      <c r="AU222" s="2">
        <v>12</v>
      </c>
      <c r="AV222" s="2">
        <v>0</v>
      </c>
      <c r="AW222" s="2">
        <v>1</v>
      </c>
      <c r="AX222" s="6">
        <f>SUM(Table2[[#This Row],[SW B]:[SW FE]])</f>
        <v>41</v>
      </c>
      <c r="AY222" s="11">
        <f>IF((Table2[[#This Row],[SW T]]/Table2[[#This Row],[Admission]]) = 0, "--", (Table2[[#This Row],[SW T]]/Table2[[#This Row],[Admission]]))</f>
        <v>9.4688221709006926E-2</v>
      </c>
      <c r="AZ222" s="11" t="str">
        <f>IF(Table2[[#This Row],[SW T]]=0,"--", IF(Table2[[#This Row],[SW HS]]/Table2[[#This Row],[SW T]]=0, "--", Table2[[#This Row],[SW HS]]/Table2[[#This Row],[SW T]]))</f>
        <v>--</v>
      </c>
      <c r="BA222" s="18">
        <f>IF(Table2[[#This Row],[SW T]]=0,"--", IF(Table2[[#This Row],[SW FE]]/Table2[[#This Row],[SW T]]=0, "--", Table2[[#This Row],[SW FE]]/Table2[[#This Row],[SW T]]))</f>
        <v>2.4390243902439025E-2</v>
      </c>
      <c r="BB222" s="2">
        <v>0</v>
      </c>
      <c r="BC222" s="2">
        <v>0</v>
      </c>
      <c r="BD222" s="2">
        <v>0</v>
      </c>
      <c r="BE222" s="2">
        <v>0</v>
      </c>
      <c r="BF222" s="6">
        <f>SUM(Table2[[#This Row],[CHE B]:[CHE FE]])</f>
        <v>0</v>
      </c>
      <c r="BG222" s="11" t="str">
        <f>IF((Table2[[#This Row],[CHE T]]/Table2[[#This Row],[Admission]]) = 0, "--", (Table2[[#This Row],[CHE T]]/Table2[[#This Row],[Admission]]))</f>
        <v>--</v>
      </c>
      <c r="BH222" s="11" t="str">
        <f>IF(Table2[[#This Row],[CHE T]]=0,"--", IF(Table2[[#This Row],[CHE HS]]/Table2[[#This Row],[CHE T]]=0, "--", Table2[[#This Row],[CHE HS]]/Table2[[#This Row],[CHE T]]))</f>
        <v>--</v>
      </c>
      <c r="BI222" s="22" t="str">
        <f>IF(Table2[[#This Row],[CHE T]]=0,"--", IF(Table2[[#This Row],[CHE FE]]/Table2[[#This Row],[CHE T]]=0, "--", Table2[[#This Row],[CHE FE]]/Table2[[#This Row],[CHE T]]))</f>
        <v>--</v>
      </c>
      <c r="BJ222" s="2">
        <v>31</v>
      </c>
      <c r="BK222" s="2">
        <v>1</v>
      </c>
      <c r="BL222" s="2">
        <v>0</v>
      </c>
      <c r="BM222" s="2">
        <v>0</v>
      </c>
      <c r="BN222" s="6">
        <f>SUM(Table2[[#This Row],[WR B]:[WR FE]])</f>
        <v>32</v>
      </c>
      <c r="BO222" s="11">
        <f>IF((Table2[[#This Row],[WR T]]/Table2[[#This Row],[Admission]]) = 0, "--", (Table2[[#This Row],[WR T]]/Table2[[#This Row],[Admission]]))</f>
        <v>7.3903002309468821E-2</v>
      </c>
      <c r="BP222" s="11" t="str">
        <f>IF(Table2[[#This Row],[WR T]]=0,"--", IF(Table2[[#This Row],[WR HS]]/Table2[[#This Row],[WR T]]=0, "--", Table2[[#This Row],[WR HS]]/Table2[[#This Row],[WR T]]))</f>
        <v>--</v>
      </c>
      <c r="BQ222" s="18" t="str">
        <f>IF(Table2[[#This Row],[WR T]]=0,"--", IF(Table2[[#This Row],[WR FE]]/Table2[[#This Row],[WR T]]=0, "--", Table2[[#This Row],[WR FE]]/Table2[[#This Row],[WR T]]))</f>
        <v>--</v>
      </c>
      <c r="BR222" s="2">
        <v>0</v>
      </c>
      <c r="BS222" s="2">
        <v>18</v>
      </c>
      <c r="BT222" s="2">
        <v>0</v>
      </c>
      <c r="BU222" s="2">
        <v>0</v>
      </c>
      <c r="BV222" s="6">
        <f>SUM(Table2[[#This Row],[DNC B]:[DNC FE]])</f>
        <v>18</v>
      </c>
      <c r="BW222" s="11">
        <f>IF((Table2[[#This Row],[DNC T]]/Table2[[#This Row],[Admission]]) = 0, "--", (Table2[[#This Row],[DNC T]]/Table2[[#This Row],[Admission]]))</f>
        <v>4.1570438799076209E-2</v>
      </c>
      <c r="BX222" s="11" t="str">
        <f>IF(Table2[[#This Row],[DNC T]]=0,"--", IF(Table2[[#This Row],[DNC HS]]/Table2[[#This Row],[DNC T]]=0, "--", Table2[[#This Row],[DNC HS]]/Table2[[#This Row],[DNC T]]))</f>
        <v>--</v>
      </c>
      <c r="BY222" s="18" t="str">
        <f>IF(Table2[[#This Row],[DNC T]]=0,"--", IF(Table2[[#This Row],[DNC FE]]/Table2[[#This Row],[DNC T]]=0, "--", Table2[[#This Row],[DNC FE]]/Table2[[#This Row],[DNC T]]))</f>
        <v>--</v>
      </c>
      <c r="BZ222" s="24">
        <f>SUM(Table2[[#This Row],[BX T]],Table2[[#This Row],[SW T]],Table2[[#This Row],[CHE T]],Table2[[#This Row],[WR T]],Table2[[#This Row],[DNC T]])</f>
        <v>141</v>
      </c>
      <c r="CA222" s="2">
        <v>41</v>
      </c>
      <c r="CB222" s="2">
        <v>27</v>
      </c>
      <c r="CC222" s="2">
        <v>0</v>
      </c>
      <c r="CD222" s="2">
        <v>1</v>
      </c>
      <c r="CE222" s="6">
        <f>SUM(Table2[[#This Row],[TF B]:[TF FE]])</f>
        <v>69</v>
      </c>
      <c r="CF222" s="11">
        <f>IF((Table2[[#This Row],[TF T]]/Table2[[#This Row],[Admission]]) = 0, "--", (Table2[[#This Row],[TF T]]/Table2[[#This Row],[Admission]]))</f>
        <v>0.15935334872979215</v>
      </c>
      <c r="CG222" s="11" t="str">
        <f>IF(Table2[[#This Row],[TF T]]=0,"--", IF(Table2[[#This Row],[TF HS]]/Table2[[#This Row],[TF T]]=0, "--", Table2[[#This Row],[TF HS]]/Table2[[#This Row],[TF T]]))</f>
        <v>--</v>
      </c>
      <c r="CH222" s="18">
        <f>IF(Table2[[#This Row],[TF T]]=0,"--", IF(Table2[[#This Row],[TF FE]]/Table2[[#This Row],[TF T]]=0, "--", Table2[[#This Row],[TF FE]]/Table2[[#This Row],[TF T]]))</f>
        <v>1.4492753623188406E-2</v>
      </c>
      <c r="CI222" s="2">
        <v>25</v>
      </c>
      <c r="CJ222" s="2">
        <v>0</v>
      </c>
      <c r="CK222" s="2">
        <v>0</v>
      </c>
      <c r="CL222" s="2">
        <v>0</v>
      </c>
      <c r="CM222" s="6">
        <f>SUM(Table2[[#This Row],[BB B]:[BB FE]])</f>
        <v>25</v>
      </c>
      <c r="CN222" s="11">
        <f>IF((Table2[[#This Row],[BB T]]/Table2[[#This Row],[Admission]]) = 0, "--", (Table2[[#This Row],[BB T]]/Table2[[#This Row],[Admission]]))</f>
        <v>5.7736720554272515E-2</v>
      </c>
      <c r="CO222" s="11" t="str">
        <f>IF(Table2[[#This Row],[BB T]]=0,"--", IF(Table2[[#This Row],[BB HS]]/Table2[[#This Row],[BB T]]=0, "--", Table2[[#This Row],[BB HS]]/Table2[[#This Row],[BB T]]))</f>
        <v>--</v>
      </c>
      <c r="CP222" s="18" t="str">
        <f>IF(Table2[[#This Row],[BB T]]=0,"--", IF(Table2[[#This Row],[BB FE]]/Table2[[#This Row],[BB T]]=0, "--", Table2[[#This Row],[BB FE]]/Table2[[#This Row],[BB T]]))</f>
        <v>--</v>
      </c>
      <c r="CQ222" s="2">
        <v>0</v>
      </c>
      <c r="CR222" s="2">
        <v>21</v>
      </c>
      <c r="CS222" s="2">
        <v>0</v>
      </c>
      <c r="CT222" s="2">
        <v>0</v>
      </c>
      <c r="CU222" s="6">
        <f>SUM(Table2[[#This Row],[SB B]:[SB FE]])</f>
        <v>21</v>
      </c>
      <c r="CV222" s="11">
        <f>IF((Table2[[#This Row],[SB T]]/Table2[[#This Row],[Admission]]) = 0, "--", (Table2[[#This Row],[SB T]]/Table2[[#This Row],[Admission]]))</f>
        <v>4.8498845265588918E-2</v>
      </c>
      <c r="CW222" s="11" t="str">
        <f>IF(Table2[[#This Row],[SB T]]=0,"--", IF(Table2[[#This Row],[SB HS]]/Table2[[#This Row],[SB T]]=0, "--", Table2[[#This Row],[SB HS]]/Table2[[#This Row],[SB T]]))</f>
        <v>--</v>
      </c>
      <c r="CX222" s="18" t="str">
        <f>IF(Table2[[#This Row],[SB T]]=0,"--", IF(Table2[[#This Row],[SB FE]]/Table2[[#This Row],[SB T]]=0, "--", Table2[[#This Row],[SB FE]]/Table2[[#This Row],[SB T]]))</f>
        <v>--</v>
      </c>
      <c r="CY222" s="2">
        <v>13</v>
      </c>
      <c r="CZ222" s="2">
        <v>7</v>
      </c>
      <c r="DA222" s="2">
        <v>1</v>
      </c>
      <c r="DB222" s="2">
        <v>0</v>
      </c>
      <c r="DC222" s="6">
        <f>SUM(Table2[[#This Row],[GF B]:[GF FE]])</f>
        <v>21</v>
      </c>
      <c r="DD222" s="11">
        <f>IF((Table2[[#This Row],[GF T]]/Table2[[#This Row],[Admission]]) = 0, "--", (Table2[[#This Row],[GF T]]/Table2[[#This Row],[Admission]]))</f>
        <v>4.8498845265588918E-2</v>
      </c>
      <c r="DE222" s="11">
        <f>IF(Table2[[#This Row],[GF T]]=0,"--", IF(Table2[[#This Row],[GF HS]]/Table2[[#This Row],[GF T]]=0, "--", Table2[[#This Row],[GF HS]]/Table2[[#This Row],[GF T]]))</f>
        <v>4.7619047619047616E-2</v>
      </c>
      <c r="DF222" s="18" t="str">
        <f>IF(Table2[[#This Row],[GF T]]=0,"--", IF(Table2[[#This Row],[GF FE]]/Table2[[#This Row],[GF T]]=0, "--", Table2[[#This Row],[GF FE]]/Table2[[#This Row],[GF T]]))</f>
        <v>--</v>
      </c>
      <c r="DG222" s="2">
        <v>0</v>
      </c>
      <c r="DH222" s="2">
        <v>0</v>
      </c>
      <c r="DI222" s="2">
        <v>0</v>
      </c>
      <c r="DJ222" s="2">
        <v>0</v>
      </c>
      <c r="DK222" s="6">
        <f>SUM(Table2[[#This Row],[TN B]:[TN FE]])</f>
        <v>0</v>
      </c>
      <c r="DL222" s="11" t="str">
        <f>IF((Table2[[#This Row],[TN T]]/Table2[[#This Row],[Admission]]) = 0, "--", (Table2[[#This Row],[TN T]]/Table2[[#This Row],[Admission]]))</f>
        <v>--</v>
      </c>
      <c r="DM222" s="11" t="str">
        <f>IF(Table2[[#This Row],[TN T]]=0,"--", IF(Table2[[#This Row],[TN HS]]/Table2[[#This Row],[TN T]]=0, "--", Table2[[#This Row],[TN HS]]/Table2[[#This Row],[TN T]]))</f>
        <v>--</v>
      </c>
      <c r="DN222" s="18" t="str">
        <f>IF(Table2[[#This Row],[TN T]]=0,"--", IF(Table2[[#This Row],[TN FE]]/Table2[[#This Row],[TN T]]=0, "--", Table2[[#This Row],[TN FE]]/Table2[[#This Row],[TN T]]))</f>
        <v>--</v>
      </c>
      <c r="DO222" s="2">
        <v>54</v>
      </c>
      <c r="DP222" s="2">
        <v>17</v>
      </c>
      <c r="DQ222" s="2">
        <v>0</v>
      </c>
      <c r="DR222" s="2">
        <v>0</v>
      </c>
      <c r="DS222" s="6">
        <f>SUM(Table2[[#This Row],[BND B]:[BND FE]])</f>
        <v>71</v>
      </c>
      <c r="DT222" s="11">
        <f>IF((Table2[[#This Row],[BND T]]/Table2[[#This Row],[Admission]]) = 0, "--", (Table2[[#This Row],[BND T]]/Table2[[#This Row],[Admission]]))</f>
        <v>0.16397228637413394</v>
      </c>
      <c r="DU222" s="11" t="str">
        <f>IF(Table2[[#This Row],[BND T]]=0,"--", IF(Table2[[#This Row],[BND HS]]/Table2[[#This Row],[BND T]]=0, "--", Table2[[#This Row],[BND HS]]/Table2[[#This Row],[BND T]]))</f>
        <v>--</v>
      </c>
      <c r="DV222" s="18" t="str">
        <f>IF(Table2[[#This Row],[BND T]]=0,"--", IF(Table2[[#This Row],[BND FE]]/Table2[[#This Row],[BND T]]=0, "--", Table2[[#This Row],[BND FE]]/Table2[[#This Row],[BND T]]))</f>
        <v>--</v>
      </c>
      <c r="DW222" s="2">
        <v>0</v>
      </c>
      <c r="DX222" s="2">
        <v>0</v>
      </c>
      <c r="DY222" s="2">
        <v>0</v>
      </c>
      <c r="DZ222" s="2">
        <v>0</v>
      </c>
      <c r="EA222" s="6">
        <f>SUM(Table2[[#This Row],[SPE B]:[SPE FE]])</f>
        <v>0</v>
      </c>
      <c r="EB222" s="11" t="str">
        <f>IF((Table2[[#This Row],[SPE T]]/Table2[[#This Row],[Admission]]) = 0, "--", (Table2[[#This Row],[SPE T]]/Table2[[#This Row],[Admission]]))</f>
        <v>--</v>
      </c>
      <c r="EC222" s="11" t="str">
        <f>IF(Table2[[#This Row],[SPE T]]=0,"--", IF(Table2[[#This Row],[SPE HS]]/Table2[[#This Row],[SPE T]]=0, "--", Table2[[#This Row],[SPE HS]]/Table2[[#This Row],[SPE T]]))</f>
        <v>--</v>
      </c>
      <c r="ED222" s="18" t="str">
        <f>IF(Table2[[#This Row],[SPE T]]=0,"--", IF(Table2[[#This Row],[SPE FE]]/Table2[[#This Row],[SPE T]]=0, "--", Table2[[#This Row],[SPE FE]]/Table2[[#This Row],[SPE T]]))</f>
        <v>--</v>
      </c>
      <c r="EE222" s="2">
        <v>0</v>
      </c>
      <c r="EF222" s="2">
        <v>0</v>
      </c>
      <c r="EG222" s="2">
        <v>0</v>
      </c>
      <c r="EH222" s="2">
        <v>0</v>
      </c>
      <c r="EI222" s="6">
        <f>SUM(Table2[[#This Row],[ORC B]:[ORC FE]])</f>
        <v>0</v>
      </c>
      <c r="EJ222" s="11" t="str">
        <f>IF((Table2[[#This Row],[ORC T]]/Table2[[#This Row],[Admission]]) = 0, "--", (Table2[[#This Row],[ORC T]]/Table2[[#This Row],[Admission]]))</f>
        <v>--</v>
      </c>
      <c r="EK222" s="11" t="str">
        <f>IF(Table2[[#This Row],[ORC T]]=0,"--", IF(Table2[[#This Row],[ORC HS]]/Table2[[#This Row],[ORC T]]=0, "--", Table2[[#This Row],[ORC HS]]/Table2[[#This Row],[ORC T]]))</f>
        <v>--</v>
      </c>
      <c r="EL222" s="18" t="str">
        <f>IF(Table2[[#This Row],[ORC T]]=0,"--", IF(Table2[[#This Row],[ORC FE]]/Table2[[#This Row],[ORC T]]=0, "--", Table2[[#This Row],[ORC FE]]/Table2[[#This Row],[ORC T]]))</f>
        <v>--</v>
      </c>
      <c r="EM222" s="2">
        <v>1</v>
      </c>
      <c r="EN222" s="2">
        <v>1</v>
      </c>
      <c r="EO222" s="2">
        <v>0</v>
      </c>
      <c r="EP222" s="2">
        <v>0</v>
      </c>
      <c r="EQ222" s="6">
        <f>SUM(Table2[[#This Row],[SOL B]:[SOL FE]])</f>
        <v>2</v>
      </c>
      <c r="ER222" s="11">
        <f>IF((Table2[[#This Row],[SOL T]]/Table2[[#This Row],[Admission]]) = 0, "--", (Table2[[#This Row],[SOL T]]/Table2[[#This Row],[Admission]]))</f>
        <v>4.6189376443418013E-3</v>
      </c>
      <c r="ES222" s="11" t="str">
        <f>IF(Table2[[#This Row],[SOL T]]=0,"--", IF(Table2[[#This Row],[SOL HS]]/Table2[[#This Row],[SOL T]]=0, "--", Table2[[#This Row],[SOL HS]]/Table2[[#This Row],[SOL T]]))</f>
        <v>--</v>
      </c>
      <c r="ET222" s="18" t="str">
        <f>IF(Table2[[#This Row],[SOL T]]=0,"--", IF(Table2[[#This Row],[SOL FE]]/Table2[[#This Row],[SOL T]]=0, "--", Table2[[#This Row],[SOL FE]]/Table2[[#This Row],[SOL T]]))</f>
        <v>--</v>
      </c>
      <c r="EU222" s="2">
        <v>15</v>
      </c>
      <c r="EV222" s="2">
        <v>29</v>
      </c>
      <c r="EW222" s="2">
        <v>0</v>
      </c>
      <c r="EX222" s="2">
        <v>0</v>
      </c>
      <c r="EY222" s="6">
        <f>SUM(Table2[[#This Row],[CHO B]:[CHO FE]])</f>
        <v>44</v>
      </c>
      <c r="EZ222" s="11">
        <f>IF((Table2[[#This Row],[CHO T]]/Table2[[#This Row],[Admission]]) = 0, "--", (Table2[[#This Row],[CHO T]]/Table2[[#This Row],[Admission]]))</f>
        <v>0.10161662817551963</v>
      </c>
      <c r="FA222" s="11" t="str">
        <f>IF(Table2[[#This Row],[CHO T]]=0,"--", IF(Table2[[#This Row],[CHO HS]]/Table2[[#This Row],[CHO T]]=0, "--", Table2[[#This Row],[CHO HS]]/Table2[[#This Row],[CHO T]]))</f>
        <v>--</v>
      </c>
      <c r="FB222" s="18" t="str">
        <f>IF(Table2[[#This Row],[CHO T]]=0,"--", IF(Table2[[#This Row],[CHO FE]]/Table2[[#This Row],[CHO T]]=0, "--", Table2[[#This Row],[CHO FE]]/Table2[[#This Row],[CHO T]]))</f>
        <v>--</v>
      </c>
      <c r="FC22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253</v>
      </c>
      <c r="FD222">
        <v>0</v>
      </c>
      <c r="FE222">
        <v>0</v>
      </c>
      <c r="FF222" s="1" t="s">
        <v>390</v>
      </c>
      <c r="FG222" s="1" t="s">
        <v>390</v>
      </c>
      <c r="FH222">
        <v>0</v>
      </c>
      <c r="FI222">
        <v>1</v>
      </c>
      <c r="FJ222" s="1" t="s">
        <v>390</v>
      </c>
      <c r="FK222" s="1" t="s">
        <v>390</v>
      </c>
      <c r="FL222">
        <v>0</v>
      </c>
      <c r="FM222">
        <v>1</v>
      </c>
      <c r="FN222" s="1" t="s">
        <v>390</v>
      </c>
      <c r="FO222" s="1" t="s">
        <v>390</v>
      </c>
    </row>
    <row r="223" spans="1:171">
      <c r="A223">
        <v>1156</v>
      </c>
      <c r="B223">
        <v>263</v>
      </c>
      <c r="C223" t="s">
        <v>94</v>
      </c>
      <c r="D223" t="s">
        <v>320</v>
      </c>
      <c r="E223" s="20">
        <v>1480</v>
      </c>
      <c r="F223" s="2">
        <v>114</v>
      </c>
      <c r="G223" s="2">
        <v>0</v>
      </c>
      <c r="H223" s="2">
        <v>3</v>
      </c>
      <c r="I223" s="2">
        <v>0</v>
      </c>
      <c r="J223" s="6">
        <f>SUM(Table2[[#This Row],[FB B]:[FB FE]])</f>
        <v>117</v>
      </c>
      <c r="K223" s="11">
        <f>IF((Table2[[#This Row],[FB T]]/Table2[[#This Row],[Admission]]) = 0, "--", (Table2[[#This Row],[FB T]]/Table2[[#This Row],[Admission]]))</f>
        <v>7.9054054054054052E-2</v>
      </c>
      <c r="L223" s="11">
        <f>IF(Table2[[#This Row],[FB T]]=0,"--", IF(Table2[[#This Row],[FB HS]]/Table2[[#This Row],[FB T]]=0, "--", Table2[[#This Row],[FB HS]]/Table2[[#This Row],[FB T]]))</f>
        <v>2.564102564102564E-2</v>
      </c>
      <c r="M223" s="18" t="str">
        <f>IF(Table2[[#This Row],[FB T]]=0,"--", IF(Table2[[#This Row],[FB FE]]/Table2[[#This Row],[FB T]]=0, "--", Table2[[#This Row],[FB FE]]/Table2[[#This Row],[FB T]]))</f>
        <v>--</v>
      </c>
      <c r="N223" s="2">
        <v>37</v>
      </c>
      <c r="O223" s="2">
        <v>49</v>
      </c>
      <c r="P223" s="2">
        <v>0</v>
      </c>
      <c r="Q223" s="2">
        <v>2</v>
      </c>
      <c r="R223" s="6">
        <f>SUM(Table2[[#This Row],[XC B]:[XC FE]])</f>
        <v>88</v>
      </c>
      <c r="S223" s="11">
        <f>IF((Table2[[#This Row],[XC T]]/Table2[[#This Row],[Admission]]) = 0, "--", (Table2[[#This Row],[XC T]]/Table2[[#This Row],[Admission]]))</f>
        <v>5.9459459459459463E-2</v>
      </c>
      <c r="T223" s="11" t="str">
        <f>IF(Table2[[#This Row],[XC T]]=0,"--", IF(Table2[[#This Row],[XC HS]]/Table2[[#This Row],[XC T]]=0, "--", Table2[[#This Row],[XC HS]]/Table2[[#This Row],[XC T]]))</f>
        <v>--</v>
      </c>
      <c r="U223" s="18">
        <f>IF(Table2[[#This Row],[XC T]]=0,"--", IF(Table2[[#This Row],[XC FE]]/Table2[[#This Row],[XC T]]=0, "--", Table2[[#This Row],[XC FE]]/Table2[[#This Row],[XC T]]))</f>
        <v>2.2727272727272728E-2</v>
      </c>
      <c r="V223" s="2">
        <v>35</v>
      </c>
      <c r="W223" s="2">
        <v>0</v>
      </c>
      <c r="X223" s="2">
        <v>0</v>
      </c>
      <c r="Y223" s="6">
        <f>SUM(Table2[[#This Row],[VB G]:[VB FE]])</f>
        <v>35</v>
      </c>
      <c r="Z223" s="11">
        <f>IF((Table2[[#This Row],[VB T]]/Table2[[#This Row],[Admission]]) = 0, "--", (Table2[[#This Row],[VB T]]/Table2[[#This Row],[Admission]]))</f>
        <v>2.364864864864865E-2</v>
      </c>
      <c r="AA223" s="11" t="str">
        <f>IF(Table2[[#This Row],[VB T]]=0,"--", IF(Table2[[#This Row],[VB HS]]/Table2[[#This Row],[VB T]]=0, "--", Table2[[#This Row],[VB HS]]/Table2[[#This Row],[VB T]]))</f>
        <v>--</v>
      </c>
      <c r="AB223" s="18" t="str">
        <f>IF(Table2[[#This Row],[VB T]]=0,"--", IF(Table2[[#This Row],[VB FE]]/Table2[[#This Row],[VB T]]=0, "--", Table2[[#This Row],[VB FE]]/Table2[[#This Row],[VB T]]))</f>
        <v>--</v>
      </c>
      <c r="AC223" s="2">
        <v>35</v>
      </c>
      <c r="AD223" s="2">
        <v>53</v>
      </c>
      <c r="AE223" s="2">
        <v>0</v>
      </c>
      <c r="AF223" s="2">
        <v>2</v>
      </c>
      <c r="AG223" s="6">
        <f>SUM(Table2[[#This Row],[SC B]:[SC FE]])</f>
        <v>90</v>
      </c>
      <c r="AH223" s="11">
        <f>IF((Table2[[#This Row],[SC T]]/Table2[[#This Row],[Admission]]) = 0, "--", (Table2[[#This Row],[SC T]]/Table2[[#This Row],[Admission]]))</f>
        <v>6.0810810810810814E-2</v>
      </c>
      <c r="AI223" s="11" t="str">
        <f>IF(Table2[[#This Row],[SC T]]=0,"--", IF(Table2[[#This Row],[SC HS]]/Table2[[#This Row],[SC T]]=0, "--", Table2[[#This Row],[SC HS]]/Table2[[#This Row],[SC T]]))</f>
        <v>--</v>
      </c>
      <c r="AJ223" s="18">
        <f>IF(Table2[[#This Row],[SC T]]=0,"--", IF(Table2[[#This Row],[SC FE]]/Table2[[#This Row],[SC T]]=0, "--", Table2[[#This Row],[SC FE]]/Table2[[#This Row],[SC T]]))</f>
        <v>2.2222222222222223E-2</v>
      </c>
      <c r="AK223" s="15">
        <f>SUM(Table2[[#This Row],[FB T]],Table2[[#This Row],[XC T]],Table2[[#This Row],[VB T]],Table2[[#This Row],[SC T]])</f>
        <v>330</v>
      </c>
      <c r="AL223" s="2">
        <v>38</v>
      </c>
      <c r="AM223" s="2">
        <v>35</v>
      </c>
      <c r="AN223" s="2">
        <v>0</v>
      </c>
      <c r="AO223" s="2">
        <v>1</v>
      </c>
      <c r="AP223" s="6">
        <f>SUM(Table2[[#This Row],[BX B]:[BX FE]])</f>
        <v>74</v>
      </c>
      <c r="AQ223" s="11">
        <f>IF((Table2[[#This Row],[BX T]]/Table2[[#This Row],[Admission]]) = 0, "--", (Table2[[#This Row],[BX T]]/Table2[[#This Row],[Admission]]))</f>
        <v>0.05</v>
      </c>
      <c r="AR223" s="11" t="str">
        <f>IF(Table2[[#This Row],[BX T]]=0,"--", IF(Table2[[#This Row],[BX HS]]/Table2[[#This Row],[BX T]]=0, "--", Table2[[#This Row],[BX HS]]/Table2[[#This Row],[BX T]]))</f>
        <v>--</v>
      </c>
      <c r="AS223" s="18">
        <f>IF(Table2[[#This Row],[BX T]]=0,"--", IF(Table2[[#This Row],[BX FE]]/Table2[[#This Row],[BX T]]=0, "--", Table2[[#This Row],[BX FE]]/Table2[[#This Row],[BX T]]))</f>
        <v>1.3513513513513514E-2</v>
      </c>
      <c r="AT223" s="2">
        <v>35</v>
      </c>
      <c r="AU223" s="2">
        <v>21</v>
      </c>
      <c r="AV223" s="2">
        <v>0</v>
      </c>
      <c r="AW223" s="2">
        <v>2</v>
      </c>
      <c r="AX223" s="6">
        <f>SUM(Table2[[#This Row],[SW B]:[SW FE]])</f>
        <v>58</v>
      </c>
      <c r="AY223" s="11">
        <f>IF((Table2[[#This Row],[SW T]]/Table2[[#This Row],[Admission]]) = 0, "--", (Table2[[#This Row],[SW T]]/Table2[[#This Row],[Admission]]))</f>
        <v>3.9189189189189191E-2</v>
      </c>
      <c r="AZ223" s="11" t="str">
        <f>IF(Table2[[#This Row],[SW T]]=0,"--", IF(Table2[[#This Row],[SW HS]]/Table2[[#This Row],[SW T]]=0, "--", Table2[[#This Row],[SW HS]]/Table2[[#This Row],[SW T]]))</f>
        <v>--</v>
      </c>
      <c r="BA223" s="18">
        <f>IF(Table2[[#This Row],[SW T]]=0,"--", IF(Table2[[#This Row],[SW FE]]/Table2[[#This Row],[SW T]]=0, "--", Table2[[#This Row],[SW FE]]/Table2[[#This Row],[SW T]]))</f>
        <v>3.4482758620689655E-2</v>
      </c>
      <c r="BB223" s="2">
        <v>0</v>
      </c>
      <c r="BC223" s="2">
        <v>28</v>
      </c>
      <c r="BD223" s="2">
        <v>0</v>
      </c>
      <c r="BE223" s="2">
        <v>0</v>
      </c>
      <c r="BF223" s="6">
        <f>SUM(Table2[[#This Row],[CHE B]:[CHE FE]])</f>
        <v>28</v>
      </c>
      <c r="BG223" s="11">
        <f>IF((Table2[[#This Row],[CHE T]]/Table2[[#This Row],[Admission]]) = 0, "--", (Table2[[#This Row],[CHE T]]/Table2[[#This Row],[Admission]]))</f>
        <v>1.891891891891892E-2</v>
      </c>
      <c r="BH223" s="11" t="str">
        <f>IF(Table2[[#This Row],[CHE T]]=0,"--", IF(Table2[[#This Row],[CHE HS]]/Table2[[#This Row],[CHE T]]=0, "--", Table2[[#This Row],[CHE HS]]/Table2[[#This Row],[CHE T]]))</f>
        <v>--</v>
      </c>
      <c r="BI223" s="22" t="str">
        <f>IF(Table2[[#This Row],[CHE T]]=0,"--", IF(Table2[[#This Row],[CHE FE]]/Table2[[#This Row],[CHE T]]=0, "--", Table2[[#This Row],[CHE FE]]/Table2[[#This Row],[CHE T]]))</f>
        <v>--</v>
      </c>
      <c r="BJ223" s="2">
        <v>19</v>
      </c>
      <c r="BK223" s="2">
        <v>1</v>
      </c>
      <c r="BL223" s="2">
        <v>3</v>
      </c>
      <c r="BM223" s="2">
        <v>0</v>
      </c>
      <c r="BN223" s="6">
        <f>SUM(Table2[[#This Row],[WR B]:[WR FE]])</f>
        <v>23</v>
      </c>
      <c r="BO223" s="11">
        <f>IF((Table2[[#This Row],[WR T]]/Table2[[#This Row],[Admission]]) = 0, "--", (Table2[[#This Row],[WR T]]/Table2[[#This Row],[Admission]]))</f>
        <v>1.5540540540540541E-2</v>
      </c>
      <c r="BP223" s="11">
        <f>IF(Table2[[#This Row],[WR T]]=0,"--", IF(Table2[[#This Row],[WR HS]]/Table2[[#This Row],[WR T]]=0, "--", Table2[[#This Row],[WR HS]]/Table2[[#This Row],[WR T]]))</f>
        <v>0.13043478260869565</v>
      </c>
      <c r="BQ223" s="18" t="str">
        <f>IF(Table2[[#This Row],[WR T]]=0,"--", IF(Table2[[#This Row],[WR FE]]/Table2[[#This Row],[WR T]]=0, "--", Table2[[#This Row],[WR FE]]/Table2[[#This Row],[WR T]]))</f>
        <v>--</v>
      </c>
      <c r="BR223" s="2">
        <v>0</v>
      </c>
      <c r="BS223" s="2">
        <v>24</v>
      </c>
      <c r="BT223" s="2">
        <v>0</v>
      </c>
      <c r="BU223" s="2">
        <v>0</v>
      </c>
      <c r="BV223" s="6">
        <f>SUM(Table2[[#This Row],[DNC B]:[DNC FE]])</f>
        <v>24</v>
      </c>
      <c r="BW223" s="11">
        <f>IF((Table2[[#This Row],[DNC T]]/Table2[[#This Row],[Admission]]) = 0, "--", (Table2[[#This Row],[DNC T]]/Table2[[#This Row],[Admission]]))</f>
        <v>1.6216216216216217E-2</v>
      </c>
      <c r="BX223" s="11" t="str">
        <f>IF(Table2[[#This Row],[DNC T]]=0,"--", IF(Table2[[#This Row],[DNC HS]]/Table2[[#This Row],[DNC T]]=0, "--", Table2[[#This Row],[DNC HS]]/Table2[[#This Row],[DNC T]]))</f>
        <v>--</v>
      </c>
      <c r="BY223" s="18" t="str">
        <f>IF(Table2[[#This Row],[DNC T]]=0,"--", IF(Table2[[#This Row],[DNC FE]]/Table2[[#This Row],[DNC T]]=0, "--", Table2[[#This Row],[DNC FE]]/Table2[[#This Row],[DNC T]]))</f>
        <v>--</v>
      </c>
      <c r="BZ223" s="24">
        <f>SUM(Table2[[#This Row],[BX T]],Table2[[#This Row],[SW T]],Table2[[#This Row],[CHE T]],Table2[[#This Row],[WR T]],Table2[[#This Row],[DNC T]])</f>
        <v>207</v>
      </c>
      <c r="CA223" s="2">
        <v>62</v>
      </c>
      <c r="CB223" s="2">
        <v>30</v>
      </c>
      <c r="CC223" s="2">
        <v>0</v>
      </c>
      <c r="CD223" s="2">
        <v>2</v>
      </c>
      <c r="CE223" s="6">
        <f>SUM(Table2[[#This Row],[TF B]:[TF FE]])</f>
        <v>94</v>
      </c>
      <c r="CF223" s="11">
        <f>IF((Table2[[#This Row],[TF T]]/Table2[[#This Row],[Admission]]) = 0, "--", (Table2[[#This Row],[TF T]]/Table2[[#This Row],[Admission]]))</f>
        <v>6.3513513513513517E-2</v>
      </c>
      <c r="CG223" s="11" t="str">
        <f>IF(Table2[[#This Row],[TF T]]=0,"--", IF(Table2[[#This Row],[TF HS]]/Table2[[#This Row],[TF T]]=0, "--", Table2[[#This Row],[TF HS]]/Table2[[#This Row],[TF T]]))</f>
        <v>--</v>
      </c>
      <c r="CH223" s="18">
        <f>IF(Table2[[#This Row],[TF T]]=0,"--", IF(Table2[[#This Row],[TF FE]]/Table2[[#This Row],[TF T]]=0, "--", Table2[[#This Row],[TF FE]]/Table2[[#This Row],[TF T]]))</f>
        <v>2.1276595744680851E-2</v>
      </c>
      <c r="CI223" s="2">
        <v>32</v>
      </c>
      <c r="CJ223" s="2">
        <v>0</v>
      </c>
      <c r="CK223" s="2">
        <v>0</v>
      </c>
      <c r="CL223" s="2">
        <v>0</v>
      </c>
      <c r="CM223" s="6">
        <f>SUM(Table2[[#This Row],[BB B]:[BB FE]])</f>
        <v>32</v>
      </c>
      <c r="CN223" s="11">
        <f>IF((Table2[[#This Row],[BB T]]/Table2[[#This Row],[Admission]]) = 0, "--", (Table2[[#This Row],[BB T]]/Table2[[#This Row],[Admission]]))</f>
        <v>2.1621621621621623E-2</v>
      </c>
      <c r="CO223" s="11" t="str">
        <f>IF(Table2[[#This Row],[BB T]]=0,"--", IF(Table2[[#This Row],[BB HS]]/Table2[[#This Row],[BB T]]=0, "--", Table2[[#This Row],[BB HS]]/Table2[[#This Row],[BB T]]))</f>
        <v>--</v>
      </c>
      <c r="CP223" s="18" t="str">
        <f>IF(Table2[[#This Row],[BB T]]=0,"--", IF(Table2[[#This Row],[BB FE]]/Table2[[#This Row],[BB T]]=0, "--", Table2[[#This Row],[BB FE]]/Table2[[#This Row],[BB T]]))</f>
        <v>--</v>
      </c>
      <c r="CQ223" s="2">
        <v>0</v>
      </c>
      <c r="CR223" s="2">
        <v>17</v>
      </c>
      <c r="CS223" s="2">
        <v>0</v>
      </c>
      <c r="CT223" s="2">
        <v>0</v>
      </c>
      <c r="CU223" s="6">
        <f>SUM(Table2[[#This Row],[SB B]:[SB FE]])</f>
        <v>17</v>
      </c>
      <c r="CV223" s="11">
        <f>IF((Table2[[#This Row],[SB T]]/Table2[[#This Row],[Admission]]) = 0, "--", (Table2[[#This Row],[SB T]]/Table2[[#This Row],[Admission]]))</f>
        <v>1.1486486486486487E-2</v>
      </c>
      <c r="CW223" s="11" t="str">
        <f>IF(Table2[[#This Row],[SB T]]=0,"--", IF(Table2[[#This Row],[SB HS]]/Table2[[#This Row],[SB T]]=0, "--", Table2[[#This Row],[SB HS]]/Table2[[#This Row],[SB T]]))</f>
        <v>--</v>
      </c>
      <c r="CX223" s="18" t="str">
        <f>IF(Table2[[#This Row],[SB T]]=0,"--", IF(Table2[[#This Row],[SB FE]]/Table2[[#This Row],[SB T]]=0, "--", Table2[[#This Row],[SB FE]]/Table2[[#This Row],[SB T]]))</f>
        <v>--</v>
      </c>
      <c r="CY223" s="2">
        <v>20</v>
      </c>
      <c r="CZ223" s="2">
        <v>14</v>
      </c>
      <c r="DA223" s="2">
        <v>0</v>
      </c>
      <c r="DB223" s="2">
        <v>0</v>
      </c>
      <c r="DC223" s="6">
        <f>SUM(Table2[[#This Row],[GF B]:[GF FE]])</f>
        <v>34</v>
      </c>
      <c r="DD223" s="11">
        <f>IF((Table2[[#This Row],[GF T]]/Table2[[#This Row],[Admission]]) = 0, "--", (Table2[[#This Row],[GF T]]/Table2[[#This Row],[Admission]]))</f>
        <v>2.2972972972972974E-2</v>
      </c>
      <c r="DE223" s="11" t="str">
        <f>IF(Table2[[#This Row],[GF T]]=0,"--", IF(Table2[[#This Row],[GF HS]]/Table2[[#This Row],[GF T]]=0, "--", Table2[[#This Row],[GF HS]]/Table2[[#This Row],[GF T]]))</f>
        <v>--</v>
      </c>
      <c r="DF223" s="18" t="str">
        <f>IF(Table2[[#This Row],[GF T]]=0,"--", IF(Table2[[#This Row],[GF FE]]/Table2[[#This Row],[GF T]]=0, "--", Table2[[#This Row],[GF FE]]/Table2[[#This Row],[GF T]]))</f>
        <v>--</v>
      </c>
      <c r="DG223" s="2">
        <v>15</v>
      </c>
      <c r="DH223" s="2">
        <v>34</v>
      </c>
      <c r="DI223" s="2">
        <v>0</v>
      </c>
      <c r="DJ223" s="2">
        <v>2</v>
      </c>
      <c r="DK223" s="6">
        <f>SUM(Table2[[#This Row],[TN B]:[TN FE]])</f>
        <v>51</v>
      </c>
      <c r="DL223" s="11">
        <f>IF((Table2[[#This Row],[TN T]]/Table2[[#This Row],[Admission]]) = 0, "--", (Table2[[#This Row],[TN T]]/Table2[[#This Row],[Admission]]))</f>
        <v>3.4459459459459461E-2</v>
      </c>
      <c r="DM223" s="11" t="str">
        <f>IF(Table2[[#This Row],[TN T]]=0,"--", IF(Table2[[#This Row],[TN HS]]/Table2[[#This Row],[TN T]]=0, "--", Table2[[#This Row],[TN HS]]/Table2[[#This Row],[TN T]]))</f>
        <v>--</v>
      </c>
      <c r="DN223" s="18">
        <f>IF(Table2[[#This Row],[TN T]]=0,"--", IF(Table2[[#This Row],[TN FE]]/Table2[[#This Row],[TN T]]=0, "--", Table2[[#This Row],[TN FE]]/Table2[[#This Row],[TN T]]))</f>
        <v>3.9215686274509803E-2</v>
      </c>
      <c r="DO223" s="2">
        <v>0</v>
      </c>
      <c r="DP223" s="2">
        <v>0</v>
      </c>
      <c r="DQ223" s="2">
        <v>0</v>
      </c>
      <c r="DR223" s="2">
        <v>0</v>
      </c>
      <c r="DS223" s="6">
        <f>SUM(Table2[[#This Row],[BND B]:[BND FE]])</f>
        <v>0</v>
      </c>
      <c r="DT223" s="11" t="str">
        <f>IF((Table2[[#This Row],[BND T]]/Table2[[#This Row],[Admission]]) = 0, "--", (Table2[[#This Row],[BND T]]/Table2[[#This Row],[Admission]]))</f>
        <v>--</v>
      </c>
      <c r="DU223" s="11" t="str">
        <f>IF(Table2[[#This Row],[BND T]]=0,"--", IF(Table2[[#This Row],[BND HS]]/Table2[[#This Row],[BND T]]=0, "--", Table2[[#This Row],[BND HS]]/Table2[[#This Row],[BND T]]))</f>
        <v>--</v>
      </c>
      <c r="DV223" s="18" t="str">
        <f>IF(Table2[[#This Row],[BND T]]=0,"--", IF(Table2[[#This Row],[BND FE]]/Table2[[#This Row],[BND T]]=0, "--", Table2[[#This Row],[BND FE]]/Table2[[#This Row],[BND T]]))</f>
        <v>--</v>
      </c>
      <c r="DW223" s="2">
        <v>0</v>
      </c>
      <c r="DX223" s="2">
        <v>0</v>
      </c>
      <c r="DY223" s="2">
        <v>0</v>
      </c>
      <c r="DZ223" s="2">
        <v>0</v>
      </c>
      <c r="EA223" s="6">
        <f>SUM(Table2[[#This Row],[SPE B]:[SPE FE]])</f>
        <v>0</v>
      </c>
      <c r="EB223" s="11" t="str">
        <f>IF((Table2[[#This Row],[SPE T]]/Table2[[#This Row],[Admission]]) = 0, "--", (Table2[[#This Row],[SPE T]]/Table2[[#This Row],[Admission]]))</f>
        <v>--</v>
      </c>
      <c r="EC223" s="11" t="str">
        <f>IF(Table2[[#This Row],[SPE T]]=0,"--", IF(Table2[[#This Row],[SPE HS]]/Table2[[#This Row],[SPE T]]=0, "--", Table2[[#This Row],[SPE HS]]/Table2[[#This Row],[SPE T]]))</f>
        <v>--</v>
      </c>
      <c r="ED223" s="18" t="str">
        <f>IF(Table2[[#This Row],[SPE T]]=0,"--", IF(Table2[[#This Row],[SPE FE]]/Table2[[#This Row],[SPE T]]=0, "--", Table2[[#This Row],[SPE FE]]/Table2[[#This Row],[SPE T]]))</f>
        <v>--</v>
      </c>
      <c r="EE223" s="2">
        <v>0</v>
      </c>
      <c r="EF223" s="2">
        <v>0</v>
      </c>
      <c r="EG223" s="2">
        <v>0</v>
      </c>
      <c r="EH223" s="2">
        <v>0</v>
      </c>
      <c r="EI223" s="6">
        <f>SUM(Table2[[#This Row],[ORC B]:[ORC FE]])</f>
        <v>0</v>
      </c>
      <c r="EJ223" s="11" t="str">
        <f>IF((Table2[[#This Row],[ORC T]]/Table2[[#This Row],[Admission]]) = 0, "--", (Table2[[#This Row],[ORC T]]/Table2[[#This Row],[Admission]]))</f>
        <v>--</v>
      </c>
      <c r="EK223" s="11" t="str">
        <f>IF(Table2[[#This Row],[ORC T]]=0,"--", IF(Table2[[#This Row],[ORC HS]]/Table2[[#This Row],[ORC T]]=0, "--", Table2[[#This Row],[ORC HS]]/Table2[[#This Row],[ORC T]]))</f>
        <v>--</v>
      </c>
      <c r="EL223" s="18" t="str">
        <f>IF(Table2[[#This Row],[ORC T]]=0,"--", IF(Table2[[#This Row],[ORC FE]]/Table2[[#This Row],[ORC T]]=0, "--", Table2[[#This Row],[ORC FE]]/Table2[[#This Row],[ORC T]]))</f>
        <v>--</v>
      </c>
      <c r="EM223" s="2">
        <v>0</v>
      </c>
      <c r="EN223" s="2">
        <v>0</v>
      </c>
      <c r="EO223" s="2">
        <v>0</v>
      </c>
      <c r="EP223" s="2">
        <v>0</v>
      </c>
      <c r="EQ223" s="6">
        <f>SUM(Table2[[#This Row],[SOL B]:[SOL FE]])</f>
        <v>0</v>
      </c>
      <c r="ER223" s="11" t="str">
        <f>IF((Table2[[#This Row],[SOL T]]/Table2[[#This Row],[Admission]]) = 0, "--", (Table2[[#This Row],[SOL T]]/Table2[[#This Row],[Admission]]))</f>
        <v>--</v>
      </c>
      <c r="ES223" s="11" t="str">
        <f>IF(Table2[[#This Row],[SOL T]]=0,"--", IF(Table2[[#This Row],[SOL HS]]/Table2[[#This Row],[SOL T]]=0, "--", Table2[[#This Row],[SOL HS]]/Table2[[#This Row],[SOL T]]))</f>
        <v>--</v>
      </c>
      <c r="ET223" s="18" t="str">
        <f>IF(Table2[[#This Row],[SOL T]]=0,"--", IF(Table2[[#This Row],[SOL FE]]/Table2[[#This Row],[SOL T]]=0, "--", Table2[[#This Row],[SOL FE]]/Table2[[#This Row],[SOL T]]))</f>
        <v>--</v>
      </c>
      <c r="EU223" s="2">
        <v>0</v>
      </c>
      <c r="EV223" s="2">
        <v>0</v>
      </c>
      <c r="EW223" s="2">
        <v>0</v>
      </c>
      <c r="EX223" s="2">
        <v>0</v>
      </c>
      <c r="EY223" s="6">
        <f>SUM(Table2[[#This Row],[CHO B]:[CHO FE]])</f>
        <v>0</v>
      </c>
      <c r="EZ223" s="11" t="str">
        <f>IF((Table2[[#This Row],[CHO T]]/Table2[[#This Row],[Admission]]) = 0, "--", (Table2[[#This Row],[CHO T]]/Table2[[#This Row],[Admission]]))</f>
        <v>--</v>
      </c>
      <c r="FA223" s="11" t="str">
        <f>IF(Table2[[#This Row],[CHO T]]=0,"--", IF(Table2[[#This Row],[CHO HS]]/Table2[[#This Row],[CHO T]]=0, "--", Table2[[#This Row],[CHO HS]]/Table2[[#This Row],[CHO T]]))</f>
        <v>--</v>
      </c>
      <c r="FB223" s="18" t="str">
        <f>IF(Table2[[#This Row],[CHO T]]=0,"--", IF(Table2[[#This Row],[CHO FE]]/Table2[[#This Row],[CHO T]]=0, "--", Table2[[#This Row],[CHO FE]]/Table2[[#This Row],[CHO T]]))</f>
        <v>--</v>
      </c>
      <c r="FC22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228</v>
      </c>
      <c r="FD223">
        <v>0</v>
      </c>
      <c r="FE223">
        <v>1</v>
      </c>
      <c r="FF223" s="1" t="s">
        <v>390</v>
      </c>
      <c r="FG223" s="1" t="s">
        <v>390</v>
      </c>
      <c r="FH223">
        <v>0</v>
      </c>
      <c r="FI223">
        <v>1</v>
      </c>
      <c r="FJ223" s="1" t="s">
        <v>390</v>
      </c>
      <c r="FK223" s="1" t="s">
        <v>390</v>
      </c>
      <c r="FL223">
        <v>0</v>
      </c>
      <c r="FM223">
        <v>0</v>
      </c>
      <c r="FN223" s="1" t="s">
        <v>390</v>
      </c>
      <c r="FO223" s="1" t="s">
        <v>390</v>
      </c>
    </row>
    <row r="224" spans="1:171">
      <c r="A224">
        <v>916</v>
      </c>
      <c r="B224">
        <v>264</v>
      </c>
      <c r="C224" t="s">
        <v>97</v>
      </c>
      <c r="D224" t="s">
        <v>321</v>
      </c>
      <c r="E224" s="20">
        <v>222</v>
      </c>
      <c r="F224" s="2">
        <v>36</v>
      </c>
      <c r="G224" s="2">
        <v>0</v>
      </c>
      <c r="H224" s="2">
        <v>0</v>
      </c>
      <c r="I224" s="2">
        <v>0</v>
      </c>
      <c r="J224" s="6">
        <f>SUM(Table2[[#This Row],[FB B]:[FB FE]])</f>
        <v>36</v>
      </c>
      <c r="K224" s="11">
        <f>IF((Table2[[#This Row],[FB T]]/Table2[[#This Row],[Admission]]) = 0, "--", (Table2[[#This Row],[FB T]]/Table2[[#This Row],[Admission]]))</f>
        <v>0.16216216216216217</v>
      </c>
      <c r="L224" s="11" t="str">
        <f>IF(Table2[[#This Row],[FB T]]=0,"--", IF(Table2[[#This Row],[FB HS]]/Table2[[#This Row],[FB T]]=0, "--", Table2[[#This Row],[FB HS]]/Table2[[#This Row],[FB T]]))</f>
        <v>--</v>
      </c>
      <c r="M224" s="18" t="str">
        <f>IF(Table2[[#This Row],[FB T]]=0,"--", IF(Table2[[#This Row],[FB FE]]/Table2[[#This Row],[FB T]]=0, "--", Table2[[#This Row],[FB FE]]/Table2[[#This Row],[FB T]]))</f>
        <v>--</v>
      </c>
      <c r="N224" s="2">
        <v>5</v>
      </c>
      <c r="O224" s="2">
        <v>6</v>
      </c>
      <c r="P224" s="2">
        <v>0</v>
      </c>
      <c r="Q224" s="2">
        <v>0</v>
      </c>
      <c r="R224" s="6">
        <f>SUM(Table2[[#This Row],[XC B]:[XC FE]])</f>
        <v>11</v>
      </c>
      <c r="S224" s="11">
        <f>IF((Table2[[#This Row],[XC T]]/Table2[[#This Row],[Admission]]) = 0, "--", (Table2[[#This Row],[XC T]]/Table2[[#This Row],[Admission]]))</f>
        <v>4.954954954954955E-2</v>
      </c>
      <c r="T224" s="11" t="str">
        <f>IF(Table2[[#This Row],[XC T]]=0,"--", IF(Table2[[#This Row],[XC HS]]/Table2[[#This Row],[XC T]]=0, "--", Table2[[#This Row],[XC HS]]/Table2[[#This Row],[XC T]]))</f>
        <v>--</v>
      </c>
      <c r="U224" s="18" t="str">
        <f>IF(Table2[[#This Row],[XC T]]=0,"--", IF(Table2[[#This Row],[XC FE]]/Table2[[#This Row],[XC T]]=0, "--", Table2[[#This Row],[XC FE]]/Table2[[#This Row],[XC T]]))</f>
        <v>--</v>
      </c>
      <c r="V224" s="2">
        <v>34</v>
      </c>
      <c r="W224" s="2">
        <v>0</v>
      </c>
      <c r="X224" s="2">
        <v>0</v>
      </c>
      <c r="Y224" s="6">
        <f>SUM(Table2[[#This Row],[VB G]:[VB FE]])</f>
        <v>34</v>
      </c>
      <c r="Z224" s="11">
        <f>IF((Table2[[#This Row],[VB T]]/Table2[[#This Row],[Admission]]) = 0, "--", (Table2[[#This Row],[VB T]]/Table2[[#This Row],[Admission]]))</f>
        <v>0.15315315315315314</v>
      </c>
      <c r="AA224" s="11" t="str">
        <f>IF(Table2[[#This Row],[VB T]]=0,"--", IF(Table2[[#This Row],[VB HS]]/Table2[[#This Row],[VB T]]=0, "--", Table2[[#This Row],[VB HS]]/Table2[[#This Row],[VB T]]))</f>
        <v>--</v>
      </c>
      <c r="AB224" s="18" t="str">
        <f>IF(Table2[[#This Row],[VB T]]=0,"--", IF(Table2[[#This Row],[VB FE]]/Table2[[#This Row],[VB T]]=0, "--", Table2[[#This Row],[VB FE]]/Table2[[#This Row],[VB T]]))</f>
        <v>--</v>
      </c>
      <c r="AC224" s="2">
        <v>0</v>
      </c>
      <c r="AD224" s="2">
        <v>0</v>
      </c>
      <c r="AE224" s="2">
        <v>0</v>
      </c>
      <c r="AF224" s="2">
        <v>0</v>
      </c>
      <c r="AG224" s="6">
        <f>SUM(Table2[[#This Row],[SC B]:[SC FE]])</f>
        <v>0</v>
      </c>
      <c r="AH224" s="11" t="str">
        <f>IF((Table2[[#This Row],[SC T]]/Table2[[#This Row],[Admission]]) = 0, "--", (Table2[[#This Row],[SC T]]/Table2[[#This Row],[Admission]]))</f>
        <v>--</v>
      </c>
      <c r="AI224" s="11" t="str">
        <f>IF(Table2[[#This Row],[SC T]]=0,"--", IF(Table2[[#This Row],[SC HS]]/Table2[[#This Row],[SC T]]=0, "--", Table2[[#This Row],[SC HS]]/Table2[[#This Row],[SC T]]))</f>
        <v>--</v>
      </c>
      <c r="AJ224" s="18" t="str">
        <f>IF(Table2[[#This Row],[SC T]]=0,"--", IF(Table2[[#This Row],[SC FE]]/Table2[[#This Row],[SC T]]=0, "--", Table2[[#This Row],[SC FE]]/Table2[[#This Row],[SC T]]))</f>
        <v>--</v>
      </c>
      <c r="AK224" s="15">
        <f>SUM(Table2[[#This Row],[FB T]],Table2[[#This Row],[XC T]],Table2[[#This Row],[VB T]],Table2[[#This Row],[SC T]])</f>
        <v>81</v>
      </c>
      <c r="AL224" s="2">
        <v>21</v>
      </c>
      <c r="AM224" s="2">
        <v>16</v>
      </c>
      <c r="AN224" s="2">
        <v>0</v>
      </c>
      <c r="AO224" s="2">
        <v>0</v>
      </c>
      <c r="AP224" s="6">
        <f>SUM(Table2[[#This Row],[BX B]:[BX FE]])</f>
        <v>37</v>
      </c>
      <c r="AQ224" s="11">
        <f>IF((Table2[[#This Row],[BX T]]/Table2[[#This Row],[Admission]]) = 0, "--", (Table2[[#This Row],[BX T]]/Table2[[#This Row],[Admission]]))</f>
        <v>0.16666666666666666</v>
      </c>
      <c r="AR224" s="11" t="str">
        <f>IF(Table2[[#This Row],[BX T]]=0,"--", IF(Table2[[#This Row],[BX HS]]/Table2[[#This Row],[BX T]]=0, "--", Table2[[#This Row],[BX HS]]/Table2[[#This Row],[BX T]]))</f>
        <v>--</v>
      </c>
      <c r="AS224" s="18" t="str">
        <f>IF(Table2[[#This Row],[BX T]]=0,"--", IF(Table2[[#This Row],[BX FE]]/Table2[[#This Row],[BX T]]=0, "--", Table2[[#This Row],[BX FE]]/Table2[[#This Row],[BX T]]))</f>
        <v>--</v>
      </c>
      <c r="AT224" s="2">
        <v>0</v>
      </c>
      <c r="AU224" s="2">
        <v>0</v>
      </c>
      <c r="AV224" s="2">
        <v>0</v>
      </c>
      <c r="AW224" s="2">
        <v>0</v>
      </c>
      <c r="AX224" s="6">
        <f>SUM(Table2[[#This Row],[SW B]:[SW FE]])</f>
        <v>0</v>
      </c>
      <c r="AY224" s="11" t="str">
        <f>IF((Table2[[#This Row],[SW T]]/Table2[[#This Row],[Admission]]) = 0, "--", (Table2[[#This Row],[SW T]]/Table2[[#This Row],[Admission]]))</f>
        <v>--</v>
      </c>
      <c r="AZ224" s="11" t="str">
        <f>IF(Table2[[#This Row],[SW T]]=0,"--", IF(Table2[[#This Row],[SW HS]]/Table2[[#This Row],[SW T]]=0, "--", Table2[[#This Row],[SW HS]]/Table2[[#This Row],[SW T]]))</f>
        <v>--</v>
      </c>
      <c r="BA224" s="18" t="str">
        <f>IF(Table2[[#This Row],[SW T]]=0,"--", IF(Table2[[#This Row],[SW FE]]/Table2[[#This Row],[SW T]]=0, "--", Table2[[#This Row],[SW FE]]/Table2[[#This Row],[SW T]]))</f>
        <v>--</v>
      </c>
      <c r="BB224" s="2">
        <v>0</v>
      </c>
      <c r="BC224" s="2">
        <v>0</v>
      </c>
      <c r="BD224" s="2">
        <v>0</v>
      </c>
      <c r="BE224" s="2">
        <v>0</v>
      </c>
      <c r="BF224" s="6">
        <f>SUM(Table2[[#This Row],[CHE B]:[CHE FE]])</f>
        <v>0</v>
      </c>
      <c r="BG224" s="11" t="str">
        <f>IF((Table2[[#This Row],[CHE T]]/Table2[[#This Row],[Admission]]) = 0, "--", (Table2[[#This Row],[CHE T]]/Table2[[#This Row],[Admission]]))</f>
        <v>--</v>
      </c>
      <c r="BH224" s="11" t="str">
        <f>IF(Table2[[#This Row],[CHE T]]=0,"--", IF(Table2[[#This Row],[CHE HS]]/Table2[[#This Row],[CHE T]]=0, "--", Table2[[#This Row],[CHE HS]]/Table2[[#This Row],[CHE T]]))</f>
        <v>--</v>
      </c>
      <c r="BI224" s="22" t="str">
        <f>IF(Table2[[#This Row],[CHE T]]=0,"--", IF(Table2[[#This Row],[CHE FE]]/Table2[[#This Row],[CHE T]]=0, "--", Table2[[#This Row],[CHE FE]]/Table2[[#This Row],[CHE T]]))</f>
        <v>--</v>
      </c>
      <c r="BJ224" s="2">
        <v>15</v>
      </c>
      <c r="BK224" s="2">
        <v>0</v>
      </c>
      <c r="BL224" s="2">
        <v>0</v>
      </c>
      <c r="BM224" s="2">
        <v>0</v>
      </c>
      <c r="BN224" s="6">
        <f>SUM(Table2[[#This Row],[WR B]:[WR FE]])</f>
        <v>15</v>
      </c>
      <c r="BO224" s="11">
        <f>IF((Table2[[#This Row],[WR T]]/Table2[[#This Row],[Admission]]) = 0, "--", (Table2[[#This Row],[WR T]]/Table2[[#This Row],[Admission]]))</f>
        <v>6.7567567567567571E-2</v>
      </c>
      <c r="BP224" s="11" t="str">
        <f>IF(Table2[[#This Row],[WR T]]=0,"--", IF(Table2[[#This Row],[WR HS]]/Table2[[#This Row],[WR T]]=0, "--", Table2[[#This Row],[WR HS]]/Table2[[#This Row],[WR T]]))</f>
        <v>--</v>
      </c>
      <c r="BQ224" s="18" t="str">
        <f>IF(Table2[[#This Row],[WR T]]=0,"--", IF(Table2[[#This Row],[WR FE]]/Table2[[#This Row],[WR T]]=0, "--", Table2[[#This Row],[WR FE]]/Table2[[#This Row],[WR T]]))</f>
        <v>--</v>
      </c>
      <c r="BR224" s="2">
        <v>0</v>
      </c>
      <c r="BS224" s="2">
        <v>0</v>
      </c>
      <c r="BT224" s="2">
        <v>0</v>
      </c>
      <c r="BU224" s="2">
        <v>0</v>
      </c>
      <c r="BV224" s="6">
        <f>SUM(Table2[[#This Row],[DNC B]:[DNC FE]])</f>
        <v>0</v>
      </c>
      <c r="BW224" s="11" t="str">
        <f>IF((Table2[[#This Row],[DNC T]]/Table2[[#This Row],[Admission]]) = 0, "--", (Table2[[#This Row],[DNC T]]/Table2[[#This Row],[Admission]]))</f>
        <v>--</v>
      </c>
      <c r="BX224" s="11" t="str">
        <f>IF(Table2[[#This Row],[DNC T]]=0,"--", IF(Table2[[#This Row],[DNC HS]]/Table2[[#This Row],[DNC T]]=0, "--", Table2[[#This Row],[DNC HS]]/Table2[[#This Row],[DNC T]]))</f>
        <v>--</v>
      </c>
      <c r="BY224" s="18" t="str">
        <f>IF(Table2[[#This Row],[DNC T]]=0,"--", IF(Table2[[#This Row],[DNC FE]]/Table2[[#This Row],[DNC T]]=0, "--", Table2[[#This Row],[DNC FE]]/Table2[[#This Row],[DNC T]]))</f>
        <v>--</v>
      </c>
      <c r="BZ224" s="24">
        <f>SUM(Table2[[#This Row],[BX T]],Table2[[#This Row],[SW T]],Table2[[#This Row],[CHE T]],Table2[[#This Row],[WR T]],Table2[[#This Row],[DNC T]])</f>
        <v>52</v>
      </c>
      <c r="CA224" s="2">
        <v>18</v>
      </c>
      <c r="CB224" s="2">
        <v>16</v>
      </c>
      <c r="CC224" s="2">
        <v>0</v>
      </c>
      <c r="CD224" s="2">
        <v>0</v>
      </c>
      <c r="CE224" s="6">
        <f>SUM(Table2[[#This Row],[TF B]:[TF FE]])</f>
        <v>34</v>
      </c>
      <c r="CF224" s="11">
        <f>IF((Table2[[#This Row],[TF T]]/Table2[[#This Row],[Admission]]) = 0, "--", (Table2[[#This Row],[TF T]]/Table2[[#This Row],[Admission]]))</f>
        <v>0.15315315315315314</v>
      </c>
      <c r="CG224" s="11" t="str">
        <f>IF(Table2[[#This Row],[TF T]]=0,"--", IF(Table2[[#This Row],[TF HS]]/Table2[[#This Row],[TF T]]=0, "--", Table2[[#This Row],[TF HS]]/Table2[[#This Row],[TF T]]))</f>
        <v>--</v>
      </c>
      <c r="CH224" s="18" t="str">
        <f>IF(Table2[[#This Row],[TF T]]=0,"--", IF(Table2[[#This Row],[TF FE]]/Table2[[#This Row],[TF T]]=0, "--", Table2[[#This Row],[TF FE]]/Table2[[#This Row],[TF T]]))</f>
        <v>--</v>
      </c>
      <c r="CI224" s="2">
        <v>22</v>
      </c>
      <c r="CJ224" s="2">
        <v>0</v>
      </c>
      <c r="CK224" s="2">
        <v>0</v>
      </c>
      <c r="CL224" s="2">
        <v>0</v>
      </c>
      <c r="CM224" s="6">
        <f>SUM(Table2[[#This Row],[BB B]:[BB FE]])</f>
        <v>22</v>
      </c>
      <c r="CN224" s="11">
        <f>IF((Table2[[#This Row],[BB T]]/Table2[[#This Row],[Admission]]) = 0, "--", (Table2[[#This Row],[BB T]]/Table2[[#This Row],[Admission]]))</f>
        <v>9.90990990990991E-2</v>
      </c>
      <c r="CO224" s="11" t="str">
        <f>IF(Table2[[#This Row],[BB T]]=0,"--", IF(Table2[[#This Row],[BB HS]]/Table2[[#This Row],[BB T]]=0, "--", Table2[[#This Row],[BB HS]]/Table2[[#This Row],[BB T]]))</f>
        <v>--</v>
      </c>
      <c r="CP224" s="18" t="str">
        <f>IF(Table2[[#This Row],[BB T]]=0,"--", IF(Table2[[#This Row],[BB FE]]/Table2[[#This Row],[BB T]]=0, "--", Table2[[#This Row],[BB FE]]/Table2[[#This Row],[BB T]]))</f>
        <v>--</v>
      </c>
      <c r="CQ224" s="2">
        <v>0</v>
      </c>
      <c r="CR224" s="2">
        <v>26</v>
      </c>
      <c r="CS224" s="2">
        <v>0</v>
      </c>
      <c r="CT224" s="2">
        <v>0</v>
      </c>
      <c r="CU224" s="6">
        <f>SUM(Table2[[#This Row],[SB B]:[SB FE]])</f>
        <v>26</v>
      </c>
      <c r="CV224" s="11">
        <f>IF((Table2[[#This Row],[SB T]]/Table2[[#This Row],[Admission]]) = 0, "--", (Table2[[#This Row],[SB T]]/Table2[[#This Row],[Admission]]))</f>
        <v>0.11711711711711711</v>
      </c>
      <c r="CW224" s="11" t="str">
        <f>IF(Table2[[#This Row],[SB T]]=0,"--", IF(Table2[[#This Row],[SB HS]]/Table2[[#This Row],[SB T]]=0, "--", Table2[[#This Row],[SB HS]]/Table2[[#This Row],[SB T]]))</f>
        <v>--</v>
      </c>
      <c r="CX224" s="18" t="str">
        <f>IF(Table2[[#This Row],[SB T]]=0,"--", IF(Table2[[#This Row],[SB FE]]/Table2[[#This Row],[SB T]]=0, "--", Table2[[#This Row],[SB FE]]/Table2[[#This Row],[SB T]]))</f>
        <v>--</v>
      </c>
      <c r="CY224" s="2">
        <v>0</v>
      </c>
      <c r="CZ224" s="2">
        <v>0</v>
      </c>
      <c r="DA224" s="2">
        <v>0</v>
      </c>
      <c r="DB224" s="2">
        <v>0</v>
      </c>
      <c r="DC224" s="6">
        <f>SUM(Table2[[#This Row],[GF B]:[GF FE]])</f>
        <v>0</v>
      </c>
      <c r="DD224" s="11" t="str">
        <f>IF((Table2[[#This Row],[GF T]]/Table2[[#This Row],[Admission]]) = 0, "--", (Table2[[#This Row],[GF T]]/Table2[[#This Row],[Admission]]))</f>
        <v>--</v>
      </c>
      <c r="DE224" s="11" t="str">
        <f>IF(Table2[[#This Row],[GF T]]=0,"--", IF(Table2[[#This Row],[GF HS]]/Table2[[#This Row],[GF T]]=0, "--", Table2[[#This Row],[GF HS]]/Table2[[#This Row],[GF T]]))</f>
        <v>--</v>
      </c>
      <c r="DF224" s="18" t="str">
        <f>IF(Table2[[#This Row],[GF T]]=0,"--", IF(Table2[[#This Row],[GF FE]]/Table2[[#This Row],[GF T]]=0, "--", Table2[[#This Row],[GF FE]]/Table2[[#This Row],[GF T]]))</f>
        <v>--</v>
      </c>
      <c r="DG224" s="2">
        <v>0</v>
      </c>
      <c r="DH224" s="2">
        <v>0</v>
      </c>
      <c r="DI224" s="2">
        <v>0</v>
      </c>
      <c r="DJ224" s="2">
        <v>0</v>
      </c>
      <c r="DK224" s="6">
        <f>SUM(Table2[[#This Row],[TN B]:[TN FE]])</f>
        <v>0</v>
      </c>
      <c r="DL224" s="11" t="str">
        <f>IF((Table2[[#This Row],[TN T]]/Table2[[#This Row],[Admission]]) = 0, "--", (Table2[[#This Row],[TN T]]/Table2[[#This Row],[Admission]]))</f>
        <v>--</v>
      </c>
      <c r="DM224" s="11" t="str">
        <f>IF(Table2[[#This Row],[TN T]]=0,"--", IF(Table2[[#This Row],[TN HS]]/Table2[[#This Row],[TN T]]=0, "--", Table2[[#This Row],[TN HS]]/Table2[[#This Row],[TN T]]))</f>
        <v>--</v>
      </c>
      <c r="DN224" s="18" t="str">
        <f>IF(Table2[[#This Row],[TN T]]=0,"--", IF(Table2[[#This Row],[TN FE]]/Table2[[#This Row],[TN T]]=0, "--", Table2[[#This Row],[TN FE]]/Table2[[#This Row],[TN T]]))</f>
        <v>--</v>
      </c>
      <c r="DO224" s="2">
        <v>5</v>
      </c>
      <c r="DP224" s="2">
        <v>7</v>
      </c>
      <c r="DQ224" s="2">
        <v>0</v>
      </c>
      <c r="DR224" s="2">
        <v>0</v>
      </c>
      <c r="DS224" s="6">
        <f>SUM(Table2[[#This Row],[BND B]:[BND FE]])</f>
        <v>12</v>
      </c>
      <c r="DT224" s="11">
        <f>IF((Table2[[#This Row],[BND T]]/Table2[[#This Row],[Admission]]) = 0, "--", (Table2[[#This Row],[BND T]]/Table2[[#This Row],[Admission]]))</f>
        <v>5.4054054054054057E-2</v>
      </c>
      <c r="DU224" s="11" t="str">
        <f>IF(Table2[[#This Row],[BND T]]=0,"--", IF(Table2[[#This Row],[BND HS]]/Table2[[#This Row],[BND T]]=0, "--", Table2[[#This Row],[BND HS]]/Table2[[#This Row],[BND T]]))</f>
        <v>--</v>
      </c>
      <c r="DV224" s="18" t="str">
        <f>IF(Table2[[#This Row],[BND T]]=0,"--", IF(Table2[[#This Row],[BND FE]]/Table2[[#This Row],[BND T]]=0, "--", Table2[[#This Row],[BND FE]]/Table2[[#This Row],[BND T]]))</f>
        <v>--</v>
      </c>
      <c r="DW224" s="2">
        <v>0</v>
      </c>
      <c r="DX224" s="2">
        <v>0</v>
      </c>
      <c r="DY224" s="2">
        <v>0</v>
      </c>
      <c r="DZ224" s="2">
        <v>0</v>
      </c>
      <c r="EA224" s="6">
        <f>SUM(Table2[[#This Row],[SPE B]:[SPE FE]])</f>
        <v>0</v>
      </c>
      <c r="EB224" s="11" t="str">
        <f>IF((Table2[[#This Row],[SPE T]]/Table2[[#This Row],[Admission]]) = 0, "--", (Table2[[#This Row],[SPE T]]/Table2[[#This Row],[Admission]]))</f>
        <v>--</v>
      </c>
      <c r="EC224" s="11" t="str">
        <f>IF(Table2[[#This Row],[SPE T]]=0,"--", IF(Table2[[#This Row],[SPE HS]]/Table2[[#This Row],[SPE T]]=0, "--", Table2[[#This Row],[SPE HS]]/Table2[[#This Row],[SPE T]]))</f>
        <v>--</v>
      </c>
      <c r="ED224" s="18" t="str">
        <f>IF(Table2[[#This Row],[SPE T]]=0,"--", IF(Table2[[#This Row],[SPE FE]]/Table2[[#This Row],[SPE T]]=0, "--", Table2[[#This Row],[SPE FE]]/Table2[[#This Row],[SPE T]]))</f>
        <v>--</v>
      </c>
      <c r="EE224" s="2">
        <v>0</v>
      </c>
      <c r="EF224" s="2">
        <v>0</v>
      </c>
      <c r="EG224" s="2">
        <v>0</v>
      </c>
      <c r="EH224" s="2">
        <v>0</v>
      </c>
      <c r="EI224" s="6">
        <f>SUM(Table2[[#This Row],[ORC B]:[ORC FE]])</f>
        <v>0</v>
      </c>
      <c r="EJ224" s="11" t="str">
        <f>IF((Table2[[#This Row],[ORC T]]/Table2[[#This Row],[Admission]]) = 0, "--", (Table2[[#This Row],[ORC T]]/Table2[[#This Row],[Admission]]))</f>
        <v>--</v>
      </c>
      <c r="EK224" s="11" t="str">
        <f>IF(Table2[[#This Row],[ORC T]]=0,"--", IF(Table2[[#This Row],[ORC HS]]/Table2[[#This Row],[ORC T]]=0, "--", Table2[[#This Row],[ORC HS]]/Table2[[#This Row],[ORC T]]))</f>
        <v>--</v>
      </c>
      <c r="EL224" s="18" t="str">
        <f>IF(Table2[[#This Row],[ORC T]]=0,"--", IF(Table2[[#This Row],[ORC FE]]/Table2[[#This Row],[ORC T]]=0, "--", Table2[[#This Row],[ORC FE]]/Table2[[#This Row],[ORC T]]))</f>
        <v>--</v>
      </c>
      <c r="EM224" s="2">
        <v>0</v>
      </c>
      <c r="EN224" s="2">
        <v>0</v>
      </c>
      <c r="EO224" s="2">
        <v>0</v>
      </c>
      <c r="EP224" s="2">
        <v>0</v>
      </c>
      <c r="EQ224" s="6">
        <f>SUM(Table2[[#This Row],[SOL B]:[SOL FE]])</f>
        <v>0</v>
      </c>
      <c r="ER224" s="11" t="str">
        <f>IF((Table2[[#This Row],[SOL T]]/Table2[[#This Row],[Admission]]) = 0, "--", (Table2[[#This Row],[SOL T]]/Table2[[#This Row],[Admission]]))</f>
        <v>--</v>
      </c>
      <c r="ES224" s="11" t="str">
        <f>IF(Table2[[#This Row],[SOL T]]=0,"--", IF(Table2[[#This Row],[SOL HS]]/Table2[[#This Row],[SOL T]]=0, "--", Table2[[#This Row],[SOL HS]]/Table2[[#This Row],[SOL T]]))</f>
        <v>--</v>
      </c>
      <c r="ET224" s="18" t="str">
        <f>IF(Table2[[#This Row],[SOL T]]=0,"--", IF(Table2[[#This Row],[SOL FE]]/Table2[[#This Row],[SOL T]]=0, "--", Table2[[#This Row],[SOL FE]]/Table2[[#This Row],[SOL T]]))</f>
        <v>--</v>
      </c>
      <c r="EU224" s="2">
        <v>2</v>
      </c>
      <c r="EV224" s="2">
        <v>7</v>
      </c>
      <c r="EW224" s="2">
        <v>0</v>
      </c>
      <c r="EX224" s="2">
        <v>0</v>
      </c>
      <c r="EY224" s="6">
        <f>SUM(Table2[[#This Row],[CHO B]:[CHO FE]])</f>
        <v>9</v>
      </c>
      <c r="EZ224" s="11">
        <f>IF((Table2[[#This Row],[CHO T]]/Table2[[#This Row],[Admission]]) = 0, "--", (Table2[[#This Row],[CHO T]]/Table2[[#This Row],[Admission]]))</f>
        <v>4.0540540540540543E-2</v>
      </c>
      <c r="FA224" s="11" t="str">
        <f>IF(Table2[[#This Row],[CHO T]]=0,"--", IF(Table2[[#This Row],[CHO HS]]/Table2[[#This Row],[CHO T]]=0, "--", Table2[[#This Row],[CHO HS]]/Table2[[#This Row],[CHO T]]))</f>
        <v>--</v>
      </c>
      <c r="FB224" s="18" t="str">
        <f>IF(Table2[[#This Row],[CHO T]]=0,"--", IF(Table2[[#This Row],[CHO FE]]/Table2[[#This Row],[CHO T]]=0, "--", Table2[[#This Row],[CHO FE]]/Table2[[#This Row],[CHO T]]))</f>
        <v>--</v>
      </c>
      <c r="FC22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103</v>
      </c>
      <c r="FD224">
        <v>0</v>
      </c>
      <c r="FE224">
        <v>0</v>
      </c>
      <c r="FF224">
        <v>0</v>
      </c>
      <c r="FG224">
        <v>0</v>
      </c>
      <c r="FH224">
        <v>0</v>
      </c>
      <c r="FI224">
        <v>3</v>
      </c>
      <c r="FJ224" s="1" t="s">
        <v>390</v>
      </c>
      <c r="FK224" s="1" t="s">
        <v>390</v>
      </c>
      <c r="FL224">
        <v>0</v>
      </c>
      <c r="FM224">
        <v>1</v>
      </c>
      <c r="FN224" s="1" t="s">
        <v>390</v>
      </c>
      <c r="FO224" s="1" t="s">
        <v>390</v>
      </c>
    </row>
    <row r="225" spans="1:171">
      <c r="A225">
        <v>1165</v>
      </c>
      <c r="B225">
        <v>397</v>
      </c>
      <c r="C225" t="s">
        <v>142</v>
      </c>
      <c r="D225" t="s">
        <v>322</v>
      </c>
      <c r="E225" s="20">
        <v>21</v>
      </c>
      <c r="F225" s="2">
        <v>0</v>
      </c>
      <c r="G225" s="2">
        <v>0</v>
      </c>
      <c r="H225" s="2">
        <v>0</v>
      </c>
      <c r="I225" s="2">
        <v>0</v>
      </c>
      <c r="J225" s="6">
        <f>SUM(Table2[[#This Row],[FB B]:[FB FE]])</f>
        <v>0</v>
      </c>
      <c r="K225" s="11" t="str">
        <f>IF((Table2[[#This Row],[FB T]]/Table2[[#This Row],[Admission]]) = 0, "--", (Table2[[#This Row],[FB T]]/Table2[[#This Row],[Admission]]))</f>
        <v>--</v>
      </c>
      <c r="L225" s="11" t="str">
        <f>IF(Table2[[#This Row],[FB T]]=0,"--", IF(Table2[[#This Row],[FB HS]]/Table2[[#This Row],[FB T]]=0, "--", Table2[[#This Row],[FB HS]]/Table2[[#This Row],[FB T]]))</f>
        <v>--</v>
      </c>
      <c r="M225" s="18" t="str">
        <f>IF(Table2[[#This Row],[FB T]]=0,"--", IF(Table2[[#This Row],[FB FE]]/Table2[[#This Row],[FB T]]=0, "--", Table2[[#This Row],[FB FE]]/Table2[[#This Row],[FB T]]))</f>
        <v>--</v>
      </c>
      <c r="N225" s="2">
        <v>1</v>
      </c>
      <c r="O225" s="2">
        <v>1</v>
      </c>
      <c r="P225" s="2">
        <v>0</v>
      </c>
      <c r="Q225" s="2">
        <v>0</v>
      </c>
      <c r="R225" s="6">
        <f>SUM(Table2[[#This Row],[XC B]:[XC FE]])</f>
        <v>2</v>
      </c>
      <c r="S225" s="11">
        <f>IF((Table2[[#This Row],[XC T]]/Table2[[#This Row],[Admission]]) = 0, "--", (Table2[[#This Row],[XC T]]/Table2[[#This Row],[Admission]]))</f>
        <v>9.5238095238095233E-2</v>
      </c>
      <c r="T225" s="11" t="str">
        <f>IF(Table2[[#This Row],[XC T]]=0,"--", IF(Table2[[#This Row],[XC HS]]/Table2[[#This Row],[XC T]]=0, "--", Table2[[#This Row],[XC HS]]/Table2[[#This Row],[XC T]]))</f>
        <v>--</v>
      </c>
      <c r="U225" s="18" t="str">
        <f>IF(Table2[[#This Row],[XC T]]=0,"--", IF(Table2[[#This Row],[XC FE]]/Table2[[#This Row],[XC T]]=0, "--", Table2[[#This Row],[XC FE]]/Table2[[#This Row],[XC T]]))</f>
        <v>--</v>
      </c>
      <c r="V225" s="2">
        <v>0</v>
      </c>
      <c r="W225" s="2">
        <v>0</v>
      </c>
      <c r="X225" s="2">
        <v>0</v>
      </c>
      <c r="Y225" s="6">
        <f>SUM(Table2[[#This Row],[VB G]:[VB FE]])</f>
        <v>0</v>
      </c>
      <c r="Z225" s="11" t="str">
        <f>IF((Table2[[#This Row],[VB T]]/Table2[[#This Row],[Admission]]) = 0, "--", (Table2[[#This Row],[VB T]]/Table2[[#This Row],[Admission]]))</f>
        <v>--</v>
      </c>
      <c r="AA225" s="11" t="str">
        <f>IF(Table2[[#This Row],[VB T]]=0,"--", IF(Table2[[#This Row],[VB HS]]/Table2[[#This Row],[VB T]]=0, "--", Table2[[#This Row],[VB HS]]/Table2[[#This Row],[VB T]]))</f>
        <v>--</v>
      </c>
      <c r="AB225" s="18" t="str">
        <f>IF(Table2[[#This Row],[VB T]]=0,"--", IF(Table2[[#This Row],[VB FE]]/Table2[[#This Row],[VB T]]=0, "--", Table2[[#This Row],[VB FE]]/Table2[[#This Row],[VB T]]))</f>
        <v>--</v>
      </c>
      <c r="AC225" s="2">
        <v>0</v>
      </c>
      <c r="AD225" s="2">
        <v>1</v>
      </c>
      <c r="AE225" s="2">
        <v>0</v>
      </c>
      <c r="AF225" s="2">
        <v>0</v>
      </c>
      <c r="AG225" s="6">
        <f>SUM(Table2[[#This Row],[SC B]:[SC FE]])</f>
        <v>1</v>
      </c>
      <c r="AH225" s="11">
        <f>IF((Table2[[#This Row],[SC T]]/Table2[[#This Row],[Admission]]) = 0, "--", (Table2[[#This Row],[SC T]]/Table2[[#This Row],[Admission]]))</f>
        <v>4.7619047619047616E-2</v>
      </c>
      <c r="AI225" s="11" t="str">
        <f>IF(Table2[[#This Row],[SC T]]=0,"--", IF(Table2[[#This Row],[SC HS]]/Table2[[#This Row],[SC T]]=0, "--", Table2[[#This Row],[SC HS]]/Table2[[#This Row],[SC T]]))</f>
        <v>--</v>
      </c>
      <c r="AJ225" s="18" t="str">
        <f>IF(Table2[[#This Row],[SC T]]=0,"--", IF(Table2[[#This Row],[SC FE]]/Table2[[#This Row],[SC T]]=0, "--", Table2[[#This Row],[SC FE]]/Table2[[#This Row],[SC T]]))</f>
        <v>--</v>
      </c>
      <c r="AK225" s="15">
        <f>SUM(Table2[[#This Row],[FB T]],Table2[[#This Row],[XC T]],Table2[[#This Row],[VB T]],Table2[[#This Row],[SC T]])</f>
        <v>3</v>
      </c>
      <c r="AL225" s="2">
        <v>2</v>
      </c>
      <c r="AM225" s="2">
        <v>1</v>
      </c>
      <c r="AN225" s="2">
        <v>0</v>
      </c>
      <c r="AO225" s="2">
        <v>0</v>
      </c>
      <c r="AP225" s="6">
        <f>SUM(Table2[[#This Row],[BX B]:[BX FE]])</f>
        <v>3</v>
      </c>
      <c r="AQ225" s="11">
        <f>IF((Table2[[#This Row],[BX T]]/Table2[[#This Row],[Admission]]) = 0, "--", (Table2[[#This Row],[BX T]]/Table2[[#This Row],[Admission]]))</f>
        <v>0.14285714285714285</v>
      </c>
      <c r="AR225" s="11" t="str">
        <f>IF(Table2[[#This Row],[BX T]]=0,"--", IF(Table2[[#This Row],[BX HS]]/Table2[[#This Row],[BX T]]=0, "--", Table2[[#This Row],[BX HS]]/Table2[[#This Row],[BX T]]))</f>
        <v>--</v>
      </c>
      <c r="AS225" s="18" t="str">
        <f>IF(Table2[[#This Row],[BX T]]=0,"--", IF(Table2[[#This Row],[BX FE]]/Table2[[#This Row],[BX T]]=0, "--", Table2[[#This Row],[BX FE]]/Table2[[#This Row],[BX T]]))</f>
        <v>--</v>
      </c>
      <c r="AT225" s="2">
        <v>0</v>
      </c>
      <c r="AU225" s="2">
        <v>0</v>
      </c>
      <c r="AV225" s="2">
        <v>0</v>
      </c>
      <c r="AW225" s="2">
        <v>0</v>
      </c>
      <c r="AX225" s="6">
        <f>SUM(Table2[[#This Row],[SW B]:[SW FE]])</f>
        <v>0</v>
      </c>
      <c r="AY225" s="11" t="str">
        <f>IF((Table2[[#This Row],[SW T]]/Table2[[#This Row],[Admission]]) = 0, "--", (Table2[[#This Row],[SW T]]/Table2[[#This Row],[Admission]]))</f>
        <v>--</v>
      </c>
      <c r="AZ225" s="11" t="str">
        <f>IF(Table2[[#This Row],[SW T]]=0,"--", IF(Table2[[#This Row],[SW HS]]/Table2[[#This Row],[SW T]]=0, "--", Table2[[#This Row],[SW HS]]/Table2[[#This Row],[SW T]]))</f>
        <v>--</v>
      </c>
      <c r="BA225" s="18" t="str">
        <f>IF(Table2[[#This Row],[SW T]]=0,"--", IF(Table2[[#This Row],[SW FE]]/Table2[[#This Row],[SW T]]=0, "--", Table2[[#This Row],[SW FE]]/Table2[[#This Row],[SW T]]))</f>
        <v>--</v>
      </c>
      <c r="BB225" s="2">
        <v>0</v>
      </c>
      <c r="BC225" s="2">
        <v>0</v>
      </c>
      <c r="BD225" s="2">
        <v>0</v>
      </c>
      <c r="BE225" s="2">
        <v>0</v>
      </c>
      <c r="BF225" s="6">
        <f>SUM(Table2[[#This Row],[CHE B]:[CHE FE]])</f>
        <v>0</v>
      </c>
      <c r="BG225" s="11" t="str">
        <f>IF((Table2[[#This Row],[CHE T]]/Table2[[#This Row],[Admission]]) = 0, "--", (Table2[[#This Row],[CHE T]]/Table2[[#This Row],[Admission]]))</f>
        <v>--</v>
      </c>
      <c r="BH225" s="11" t="str">
        <f>IF(Table2[[#This Row],[CHE T]]=0,"--", IF(Table2[[#This Row],[CHE HS]]/Table2[[#This Row],[CHE T]]=0, "--", Table2[[#This Row],[CHE HS]]/Table2[[#This Row],[CHE T]]))</f>
        <v>--</v>
      </c>
      <c r="BI225" s="22" t="str">
        <f>IF(Table2[[#This Row],[CHE T]]=0,"--", IF(Table2[[#This Row],[CHE FE]]/Table2[[#This Row],[CHE T]]=0, "--", Table2[[#This Row],[CHE FE]]/Table2[[#This Row],[CHE T]]))</f>
        <v>--</v>
      </c>
      <c r="BJ225" s="2">
        <v>0</v>
      </c>
      <c r="BK225" s="2">
        <v>0</v>
      </c>
      <c r="BL225" s="2">
        <v>0</v>
      </c>
      <c r="BM225" s="2">
        <v>0</v>
      </c>
      <c r="BN225" s="6">
        <f>SUM(Table2[[#This Row],[WR B]:[WR FE]])</f>
        <v>0</v>
      </c>
      <c r="BO225" s="11" t="str">
        <f>IF((Table2[[#This Row],[WR T]]/Table2[[#This Row],[Admission]]) = 0, "--", (Table2[[#This Row],[WR T]]/Table2[[#This Row],[Admission]]))</f>
        <v>--</v>
      </c>
      <c r="BP225" s="11" t="str">
        <f>IF(Table2[[#This Row],[WR T]]=0,"--", IF(Table2[[#This Row],[WR HS]]/Table2[[#This Row],[WR T]]=0, "--", Table2[[#This Row],[WR HS]]/Table2[[#This Row],[WR T]]))</f>
        <v>--</v>
      </c>
      <c r="BQ225" s="18" t="str">
        <f>IF(Table2[[#This Row],[WR T]]=0,"--", IF(Table2[[#This Row],[WR FE]]/Table2[[#This Row],[WR T]]=0, "--", Table2[[#This Row],[WR FE]]/Table2[[#This Row],[WR T]]))</f>
        <v>--</v>
      </c>
      <c r="BR225" s="2">
        <v>0</v>
      </c>
      <c r="BS225" s="2">
        <v>0</v>
      </c>
      <c r="BT225" s="2">
        <v>0</v>
      </c>
      <c r="BU225" s="2">
        <v>0</v>
      </c>
      <c r="BV225" s="6">
        <f>SUM(Table2[[#This Row],[DNC B]:[DNC FE]])</f>
        <v>0</v>
      </c>
      <c r="BW225" s="11" t="str">
        <f>IF((Table2[[#This Row],[DNC T]]/Table2[[#This Row],[Admission]]) = 0, "--", (Table2[[#This Row],[DNC T]]/Table2[[#This Row],[Admission]]))</f>
        <v>--</v>
      </c>
      <c r="BX225" s="11" t="str">
        <f>IF(Table2[[#This Row],[DNC T]]=0,"--", IF(Table2[[#This Row],[DNC HS]]/Table2[[#This Row],[DNC T]]=0, "--", Table2[[#This Row],[DNC HS]]/Table2[[#This Row],[DNC T]]))</f>
        <v>--</v>
      </c>
      <c r="BY225" s="18" t="str">
        <f>IF(Table2[[#This Row],[DNC T]]=0,"--", IF(Table2[[#This Row],[DNC FE]]/Table2[[#This Row],[DNC T]]=0, "--", Table2[[#This Row],[DNC FE]]/Table2[[#This Row],[DNC T]]))</f>
        <v>--</v>
      </c>
      <c r="BZ225" s="24">
        <f>SUM(Table2[[#This Row],[BX T]],Table2[[#This Row],[SW T]],Table2[[#This Row],[CHE T]],Table2[[#This Row],[WR T]],Table2[[#This Row],[DNC T]])</f>
        <v>3</v>
      </c>
      <c r="CA225" s="2">
        <v>1</v>
      </c>
      <c r="CB225" s="2">
        <v>2</v>
      </c>
      <c r="CC225" s="2">
        <v>0</v>
      </c>
      <c r="CD225" s="2">
        <v>0</v>
      </c>
      <c r="CE225" s="6">
        <f>SUM(Table2[[#This Row],[TF B]:[TF FE]])</f>
        <v>3</v>
      </c>
      <c r="CF225" s="11">
        <f>IF((Table2[[#This Row],[TF T]]/Table2[[#This Row],[Admission]]) = 0, "--", (Table2[[#This Row],[TF T]]/Table2[[#This Row],[Admission]]))</f>
        <v>0.14285714285714285</v>
      </c>
      <c r="CG225" s="11" t="str">
        <f>IF(Table2[[#This Row],[TF T]]=0,"--", IF(Table2[[#This Row],[TF HS]]/Table2[[#This Row],[TF T]]=0, "--", Table2[[#This Row],[TF HS]]/Table2[[#This Row],[TF T]]))</f>
        <v>--</v>
      </c>
      <c r="CH225" s="18" t="str">
        <f>IF(Table2[[#This Row],[TF T]]=0,"--", IF(Table2[[#This Row],[TF FE]]/Table2[[#This Row],[TF T]]=0, "--", Table2[[#This Row],[TF FE]]/Table2[[#This Row],[TF T]]))</f>
        <v>--</v>
      </c>
      <c r="CI225" s="2">
        <v>2</v>
      </c>
      <c r="CJ225" s="2">
        <v>0</v>
      </c>
      <c r="CK225" s="2">
        <v>0</v>
      </c>
      <c r="CL225" s="2">
        <v>0</v>
      </c>
      <c r="CM225" s="6">
        <f>SUM(Table2[[#This Row],[BB B]:[BB FE]])</f>
        <v>2</v>
      </c>
      <c r="CN225" s="11">
        <f>IF((Table2[[#This Row],[BB T]]/Table2[[#This Row],[Admission]]) = 0, "--", (Table2[[#This Row],[BB T]]/Table2[[#This Row],[Admission]]))</f>
        <v>9.5238095238095233E-2</v>
      </c>
      <c r="CO225" s="11" t="str">
        <f>IF(Table2[[#This Row],[BB T]]=0,"--", IF(Table2[[#This Row],[BB HS]]/Table2[[#This Row],[BB T]]=0, "--", Table2[[#This Row],[BB HS]]/Table2[[#This Row],[BB T]]))</f>
        <v>--</v>
      </c>
      <c r="CP225" s="18" t="str">
        <f>IF(Table2[[#This Row],[BB T]]=0,"--", IF(Table2[[#This Row],[BB FE]]/Table2[[#This Row],[BB T]]=0, "--", Table2[[#This Row],[BB FE]]/Table2[[#This Row],[BB T]]))</f>
        <v>--</v>
      </c>
      <c r="CQ225" s="2">
        <v>0</v>
      </c>
      <c r="CR225" s="2">
        <v>4</v>
      </c>
      <c r="CS225" s="2">
        <v>0</v>
      </c>
      <c r="CT225" s="2">
        <v>0</v>
      </c>
      <c r="CU225" s="6">
        <f>SUM(Table2[[#This Row],[SB B]:[SB FE]])</f>
        <v>4</v>
      </c>
      <c r="CV225" s="11">
        <f>IF((Table2[[#This Row],[SB T]]/Table2[[#This Row],[Admission]]) = 0, "--", (Table2[[#This Row],[SB T]]/Table2[[#This Row],[Admission]]))</f>
        <v>0.19047619047619047</v>
      </c>
      <c r="CW225" s="11" t="str">
        <f>IF(Table2[[#This Row],[SB T]]=0,"--", IF(Table2[[#This Row],[SB HS]]/Table2[[#This Row],[SB T]]=0, "--", Table2[[#This Row],[SB HS]]/Table2[[#This Row],[SB T]]))</f>
        <v>--</v>
      </c>
      <c r="CX225" s="18" t="str">
        <f>IF(Table2[[#This Row],[SB T]]=0,"--", IF(Table2[[#This Row],[SB FE]]/Table2[[#This Row],[SB T]]=0, "--", Table2[[#This Row],[SB FE]]/Table2[[#This Row],[SB T]]))</f>
        <v>--</v>
      </c>
      <c r="CY225" s="2">
        <v>0</v>
      </c>
      <c r="CZ225" s="2">
        <v>0</v>
      </c>
      <c r="DA225" s="2">
        <v>0</v>
      </c>
      <c r="DB225" s="2">
        <v>0</v>
      </c>
      <c r="DC225" s="6">
        <f>SUM(Table2[[#This Row],[GF B]:[GF FE]])</f>
        <v>0</v>
      </c>
      <c r="DD225" s="11" t="str">
        <f>IF((Table2[[#This Row],[GF T]]/Table2[[#This Row],[Admission]]) = 0, "--", (Table2[[#This Row],[GF T]]/Table2[[#This Row],[Admission]]))</f>
        <v>--</v>
      </c>
      <c r="DE225" s="11" t="str">
        <f>IF(Table2[[#This Row],[GF T]]=0,"--", IF(Table2[[#This Row],[GF HS]]/Table2[[#This Row],[GF T]]=0, "--", Table2[[#This Row],[GF HS]]/Table2[[#This Row],[GF T]]))</f>
        <v>--</v>
      </c>
      <c r="DF225" s="18" t="str">
        <f>IF(Table2[[#This Row],[GF T]]=0,"--", IF(Table2[[#This Row],[GF FE]]/Table2[[#This Row],[GF T]]=0, "--", Table2[[#This Row],[GF FE]]/Table2[[#This Row],[GF T]]))</f>
        <v>--</v>
      </c>
      <c r="DG225" s="2">
        <v>0</v>
      </c>
      <c r="DH225" s="2">
        <v>0</v>
      </c>
      <c r="DI225" s="2">
        <v>0</v>
      </c>
      <c r="DJ225" s="2">
        <v>0</v>
      </c>
      <c r="DK225" s="6">
        <f>SUM(Table2[[#This Row],[TN B]:[TN FE]])</f>
        <v>0</v>
      </c>
      <c r="DL225" s="11" t="str">
        <f>IF((Table2[[#This Row],[TN T]]/Table2[[#This Row],[Admission]]) = 0, "--", (Table2[[#This Row],[TN T]]/Table2[[#This Row],[Admission]]))</f>
        <v>--</v>
      </c>
      <c r="DM225" s="11" t="str">
        <f>IF(Table2[[#This Row],[TN T]]=0,"--", IF(Table2[[#This Row],[TN HS]]/Table2[[#This Row],[TN T]]=0, "--", Table2[[#This Row],[TN HS]]/Table2[[#This Row],[TN T]]))</f>
        <v>--</v>
      </c>
      <c r="DN225" s="18" t="str">
        <f>IF(Table2[[#This Row],[TN T]]=0,"--", IF(Table2[[#This Row],[TN FE]]/Table2[[#This Row],[TN T]]=0, "--", Table2[[#This Row],[TN FE]]/Table2[[#This Row],[TN T]]))</f>
        <v>--</v>
      </c>
      <c r="DO225" s="2">
        <v>0</v>
      </c>
      <c r="DP225" s="2">
        <v>0</v>
      </c>
      <c r="DQ225" s="2">
        <v>0</v>
      </c>
      <c r="DR225" s="2">
        <v>0</v>
      </c>
      <c r="DS225" s="6">
        <f>SUM(Table2[[#This Row],[BND B]:[BND FE]])</f>
        <v>0</v>
      </c>
      <c r="DT225" s="11" t="str">
        <f>IF((Table2[[#This Row],[BND T]]/Table2[[#This Row],[Admission]]) = 0, "--", (Table2[[#This Row],[BND T]]/Table2[[#This Row],[Admission]]))</f>
        <v>--</v>
      </c>
      <c r="DU225" s="11" t="str">
        <f>IF(Table2[[#This Row],[BND T]]=0,"--", IF(Table2[[#This Row],[BND HS]]/Table2[[#This Row],[BND T]]=0, "--", Table2[[#This Row],[BND HS]]/Table2[[#This Row],[BND T]]))</f>
        <v>--</v>
      </c>
      <c r="DV225" s="18" t="str">
        <f>IF(Table2[[#This Row],[BND T]]=0,"--", IF(Table2[[#This Row],[BND FE]]/Table2[[#This Row],[BND T]]=0, "--", Table2[[#This Row],[BND FE]]/Table2[[#This Row],[BND T]]))</f>
        <v>--</v>
      </c>
      <c r="DW225" s="2">
        <v>0</v>
      </c>
      <c r="DX225" s="2">
        <v>0</v>
      </c>
      <c r="DY225" s="2">
        <v>0</v>
      </c>
      <c r="DZ225" s="2">
        <v>0</v>
      </c>
      <c r="EA225" s="6">
        <f>SUM(Table2[[#This Row],[SPE B]:[SPE FE]])</f>
        <v>0</v>
      </c>
      <c r="EB225" s="11" t="str">
        <f>IF((Table2[[#This Row],[SPE T]]/Table2[[#This Row],[Admission]]) = 0, "--", (Table2[[#This Row],[SPE T]]/Table2[[#This Row],[Admission]]))</f>
        <v>--</v>
      </c>
      <c r="EC225" s="11" t="str">
        <f>IF(Table2[[#This Row],[SPE T]]=0,"--", IF(Table2[[#This Row],[SPE HS]]/Table2[[#This Row],[SPE T]]=0, "--", Table2[[#This Row],[SPE HS]]/Table2[[#This Row],[SPE T]]))</f>
        <v>--</v>
      </c>
      <c r="ED225" s="18" t="str">
        <f>IF(Table2[[#This Row],[SPE T]]=0,"--", IF(Table2[[#This Row],[SPE FE]]/Table2[[#This Row],[SPE T]]=0, "--", Table2[[#This Row],[SPE FE]]/Table2[[#This Row],[SPE T]]))</f>
        <v>--</v>
      </c>
      <c r="EE225" s="2">
        <v>0</v>
      </c>
      <c r="EF225" s="2">
        <v>0</v>
      </c>
      <c r="EG225" s="2">
        <v>0</v>
      </c>
      <c r="EH225" s="2">
        <v>0</v>
      </c>
      <c r="EI225" s="6">
        <f>SUM(Table2[[#This Row],[ORC B]:[ORC FE]])</f>
        <v>0</v>
      </c>
      <c r="EJ225" s="11" t="str">
        <f>IF((Table2[[#This Row],[ORC T]]/Table2[[#This Row],[Admission]]) = 0, "--", (Table2[[#This Row],[ORC T]]/Table2[[#This Row],[Admission]]))</f>
        <v>--</v>
      </c>
      <c r="EK225" s="11" t="str">
        <f>IF(Table2[[#This Row],[ORC T]]=0,"--", IF(Table2[[#This Row],[ORC HS]]/Table2[[#This Row],[ORC T]]=0, "--", Table2[[#This Row],[ORC HS]]/Table2[[#This Row],[ORC T]]))</f>
        <v>--</v>
      </c>
      <c r="EL225" s="18" t="str">
        <f>IF(Table2[[#This Row],[ORC T]]=0,"--", IF(Table2[[#This Row],[ORC FE]]/Table2[[#This Row],[ORC T]]=0, "--", Table2[[#This Row],[ORC FE]]/Table2[[#This Row],[ORC T]]))</f>
        <v>--</v>
      </c>
      <c r="EM225" s="2">
        <v>0</v>
      </c>
      <c r="EN225" s="2">
        <v>0</v>
      </c>
      <c r="EO225" s="2">
        <v>0</v>
      </c>
      <c r="EP225" s="2">
        <v>0</v>
      </c>
      <c r="EQ225" s="6">
        <f>SUM(Table2[[#This Row],[SOL B]:[SOL FE]])</f>
        <v>0</v>
      </c>
      <c r="ER225" s="11" t="str">
        <f>IF((Table2[[#This Row],[SOL T]]/Table2[[#This Row],[Admission]]) = 0, "--", (Table2[[#This Row],[SOL T]]/Table2[[#This Row],[Admission]]))</f>
        <v>--</v>
      </c>
      <c r="ES225" s="11" t="str">
        <f>IF(Table2[[#This Row],[SOL T]]=0,"--", IF(Table2[[#This Row],[SOL HS]]/Table2[[#This Row],[SOL T]]=0, "--", Table2[[#This Row],[SOL HS]]/Table2[[#This Row],[SOL T]]))</f>
        <v>--</v>
      </c>
      <c r="ET225" s="18" t="str">
        <f>IF(Table2[[#This Row],[SOL T]]=0,"--", IF(Table2[[#This Row],[SOL FE]]/Table2[[#This Row],[SOL T]]=0, "--", Table2[[#This Row],[SOL FE]]/Table2[[#This Row],[SOL T]]))</f>
        <v>--</v>
      </c>
      <c r="EU225" s="2">
        <v>0</v>
      </c>
      <c r="EV225" s="2">
        <v>0</v>
      </c>
      <c r="EW225" s="2">
        <v>0</v>
      </c>
      <c r="EX225" s="2">
        <v>0</v>
      </c>
      <c r="EY225" s="6">
        <f>SUM(Table2[[#This Row],[CHO B]:[CHO FE]])</f>
        <v>0</v>
      </c>
      <c r="EZ225" s="11" t="str">
        <f>IF((Table2[[#This Row],[CHO T]]/Table2[[#This Row],[Admission]]) = 0, "--", (Table2[[#This Row],[CHO T]]/Table2[[#This Row],[Admission]]))</f>
        <v>--</v>
      </c>
      <c r="FA225" s="11" t="str">
        <f>IF(Table2[[#This Row],[CHO T]]=0,"--", IF(Table2[[#This Row],[CHO HS]]/Table2[[#This Row],[CHO T]]=0, "--", Table2[[#This Row],[CHO HS]]/Table2[[#This Row],[CHO T]]))</f>
        <v>--</v>
      </c>
      <c r="FB225" s="18" t="str">
        <f>IF(Table2[[#This Row],[CHO T]]=0,"--", IF(Table2[[#This Row],[CHO FE]]/Table2[[#This Row],[CHO T]]=0, "--", Table2[[#This Row],[CHO FE]]/Table2[[#This Row],[CHO T]]))</f>
        <v>--</v>
      </c>
      <c r="FC22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</v>
      </c>
      <c r="FD225">
        <v>0</v>
      </c>
      <c r="FE225">
        <v>3</v>
      </c>
      <c r="FF225" s="1" t="s">
        <v>390</v>
      </c>
      <c r="FG225" s="1" t="s">
        <v>390</v>
      </c>
      <c r="FH225">
        <v>0</v>
      </c>
      <c r="FI225">
        <v>0</v>
      </c>
      <c r="FJ225" s="1" t="s">
        <v>390</v>
      </c>
      <c r="FK225" s="1" t="s">
        <v>390</v>
      </c>
      <c r="FL225">
        <v>0</v>
      </c>
      <c r="FM225">
        <v>9</v>
      </c>
      <c r="FN225" s="1" t="s">
        <v>390</v>
      </c>
      <c r="FO225" s="1" t="s">
        <v>390</v>
      </c>
    </row>
    <row r="226" spans="1:171">
      <c r="A226">
        <v>922</v>
      </c>
      <c r="B226">
        <v>2</v>
      </c>
      <c r="C226" t="s">
        <v>92</v>
      </c>
      <c r="D226" t="s">
        <v>323</v>
      </c>
      <c r="E226" s="20">
        <v>76</v>
      </c>
      <c r="F226" s="2">
        <v>25</v>
      </c>
      <c r="G226" s="2">
        <v>0</v>
      </c>
      <c r="H226" s="2">
        <v>0</v>
      </c>
      <c r="I226" s="2">
        <v>0</v>
      </c>
      <c r="J226" s="6">
        <f>SUM(Table2[[#This Row],[FB B]:[FB FE]])</f>
        <v>25</v>
      </c>
      <c r="K226" s="11">
        <f>IF((Table2[[#This Row],[FB T]]/Table2[[#This Row],[Admission]]) = 0, "--", (Table2[[#This Row],[FB T]]/Table2[[#This Row],[Admission]]))</f>
        <v>0.32894736842105265</v>
      </c>
      <c r="L226" s="11" t="str">
        <f>IF(Table2[[#This Row],[FB T]]=0,"--", IF(Table2[[#This Row],[FB HS]]/Table2[[#This Row],[FB T]]=0, "--", Table2[[#This Row],[FB HS]]/Table2[[#This Row],[FB T]]))</f>
        <v>--</v>
      </c>
      <c r="M226" s="18" t="str">
        <f>IF(Table2[[#This Row],[FB T]]=0,"--", IF(Table2[[#This Row],[FB FE]]/Table2[[#This Row],[FB T]]=0, "--", Table2[[#This Row],[FB FE]]/Table2[[#This Row],[FB T]]))</f>
        <v>--</v>
      </c>
      <c r="N226" s="2">
        <v>0</v>
      </c>
      <c r="O226" s="2">
        <v>0</v>
      </c>
      <c r="P226" s="2">
        <v>0</v>
      </c>
      <c r="Q226" s="2">
        <v>0</v>
      </c>
      <c r="R226" s="6">
        <f>SUM(Table2[[#This Row],[XC B]:[XC FE]])</f>
        <v>0</v>
      </c>
      <c r="S226" s="11" t="str">
        <f>IF((Table2[[#This Row],[XC T]]/Table2[[#This Row],[Admission]]) = 0, "--", (Table2[[#This Row],[XC T]]/Table2[[#This Row],[Admission]]))</f>
        <v>--</v>
      </c>
      <c r="T226" s="11" t="str">
        <f>IF(Table2[[#This Row],[XC T]]=0,"--", IF(Table2[[#This Row],[XC HS]]/Table2[[#This Row],[XC T]]=0, "--", Table2[[#This Row],[XC HS]]/Table2[[#This Row],[XC T]]))</f>
        <v>--</v>
      </c>
      <c r="U226" s="18" t="str">
        <f>IF(Table2[[#This Row],[XC T]]=0,"--", IF(Table2[[#This Row],[XC FE]]/Table2[[#This Row],[XC T]]=0, "--", Table2[[#This Row],[XC FE]]/Table2[[#This Row],[XC T]]))</f>
        <v>--</v>
      </c>
      <c r="V226" s="2">
        <v>18</v>
      </c>
      <c r="W226" s="2">
        <v>1</v>
      </c>
      <c r="X226" s="2">
        <v>0</v>
      </c>
      <c r="Y226" s="6">
        <f>SUM(Table2[[#This Row],[VB G]:[VB FE]])</f>
        <v>19</v>
      </c>
      <c r="Z226" s="11">
        <f>IF((Table2[[#This Row],[VB T]]/Table2[[#This Row],[Admission]]) = 0, "--", (Table2[[#This Row],[VB T]]/Table2[[#This Row],[Admission]]))</f>
        <v>0.25</v>
      </c>
      <c r="AA226" s="11">
        <f>IF(Table2[[#This Row],[VB T]]=0,"--", IF(Table2[[#This Row],[VB HS]]/Table2[[#This Row],[VB T]]=0, "--", Table2[[#This Row],[VB HS]]/Table2[[#This Row],[VB T]]))</f>
        <v>5.2631578947368418E-2</v>
      </c>
      <c r="AB226" s="18" t="str">
        <f>IF(Table2[[#This Row],[VB T]]=0,"--", IF(Table2[[#This Row],[VB FE]]/Table2[[#This Row],[VB T]]=0, "--", Table2[[#This Row],[VB FE]]/Table2[[#This Row],[VB T]]))</f>
        <v>--</v>
      </c>
      <c r="AC226" s="2">
        <v>0</v>
      </c>
      <c r="AD226" s="2">
        <v>0</v>
      </c>
      <c r="AE226" s="2">
        <v>0</v>
      </c>
      <c r="AF226" s="2">
        <v>0</v>
      </c>
      <c r="AG226" s="6">
        <f>SUM(Table2[[#This Row],[SC B]:[SC FE]])</f>
        <v>0</v>
      </c>
      <c r="AH226" s="11" t="str">
        <f>IF((Table2[[#This Row],[SC T]]/Table2[[#This Row],[Admission]]) = 0, "--", (Table2[[#This Row],[SC T]]/Table2[[#This Row],[Admission]]))</f>
        <v>--</v>
      </c>
      <c r="AI226" s="11" t="str">
        <f>IF(Table2[[#This Row],[SC T]]=0,"--", IF(Table2[[#This Row],[SC HS]]/Table2[[#This Row],[SC T]]=0, "--", Table2[[#This Row],[SC HS]]/Table2[[#This Row],[SC T]]))</f>
        <v>--</v>
      </c>
      <c r="AJ226" s="18" t="str">
        <f>IF(Table2[[#This Row],[SC T]]=0,"--", IF(Table2[[#This Row],[SC FE]]/Table2[[#This Row],[SC T]]=0, "--", Table2[[#This Row],[SC FE]]/Table2[[#This Row],[SC T]]))</f>
        <v>--</v>
      </c>
      <c r="AK226" s="15">
        <f>SUM(Table2[[#This Row],[FB T]],Table2[[#This Row],[XC T]],Table2[[#This Row],[VB T]],Table2[[#This Row],[SC T]])</f>
        <v>44</v>
      </c>
      <c r="AL226" s="2">
        <v>16</v>
      </c>
      <c r="AM226" s="2">
        <v>19</v>
      </c>
      <c r="AN226" s="2">
        <v>0</v>
      </c>
      <c r="AO226" s="2">
        <v>0</v>
      </c>
      <c r="AP226" s="6">
        <f>SUM(Table2[[#This Row],[BX B]:[BX FE]])</f>
        <v>35</v>
      </c>
      <c r="AQ226" s="11">
        <f>IF((Table2[[#This Row],[BX T]]/Table2[[#This Row],[Admission]]) = 0, "--", (Table2[[#This Row],[BX T]]/Table2[[#This Row],[Admission]]))</f>
        <v>0.46052631578947367</v>
      </c>
      <c r="AR226" s="11" t="str">
        <f>IF(Table2[[#This Row],[BX T]]=0,"--", IF(Table2[[#This Row],[BX HS]]/Table2[[#This Row],[BX T]]=0, "--", Table2[[#This Row],[BX HS]]/Table2[[#This Row],[BX T]]))</f>
        <v>--</v>
      </c>
      <c r="AS226" s="18" t="str">
        <f>IF(Table2[[#This Row],[BX T]]=0,"--", IF(Table2[[#This Row],[BX FE]]/Table2[[#This Row],[BX T]]=0, "--", Table2[[#This Row],[BX FE]]/Table2[[#This Row],[BX T]]))</f>
        <v>--</v>
      </c>
      <c r="AT226" s="2">
        <v>0</v>
      </c>
      <c r="AU226" s="2">
        <v>0</v>
      </c>
      <c r="AV226" s="2">
        <v>0</v>
      </c>
      <c r="AW226" s="2">
        <v>0</v>
      </c>
      <c r="AX226" s="6">
        <f>SUM(Table2[[#This Row],[SW B]:[SW FE]])</f>
        <v>0</v>
      </c>
      <c r="AY226" s="11" t="str">
        <f>IF((Table2[[#This Row],[SW T]]/Table2[[#This Row],[Admission]]) = 0, "--", (Table2[[#This Row],[SW T]]/Table2[[#This Row],[Admission]]))</f>
        <v>--</v>
      </c>
      <c r="AZ226" s="11" t="str">
        <f>IF(Table2[[#This Row],[SW T]]=0,"--", IF(Table2[[#This Row],[SW HS]]/Table2[[#This Row],[SW T]]=0, "--", Table2[[#This Row],[SW HS]]/Table2[[#This Row],[SW T]]))</f>
        <v>--</v>
      </c>
      <c r="BA226" s="18" t="str">
        <f>IF(Table2[[#This Row],[SW T]]=0,"--", IF(Table2[[#This Row],[SW FE]]/Table2[[#This Row],[SW T]]=0, "--", Table2[[#This Row],[SW FE]]/Table2[[#This Row],[SW T]]))</f>
        <v>--</v>
      </c>
      <c r="BB226" s="2">
        <v>0</v>
      </c>
      <c r="BC226" s="2">
        <v>0</v>
      </c>
      <c r="BD226" s="2">
        <v>0</v>
      </c>
      <c r="BE226" s="2">
        <v>0</v>
      </c>
      <c r="BF226" s="6">
        <f>SUM(Table2[[#This Row],[CHE B]:[CHE FE]])</f>
        <v>0</v>
      </c>
      <c r="BG226" s="11" t="str">
        <f>IF((Table2[[#This Row],[CHE T]]/Table2[[#This Row],[Admission]]) = 0, "--", (Table2[[#This Row],[CHE T]]/Table2[[#This Row],[Admission]]))</f>
        <v>--</v>
      </c>
      <c r="BH226" s="11" t="str">
        <f>IF(Table2[[#This Row],[CHE T]]=0,"--", IF(Table2[[#This Row],[CHE HS]]/Table2[[#This Row],[CHE T]]=0, "--", Table2[[#This Row],[CHE HS]]/Table2[[#This Row],[CHE T]]))</f>
        <v>--</v>
      </c>
      <c r="BI226" s="22" t="str">
        <f>IF(Table2[[#This Row],[CHE T]]=0,"--", IF(Table2[[#This Row],[CHE FE]]/Table2[[#This Row],[CHE T]]=0, "--", Table2[[#This Row],[CHE FE]]/Table2[[#This Row],[CHE T]]))</f>
        <v>--</v>
      </c>
      <c r="BJ226" s="2">
        <v>0</v>
      </c>
      <c r="BK226" s="2">
        <v>0</v>
      </c>
      <c r="BL226" s="2">
        <v>0</v>
      </c>
      <c r="BM226" s="2">
        <v>0</v>
      </c>
      <c r="BN226" s="6">
        <f>SUM(Table2[[#This Row],[WR B]:[WR FE]])</f>
        <v>0</v>
      </c>
      <c r="BO226" s="11" t="str">
        <f>IF((Table2[[#This Row],[WR T]]/Table2[[#This Row],[Admission]]) = 0, "--", (Table2[[#This Row],[WR T]]/Table2[[#This Row],[Admission]]))</f>
        <v>--</v>
      </c>
      <c r="BP226" s="11" t="str">
        <f>IF(Table2[[#This Row],[WR T]]=0,"--", IF(Table2[[#This Row],[WR HS]]/Table2[[#This Row],[WR T]]=0, "--", Table2[[#This Row],[WR HS]]/Table2[[#This Row],[WR T]]))</f>
        <v>--</v>
      </c>
      <c r="BQ226" s="18" t="str">
        <f>IF(Table2[[#This Row],[WR T]]=0,"--", IF(Table2[[#This Row],[WR FE]]/Table2[[#This Row],[WR T]]=0, "--", Table2[[#This Row],[WR FE]]/Table2[[#This Row],[WR T]]))</f>
        <v>--</v>
      </c>
      <c r="BR226" s="2">
        <v>0</v>
      </c>
      <c r="BS226" s="2">
        <v>0</v>
      </c>
      <c r="BT226" s="2">
        <v>0</v>
      </c>
      <c r="BU226" s="2">
        <v>0</v>
      </c>
      <c r="BV226" s="6">
        <f>SUM(Table2[[#This Row],[DNC B]:[DNC FE]])</f>
        <v>0</v>
      </c>
      <c r="BW226" s="11" t="str">
        <f>IF((Table2[[#This Row],[DNC T]]/Table2[[#This Row],[Admission]]) = 0, "--", (Table2[[#This Row],[DNC T]]/Table2[[#This Row],[Admission]]))</f>
        <v>--</v>
      </c>
      <c r="BX226" s="11" t="str">
        <f>IF(Table2[[#This Row],[DNC T]]=0,"--", IF(Table2[[#This Row],[DNC HS]]/Table2[[#This Row],[DNC T]]=0, "--", Table2[[#This Row],[DNC HS]]/Table2[[#This Row],[DNC T]]))</f>
        <v>--</v>
      </c>
      <c r="BY226" s="18" t="str">
        <f>IF(Table2[[#This Row],[DNC T]]=0,"--", IF(Table2[[#This Row],[DNC FE]]/Table2[[#This Row],[DNC T]]=0, "--", Table2[[#This Row],[DNC FE]]/Table2[[#This Row],[DNC T]]))</f>
        <v>--</v>
      </c>
      <c r="BZ226" s="24">
        <f>SUM(Table2[[#This Row],[BX T]],Table2[[#This Row],[SW T]],Table2[[#This Row],[CHE T]],Table2[[#This Row],[WR T]],Table2[[#This Row],[DNC T]])</f>
        <v>35</v>
      </c>
      <c r="CA226" s="2">
        <v>16</v>
      </c>
      <c r="CB226" s="2">
        <v>10</v>
      </c>
      <c r="CC226" s="2">
        <v>0</v>
      </c>
      <c r="CD226" s="2">
        <v>0</v>
      </c>
      <c r="CE226" s="6">
        <f>SUM(Table2[[#This Row],[TF B]:[TF FE]])</f>
        <v>26</v>
      </c>
      <c r="CF226" s="11">
        <f>IF((Table2[[#This Row],[TF T]]/Table2[[#This Row],[Admission]]) = 0, "--", (Table2[[#This Row],[TF T]]/Table2[[#This Row],[Admission]]))</f>
        <v>0.34210526315789475</v>
      </c>
      <c r="CG226" s="11" t="str">
        <f>IF(Table2[[#This Row],[TF T]]=0,"--", IF(Table2[[#This Row],[TF HS]]/Table2[[#This Row],[TF T]]=0, "--", Table2[[#This Row],[TF HS]]/Table2[[#This Row],[TF T]]))</f>
        <v>--</v>
      </c>
      <c r="CH226" s="18" t="str">
        <f>IF(Table2[[#This Row],[TF T]]=0,"--", IF(Table2[[#This Row],[TF FE]]/Table2[[#This Row],[TF T]]=0, "--", Table2[[#This Row],[TF FE]]/Table2[[#This Row],[TF T]]))</f>
        <v>--</v>
      </c>
      <c r="CI226" s="2">
        <v>7</v>
      </c>
      <c r="CJ226" s="2">
        <v>0</v>
      </c>
      <c r="CK226" s="2">
        <v>0</v>
      </c>
      <c r="CL226" s="2">
        <v>0</v>
      </c>
      <c r="CM226" s="6">
        <f>SUM(Table2[[#This Row],[BB B]:[BB FE]])</f>
        <v>7</v>
      </c>
      <c r="CN226" s="11">
        <f>IF((Table2[[#This Row],[BB T]]/Table2[[#This Row],[Admission]]) = 0, "--", (Table2[[#This Row],[BB T]]/Table2[[#This Row],[Admission]]))</f>
        <v>9.2105263157894732E-2</v>
      </c>
      <c r="CO226" s="11" t="str">
        <f>IF(Table2[[#This Row],[BB T]]=0,"--", IF(Table2[[#This Row],[BB HS]]/Table2[[#This Row],[BB T]]=0, "--", Table2[[#This Row],[BB HS]]/Table2[[#This Row],[BB T]]))</f>
        <v>--</v>
      </c>
      <c r="CP226" s="18" t="str">
        <f>IF(Table2[[#This Row],[BB T]]=0,"--", IF(Table2[[#This Row],[BB FE]]/Table2[[#This Row],[BB T]]=0, "--", Table2[[#This Row],[BB FE]]/Table2[[#This Row],[BB T]]))</f>
        <v>--</v>
      </c>
      <c r="CQ226" s="2">
        <v>0</v>
      </c>
      <c r="CR226" s="2">
        <v>0</v>
      </c>
      <c r="CS226" s="2">
        <v>0</v>
      </c>
      <c r="CT226" s="2">
        <v>0</v>
      </c>
      <c r="CU226" s="6">
        <f>SUM(Table2[[#This Row],[SB B]:[SB FE]])</f>
        <v>0</v>
      </c>
      <c r="CV226" s="11" t="str">
        <f>IF((Table2[[#This Row],[SB T]]/Table2[[#This Row],[Admission]]) = 0, "--", (Table2[[#This Row],[SB T]]/Table2[[#This Row],[Admission]]))</f>
        <v>--</v>
      </c>
      <c r="CW226" s="11" t="str">
        <f>IF(Table2[[#This Row],[SB T]]=0,"--", IF(Table2[[#This Row],[SB HS]]/Table2[[#This Row],[SB T]]=0, "--", Table2[[#This Row],[SB HS]]/Table2[[#This Row],[SB T]]))</f>
        <v>--</v>
      </c>
      <c r="CX226" s="18" t="str">
        <f>IF(Table2[[#This Row],[SB T]]=0,"--", IF(Table2[[#This Row],[SB FE]]/Table2[[#This Row],[SB T]]=0, "--", Table2[[#This Row],[SB FE]]/Table2[[#This Row],[SB T]]))</f>
        <v>--</v>
      </c>
      <c r="CY226" s="2">
        <v>0</v>
      </c>
      <c r="CZ226" s="2">
        <v>0</v>
      </c>
      <c r="DA226" s="2">
        <v>0</v>
      </c>
      <c r="DB226" s="2">
        <v>0</v>
      </c>
      <c r="DC226" s="6">
        <f>SUM(Table2[[#This Row],[GF B]:[GF FE]])</f>
        <v>0</v>
      </c>
      <c r="DD226" s="11" t="str">
        <f>IF((Table2[[#This Row],[GF T]]/Table2[[#This Row],[Admission]]) = 0, "--", (Table2[[#This Row],[GF T]]/Table2[[#This Row],[Admission]]))</f>
        <v>--</v>
      </c>
      <c r="DE226" s="11" t="str">
        <f>IF(Table2[[#This Row],[GF T]]=0,"--", IF(Table2[[#This Row],[GF HS]]/Table2[[#This Row],[GF T]]=0, "--", Table2[[#This Row],[GF HS]]/Table2[[#This Row],[GF T]]))</f>
        <v>--</v>
      </c>
      <c r="DF226" s="18" t="str">
        <f>IF(Table2[[#This Row],[GF T]]=0,"--", IF(Table2[[#This Row],[GF FE]]/Table2[[#This Row],[GF T]]=0, "--", Table2[[#This Row],[GF FE]]/Table2[[#This Row],[GF T]]))</f>
        <v>--</v>
      </c>
      <c r="DG226" s="2">
        <v>4</v>
      </c>
      <c r="DH226" s="2">
        <v>10</v>
      </c>
      <c r="DI226" s="2">
        <v>0</v>
      </c>
      <c r="DJ226" s="2">
        <v>0</v>
      </c>
      <c r="DK226" s="6">
        <f>SUM(Table2[[#This Row],[TN B]:[TN FE]])</f>
        <v>14</v>
      </c>
      <c r="DL226" s="11">
        <f>IF((Table2[[#This Row],[TN T]]/Table2[[#This Row],[Admission]]) = 0, "--", (Table2[[#This Row],[TN T]]/Table2[[#This Row],[Admission]]))</f>
        <v>0.18421052631578946</v>
      </c>
      <c r="DM226" s="11" t="str">
        <f>IF(Table2[[#This Row],[TN T]]=0,"--", IF(Table2[[#This Row],[TN HS]]/Table2[[#This Row],[TN T]]=0, "--", Table2[[#This Row],[TN HS]]/Table2[[#This Row],[TN T]]))</f>
        <v>--</v>
      </c>
      <c r="DN226" s="18" t="str">
        <f>IF(Table2[[#This Row],[TN T]]=0,"--", IF(Table2[[#This Row],[TN FE]]/Table2[[#This Row],[TN T]]=0, "--", Table2[[#This Row],[TN FE]]/Table2[[#This Row],[TN T]]))</f>
        <v>--</v>
      </c>
      <c r="DO226" s="2">
        <v>0</v>
      </c>
      <c r="DP226" s="2">
        <v>0</v>
      </c>
      <c r="DQ226" s="2">
        <v>0</v>
      </c>
      <c r="DR226" s="2">
        <v>0</v>
      </c>
      <c r="DS226" s="6">
        <f>SUM(Table2[[#This Row],[BND B]:[BND FE]])</f>
        <v>0</v>
      </c>
      <c r="DT226" s="11" t="str">
        <f>IF((Table2[[#This Row],[BND T]]/Table2[[#This Row],[Admission]]) = 0, "--", (Table2[[#This Row],[BND T]]/Table2[[#This Row],[Admission]]))</f>
        <v>--</v>
      </c>
      <c r="DU226" s="11" t="str">
        <f>IF(Table2[[#This Row],[BND T]]=0,"--", IF(Table2[[#This Row],[BND HS]]/Table2[[#This Row],[BND T]]=0, "--", Table2[[#This Row],[BND HS]]/Table2[[#This Row],[BND T]]))</f>
        <v>--</v>
      </c>
      <c r="DV226" s="18" t="str">
        <f>IF(Table2[[#This Row],[BND T]]=0,"--", IF(Table2[[#This Row],[BND FE]]/Table2[[#This Row],[BND T]]=0, "--", Table2[[#This Row],[BND FE]]/Table2[[#This Row],[BND T]]))</f>
        <v>--</v>
      </c>
      <c r="DW226" s="2">
        <v>0</v>
      </c>
      <c r="DX226" s="2">
        <v>0</v>
      </c>
      <c r="DY226" s="2">
        <v>0</v>
      </c>
      <c r="DZ226" s="2">
        <v>0</v>
      </c>
      <c r="EA226" s="6">
        <f>SUM(Table2[[#This Row],[SPE B]:[SPE FE]])</f>
        <v>0</v>
      </c>
      <c r="EB226" s="11" t="str">
        <f>IF((Table2[[#This Row],[SPE T]]/Table2[[#This Row],[Admission]]) = 0, "--", (Table2[[#This Row],[SPE T]]/Table2[[#This Row],[Admission]]))</f>
        <v>--</v>
      </c>
      <c r="EC226" s="11" t="str">
        <f>IF(Table2[[#This Row],[SPE T]]=0,"--", IF(Table2[[#This Row],[SPE HS]]/Table2[[#This Row],[SPE T]]=0, "--", Table2[[#This Row],[SPE HS]]/Table2[[#This Row],[SPE T]]))</f>
        <v>--</v>
      </c>
      <c r="ED226" s="18" t="str">
        <f>IF(Table2[[#This Row],[SPE T]]=0,"--", IF(Table2[[#This Row],[SPE FE]]/Table2[[#This Row],[SPE T]]=0, "--", Table2[[#This Row],[SPE FE]]/Table2[[#This Row],[SPE T]]))</f>
        <v>--</v>
      </c>
      <c r="EE226" s="2">
        <v>0</v>
      </c>
      <c r="EF226" s="2">
        <v>0</v>
      </c>
      <c r="EG226" s="2">
        <v>0</v>
      </c>
      <c r="EH226" s="2">
        <v>0</v>
      </c>
      <c r="EI226" s="6">
        <f>SUM(Table2[[#This Row],[ORC B]:[ORC FE]])</f>
        <v>0</v>
      </c>
      <c r="EJ226" s="11" t="str">
        <f>IF((Table2[[#This Row],[ORC T]]/Table2[[#This Row],[Admission]]) = 0, "--", (Table2[[#This Row],[ORC T]]/Table2[[#This Row],[Admission]]))</f>
        <v>--</v>
      </c>
      <c r="EK226" s="11" t="str">
        <f>IF(Table2[[#This Row],[ORC T]]=0,"--", IF(Table2[[#This Row],[ORC HS]]/Table2[[#This Row],[ORC T]]=0, "--", Table2[[#This Row],[ORC HS]]/Table2[[#This Row],[ORC T]]))</f>
        <v>--</v>
      </c>
      <c r="EL226" s="18" t="str">
        <f>IF(Table2[[#This Row],[ORC T]]=0,"--", IF(Table2[[#This Row],[ORC FE]]/Table2[[#This Row],[ORC T]]=0, "--", Table2[[#This Row],[ORC FE]]/Table2[[#This Row],[ORC T]]))</f>
        <v>--</v>
      </c>
      <c r="EM226" s="2">
        <v>0</v>
      </c>
      <c r="EN226" s="2">
        <v>0</v>
      </c>
      <c r="EO226" s="2">
        <v>0</v>
      </c>
      <c r="EP226" s="2">
        <v>0</v>
      </c>
      <c r="EQ226" s="6">
        <f>SUM(Table2[[#This Row],[SOL B]:[SOL FE]])</f>
        <v>0</v>
      </c>
      <c r="ER226" s="11" t="str">
        <f>IF((Table2[[#This Row],[SOL T]]/Table2[[#This Row],[Admission]]) = 0, "--", (Table2[[#This Row],[SOL T]]/Table2[[#This Row],[Admission]]))</f>
        <v>--</v>
      </c>
      <c r="ES226" s="11" t="str">
        <f>IF(Table2[[#This Row],[SOL T]]=0,"--", IF(Table2[[#This Row],[SOL HS]]/Table2[[#This Row],[SOL T]]=0, "--", Table2[[#This Row],[SOL HS]]/Table2[[#This Row],[SOL T]]))</f>
        <v>--</v>
      </c>
      <c r="ET226" s="18" t="str">
        <f>IF(Table2[[#This Row],[SOL T]]=0,"--", IF(Table2[[#This Row],[SOL FE]]/Table2[[#This Row],[SOL T]]=0, "--", Table2[[#This Row],[SOL FE]]/Table2[[#This Row],[SOL T]]))</f>
        <v>--</v>
      </c>
      <c r="EU226" s="2">
        <v>0</v>
      </c>
      <c r="EV226" s="2">
        <v>0</v>
      </c>
      <c r="EW226" s="2">
        <v>0</v>
      </c>
      <c r="EX226" s="2">
        <v>0</v>
      </c>
      <c r="EY226" s="6">
        <f>SUM(Table2[[#This Row],[CHO B]:[CHO FE]])</f>
        <v>0</v>
      </c>
      <c r="EZ226" s="11" t="str">
        <f>IF((Table2[[#This Row],[CHO T]]/Table2[[#This Row],[Admission]]) = 0, "--", (Table2[[#This Row],[CHO T]]/Table2[[#This Row],[Admission]]))</f>
        <v>--</v>
      </c>
      <c r="FA226" s="11" t="str">
        <f>IF(Table2[[#This Row],[CHO T]]=0,"--", IF(Table2[[#This Row],[CHO HS]]/Table2[[#This Row],[CHO T]]=0, "--", Table2[[#This Row],[CHO HS]]/Table2[[#This Row],[CHO T]]))</f>
        <v>--</v>
      </c>
      <c r="FB226" s="18" t="str">
        <f>IF(Table2[[#This Row],[CHO T]]=0,"--", IF(Table2[[#This Row],[CHO FE]]/Table2[[#This Row],[CHO T]]=0, "--", Table2[[#This Row],[CHO FE]]/Table2[[#This Row],[CHO T]]))</f>
        <v>--</v>
      </c>
      <c r="FC22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47</v>
      </c>
      <c r="FD226">
        <v>0</v>
      </c>
      <c r="FE226">
        <v>0</v>
      </c>
      <c r="FF226" s="1" t="s">
        <v>390</v>
      </c>
      <c r="FG226" s="1" t="s">
        <v>390</v>
      </c>
      <c r="FH226">
        <v>0</v>
      </c>
      <c r="FI226">
        <v>0</v>
      </c>
      <c r="FJ226" s="1" t="s">
        <v>390</v>
      </c>
      <c r="FK226" s="1" t="s">
        <v>390</v>
      </c>
      <c r="FL226">
        <v>0</v>
      </c>
      <c r="FM226">
        <v>0</v>
      </c>
      <c r="FN226" s="1" t="s">
        <v>390</v>
      </c>
      <c r="FO226" s="1" t="s">
        <v>390</v>
      </c>
    </row>
    <row r="227" spans="1:171">
      <c r="A227">
        <v>984</v>
      </c>
      <c r="B227">
        <v>125</v>
      </c>
      <c r="C227" t="s">
        <v>100</v>
      </c>
      <c r="D227" t="s">
        <v>324</v>
      </c>
      <c r="E227" s="20">
        <v>1365</v>
      </c>
      <c r="F227" s="2">
        <v>133</v>
      </c>
      <c r="G227" s="2">
        <v>0</v>
      </c>
      <c r="H227" s="2">
        <v>0</v>
      </c>
      <c r="I227" s="2">
        <v>0</v>
      </c>
      <c r="J227" s="6">
        <f>SUM(Table2[[#This Row],[FB B]:[FB FE]])</f>
        <v>133</v>
      </c>
      <c r="K227" s="11">
        <f>IF((Table2[[#This Row],[FB T]]/Table2[[#This Row],[Admission]]) = 0, "--", (Table2[[#This Row],[FB T]]/Table2[[#This Row],[Admission]]))</f>
        <v>9.7435897435897437E-2</v>
      </c>
      <c r="L227" s="11" t="str">
        <f>IF(Table2[[#This Row],[FB T]]=0,"--", IF(Table2[[#This Row],[FB HS]]/Table2[[#This Row],[FB T]]=0, "--", Table2[[#This Row],[FB HS]]/Table2[[#This Row],[FB T]]))</f>
        <v>--</v>
      </c>
      <c r="M227" s="18" t="str">
        <f>IF(Table2[[#This Row],[FB T]]=0,"--", IF(Table2[[#This Row],[FB FE]]/Table2[[#This Row],[FB T]]=0, "--", Table2[[#This Row],[FB FE]]/Table2[[#This Row],[FB T]]))</f>
        <v>--</v>
      </c>
      <c r="N227" s="2">
        <v>35</v>
      </c>
      <c r="O227" s="2">
        <v>40</v>
      </c>
      <c r="P227" s="2">
        <v>0</v>
      </c>
      <c r="Q227" s="2">
        <v>1</v>
      </c>
      <c r="R227" s="6">
        <f>SUM(Table2[[#This Row],[XC B]:[XC FE]])</f>
        <v>76</v>
      </c>
      <c r="S227" s="11">
        <f>IF((Table2[[#This Row],[XC T]]/Table2[[#This Row],[Admission]]) = 0, "--", (Table2[[#This Row],[XC T]]/Table2[[#This Row],[Admission]]))</f>
        <v>5.5677655677655681E-2</v>
      </c>
      <c r="T227" s="11" t="str">
        <f>IF(Table2[[#This Row],[XC T]]=0,"--", IF(Table2[[#This Row],[XC HS]]/Table2[[#This Row],[XC T]]=0, "--", Table2[[#This Row],[XC HS]]/Table2[[#This Row],[XC T]]))</f>
        <v>--</v>
      </c>
      <c r="U227" s="18">
        <f>IF(Table2[[#This Row],[XC T]]=0,"--", IF(Table2[[#This Row],[XC FE]]/Table2[[#This Row],[XC T]]=0, "--", Table2[[#This Row],[XC FE]]/Table2[[#This Row],[XC T]]))</f>
        <v>1.3157894736842105E-2</v>
      </c>
      <c r="V227" s="2">
        <v>37</v>
      </c>
      <c r="W227" s="2">
        <v>1</v>
      </c>
      <c r="X227" s="2">
        <v>0</v>
      </c>
      <c r="Y227" s="6">
        <f>SUM(Table2[[#This Row],[VB G]:[VB FE]])</f>
        <v>38</v>
      </c>
      <c r="Z227" s="11">
        <f>IF((Table2[[#This Row],[VB T]]/Table2[[#This Row],[Admission]]) = 0, "--", (Table2[[#This Row],[VB T]]/Table2[[#This Row],[Admission]]))</f>
        <v>2.7838827838827841E-2</v>
      </c>
      <c r="AA227" s="11">
        <f>IF(Table2[[#This Row],[VB T]]=0,"--", IF(Table2[[#This Row],[VB HS]]/Table2[[#This Row],[VB T]]=0, "--", Table2[[#This Row],[VB HS]]/Table2[[#This Row],[VB T]]))</f>
        <v>2.6315789473684209E-2</v>
      </c>
      <c r="AB227" s="18" t="str">
        <f>IF(Table2[[#This Row],[VB T]]=0,"--", IF(Table2[[#This Row],[VB FE]]/Table2[[#This Row],[VB T]]=0, "--", Table2[[#This Row],[VB FE]]/Table2[[#This Row],[VB T]]))</f>
        <v>--</v>
      </c>
      <c r="AC227" s="2">
        <v>51</v>
      </c>
      <c r="AD227" s="2">
        <v>48</v>
      </c>
      <c r="AE227" s="2">
        <v>1</v>
      </c>
      <c r="AF227" s="2">
        <v>2</v>
      </c>
      <c r="AG227" s="6">
        <f>SUM(Table2[[#This Row],[SC B]:[SC FE]])</f>
        <v>102</v>
      </c>
      <c r="AH227" s="11">
        <f>IF((Table2[[#This Row],[SC T]]/Table2[[#This Row],[Admission]]) = 0, "--", (Table2[[#This Row],[SC T]]/Table2[[#This Row],[Admission]]))</f>
        <v>7.4725274725274723E-2</v>
      </c>
      <c r="AI227" s="11">
        <f>IF(Table2[[#This Row],[SC T]]=0,"--", IF(Table2[[#This Row],[SC HS]]/Table2[[#This Row],[SC T]]=0, "--", Table2[[#This Row],[SC HS]]/Table2[[#This Row],[SC T]]))</f>
        <v>9.8039215686274508E-3</v>
      </c>
      <c r="AJ227" s="18">
        <f>IF(Table2[[#This Row],[SC T]]=0,"--", IF(Table2[[#This Row],[SC FE]]/Table2[[#This Row],[SC T]]=0, "--", Table2[[#This Row],[SC FE]]/Table2[[#This Row],[SC T]]))</f>
        <v>1.9607843137254902E-2</v>
      </c>
      <c r="AK227" s="15">
        <f>SUM(Table2[[#This Row],[FB T]],Table2[[#This Row],[XC T]],Table2[[#This Row],[VB T]],Table2[[#This Row],[SC T]])</f>
        <v>349</v>
      </c>
      <c r="AL227" s="2">
        <v>43</v>
      </c>
      <c r="AM227" s="2">
        <v>34</v>
      </c>
      <c r="AN227" s="2">
        <v>2</v>
      </c>
      <c r="AO227" s="2">
        <v>0</v>
      </c>
      <c r="AP227" s="6">
        <f>SUM(Table2[[#This Row],[BX B]:[BX FE]])</f>
        <v>79</v>
      </c>
      <c r="AQ227" s="11">
        <f>IF((Table2[[#This Row],[BX T]]/Table2[[#This Row],[Admission]]) = 0, "--", (Table2[[#This Row],[BX T]]/Table2[[#This Row],[Admission]]))</f>
        <v>5.7875457875457878E-2</v>
      </c>
      <c r="AR227" s="11">
        <f>IF(Table2[[#This Row],[BX T]]=0,"--", IF(Table2[[#This Row],[BX HS]]/Table2[[#This Row],[BX T]]=0, "--", Table2[[#This Row],[BX HS]]/Table2[[#This Row],[BX T]]))</f>
        <v>2.5316455696202531E-2</v>
      </c>
      <c r="AS227" s="18" t="str">
        <f>IF(Table2[[#This Row],[BX T]]=0,"--", IF(Table2[[#This Row],[BX FE]]/Table2[[#This Row],[BX T]]=0, "--", Table2[[#This Row],[BX FE]]/Table2[[#This Row],[BX T]]))</f>
        <v>--</v>
      </c>
      <c r="AT227" s="2">
        <v>14</v>
      </c>
      <c r="AU227" s="2">
        <v>20</v>
      </c>
      <c r="AV227" s="2">
        <v>2</v>
      </c>
      <c r="AW227" s="2">
        <v>1</v>
      </c>
      <c r="AX227" s="6">
        <f>SUM(Table2[[#This Row],[SW B]:[SW FE]])</f>
        <v>37</v>
      </c>
      <c r="AY227" s="11">
        <f>IF((Table2[[#This Row],[SW T]]/Table2[[#This Row],[Admission]]) = 0, "--", (Table2[[#This Row],[SW T]]/Table2[[#This Row],[Admission]]))</f>
        <v>2.7106227106227107E-2</v>
      </c>
      <c r="AZ227" s="11">
        <f>IF(Table2[[#This Row],[SW T]]=0,"--", IF(Table2[[#This Row],[SW HS]]/Table2[[#This Row],[SW T]]=0, "--", Table2[[#This Row],[SW HS]]/Table2[[#This Row],[SW T]]))</f>
        <v>5.4054054054054057E-2</v>
      </c>
      <c r="BA227" s="18">
        <f>IF(Table2[[#This Row],[SW T]]=0,"--", IF(Table2[[#This Row],[SW FE]]/Table2[[#This Row],[SW T]]=0, "--", Table2[[#This Row],[SW FE]]/Table2[[#This Row],[SW T]]))</f>
        <v>2.7027027027027029E-2</v>
      </c>
      <c r="BB227" s="2">
        <v>0</v>
      </c>
      <c r="BC227" s="2">
        <v>25</v>
      </c>
      <c r="BD227" s="2">
        <v>0</v>
      </c>
      <c r="BE227" s="2">
        <v>0</v>
      </c>
      <c r="BF227" s="6">
        <f>SUM(Table2[[#This Row],[CHE B]:[CHE FE]])</f>
        <v>25</v>
      </c>
      <c r="BG227" s="11">
        <f>IF((Table2[[#This Row],[CHE T]]/Table2[[#This Row],[Admission]]) = 0, "--", (Table2[[#This Row],[CHE T]]/Table2[[#This Row],[Admission]]))</f>
        <v>1.8315018315018316E-2</v>
      </c>
      <c r="BH227" s="11" t="str">
        <f>IF(Table2[[#This Row],[CHE T]]=0,"--", IF(Table2[[#This Row],[CHE HS]]/Table2[[#This Row],[CHE T]]=0, "--", Table2[[#This Row],[CHE HS]]/Table2[[#This Row],[CHE T]]))</f>
        <v>--</v>
      </c>
      <c r="BI227" s="22" t="str">
        <f>IF(Table2[[#This Row],[CHE T]]=0,"--", IF(Table2[[#This Row],[CHE FE]]/Table2[[#This Row],[CHE T]]=0, "--", Table2[[#This Row],[CHE FE]]/Table2[[#This Row],[CHE T]]))</f>
        <v>--</v>
      </c>
      <c r="BJ227" s="2">
        <v>35</v>
      </c>
      <c r="BK227" s="2">
        <v>0</v>
      </c>
      <c r="BL227" s="2">
        <v>0</v>
      </c>
      <c r="BM227" s="2">
        <v>0</v>
      </c>
      <c r="BN227" s="6">
        <f>SUM(Table2[[#This Row],[WR B]:[WR FE]])</f>
        <v>35</v>
      </c>
      <c r="BO227" s="11">
        <f>IF((Table2[[#This Row],[WR T]]/Table2[[#This Row],[Admission]]) = 0, "--", (Table2[[#This Row],[WR T]]/Table2[[#This Row],[Admission]]))</f>
        <v>2.564102564102564E-2</v>
      </c>
      <c r="BP227" s="11" t="str">
        <f>IF(Table2[[#This Row],[WR T]]=0,"--", IF(Table2[[#This Row],[WR HS]]/Table2[[#This Row],[WR T]]=0, "--", Table2[[#This Row],[WR HS]]/Table2[[#This Row],[WR T]]))</f>
        <v>--</v>
      </c>
      <c r="BQ227" s="18" t="str">
        <f>IF(Table2[[#This Row],[WR T]]=0,"--", IF(Table2[[#This Row],[WR FE]]/Table2[[#This Row],[WR T]]=0, "--", Table2[[#This Row],[WR FE]]/Table2[[#This Row],[WR T]]))</f>
        <v>--</v>
      </c>
      <c r="BR227" s="2">
        <v>0</v>
      </c>
      <c r="BS227" s="2">
        <v>25</v>
      </c>
      <c r="BT227" s="2">
        <v>0</v>
      </c>
      <c r="BU227" s="2">
        <v>0</v>
      </c>
      <c r="BV227" s="6">
        <f>SUM(Table2[[#This Row],[DNC B]:[DNC FE]])</f>
        <v>25</v>
      </c>
      <c r="BW227" s="11">
        <f>IF((Table2[[#This Row],[DNC T]]/Table2[[#This Row],[Admission]]) = 0, "--", (Table2[[#This Row],[DNC T]]/Table2[[#This Row],[Admission]]))</f>
        <v>1.8315018315018316E-2</v>
      </c>
      <c r="BX227" s="11" t="str">
        <f>IF(Table2[[#This Row],[DNC T]]=0,"--", IF(Table2[[#This Row],[DNC HS]]/Table2[[#This Row],[DNC T]]=0, "--", Table2[[#This Row],[DNC HS]]/Table2[[#This Row],[DNC T]]))</f>
        <v>--</v>
      </c>
      <c r="BY227" s="18" t="str">
        <f>IF(Table2[[#This Row],[DNC T]]=0,"--", IF(Table2[[#This Row],[DNC FE]]/Table2[[#This Row],[DNC T]]=0, "--", Table2[[#This Row],[DNC FE]]/Table2[[#This Row],[DNC T]]))</f>
        <v>--</v>
      </c>
      <c r="BZ227" s="24">
        <f>SUM(Table2[[#This Row],[BX T]],Table2[[#This Row],[SW T]],Table2[[#This Row],[CHE T]],Table2[[#This Row],[WR T]],Table2[[#This Row],[DNC T]])</f>
        <v>201</v>
      </c>
      <c r="CA227" s="2">
        <v>88</v>
      </c>
      <c r="CB227" s="2">
        <v>60</v>
      </c>
      <c r="CC227" s="2">
        <v>0</v>
      </c>
      <c r="CD227" s="2">
        <v>2</v>
      </c>
      <c r="CE227" s="6">
        <f>SUM(Table2[[#This Row],[TF B]:[TF FE]])</f>
        <v>150</v>
      </c>
      <c r="CF227" s="11">
        <f>IF((Table2[[#This Row],[TF T]]/Table2[[#This Row],[Admission]]) = 0, "--", (Table2[[#This Row],[TF T]]/Table2[[#This Row],[Admission]]))</f>
        <v>0.10989010989010989</v>
      </c>
      <c r="CG227" s="11" t="str">
        <f>IF(Table2[[#This Row],[TF T]]=0,"--", IF(Table2[[#This Row],[TF HS]]/Table2[[#This Row],[TF T]]=0, "--", Table2[[#This Row],[TF HS]]/Table2[[#This Row],[TF T]]))</f>
        <v>--</v>
      </c>
      <c r="CH227" s="18">
        <f>IF(Table2[[#This Row],[TF T]]=0,"--", IF(Table2[[#This Row],[TF FE]]/Table2[[#This Row],[TF T]]=0, "--", Table2[[#This Row],[TF FE]]/Table2[[#This Row],[TF T]]))</f>
        <v>1.3333333333333334E-2</v>
      </c>
      <c r="CI227" s="2">
        <v>57</v>
      </c>
      <c r="CJ227" s="2">
        <v>0</v>
      </c>
      <c r="CK227" s="2">
        <v>0</v>
      </c>
      <c r="CL227" s="2">
        <v>0</v>
      </c>
      <c r="CM227" s="6">
        <f>SUM(Table2[[#This Row],[BB B]:[BB FE]])</f>
        <v>57</v>
      </c>
      <c r="CN227" s="11">
        <f>IF((Table2[[#This Row],[BB T]]/Table2[[#This Row],[Admission]]) = 0, "--", (Table2[[#This Row],[BB T]]/Table2[[#This Row],[Admission]]))</f>
        <v>4.1758241758241756E-2</v>
      </c>
      <c r="CO227" s="11" t="str">
        <f>IF(Table2[[#This Row],[BB T]]=0,"--", IF(Table2[[#This Row],[BB HS]]/Table2[[#This Row],[BB T]]=0, "--", Table2[[#This Row],[BB HS]]/Table2[[#This Row],[BB T]]))</f>
        <v>--</v>
      </c>
      <c r="CP227" s="18" t="str">
        <f>IF(Table2[[#This Row],[BB T]]=0,"--", IF(Table2[[#This Row],[BB FE]]/Table2[[#This Row],[BB T]]=0, "--", Table2[[#This Row],[BB FE]]/Table2[[#This Row],[BB T]]))</f>
        <v>--</v>
      </c>
      <c r="CQ227" s="2">
        <v>28</v>
      </c>
      <c r="CR227" s="2">
        <v>0</v>
      </c>
      <c r="CS227" s="2">
        <v>0</v>
      </c>
      <c r="CT227" s="2">
        <v>0</v>
      </c>
      <c r="CU227" s="6">
        <f>SUM(Table2[[#This Row],[SB B]:[SB FE]])</f>
        <v>28</v>
      </c>
      <c r="CV227" s="11">
        <f>IF((Table2[[#This Row],[SB T]]/Table2[[#This Row],[Admission]]) = 0, "--", (Table2[[#This Row],[SB T]]/Table2[[#This Row],[Admission]]))</f>
        <v>2.0512820512820513E-2</v>
      </c>
      <c r="CW227" s="11" t="str">
        <f>IF(Table2[[#This Row],[SB T]]=0,"--", IF(Table2[[#This Row],[SB HS]]/Table2[[#This Row],[SB T]]=0, "--", Table2[[#This Row],[SB HS]]/Table2[[#This Row],[SB T]]))</f>
        <v>--</v>
      </c>
      <c r="CX227" s="18" t="str">
        <f>IF(Table2[[#This Row],[SB T]]=0,"--", IF(Table2[[#This Row],[SB FE]]/Table2[[#This Row],[SB T]]=0, "--", Table2[[#This Row],[SB FE]]/Table2[[#This Row],[SB T]]))</f>
        <v>--</v>
      </c>
      <c r="CY227" s="2">
        <v>10</v>
      </c>
      <c r="CZ227" s="2">
        <v>12</v>
      </c>
      <c r="DA227" s="2">
        <v>2</v>
      </c>
      <c r="DB227" s="2">
        <v>0</v>
      </c>
      <c r="DC227" s="6">
        <f>SUM(Table2[[#This Row],[GF B]:[GF FE]])</f>
        <v>24</v>
      </c>
      <c r="DD227" s="11">
        <f>IF((Table2[[#This Row],[GF T]]/Table2[[#This Row],[Admission]]) = 0, "--", (Table2[[#This Row],[GF T]]/Table2[[#This Row],[Admission]]))</f>
        <v>1.7582417582417582E-2</v>
      </c>
      <c r="DE227" s="11">
        <f>IF(Table2[[#This Row],[GF T]]=0,"--", IF(Table2[[#This Row],[GF HS]]/Table2[[#This Row],[GF T]]=0, "--", Table2[[#This Row],[GF HS]]/Table2[[#This Row],[GF T]]))</f>
        <v>8.3333333333333329E-2</v>
      </c>
      <c r="DF227" s="18" t="str">
        <f>IF(Table2[[#This Row],[GF T]]=0,"--", IF(Table2[[#This Row],[GF FE]]/Table2[[#This Row],[GF T]]=0, "--", Table2[[#This Row],[GF FE]]/Table2[[#This Row],[GF T]]))</f>
        <v>--</v>
      </c>
      <c r="DG227" s="2">
        <v>20</v>
      </c>
      <c r="DH227" s="2">
        <v>30</v>
      </c>
      <c r="DI227" s="2">
        <v>1</v>
      </c>
      <c r="DJ227" s="2">
        <v>0</v>
      </c>
      <c r="DK227" s="6">
        <f>SUM(Table2[[#This Row],[TN B]:[TN FE]])</f>
        <v>51</v>
      </c>
      <c r="DL227" s="11">
        <f>IF((Table2[[#This Row],[TN T]]/Table2[[#This Row],[Admission]]) = 0, "--", (Table2[[#This Row],[TN T]]/Table2[[#This Row],[Admission]]))</f>
        <v>3.7362637362637362E-2</v>
      </c>
      <c r="DM227" s="11">
        <f>IF(Table2[[#This Row],[TN T]]=0,"--", IF(Table2[[#This Row],[TN HS]]/Table2[[#This Row],[TN T]]=0, "--", Table2[[#This Row],[TN HS]]/Table2[[#This Row],[TN T]]))</f>
        <v>1.9607843137254902E-2</v>
      </c>
      <c r="DN227" s="18" t="str">
        <f>IF(Table2[[#This Row],[TN T]]=0,"--", IF(Table2[[#This Row],[TN FE]]/Table2[[#This Row],[TN T]]=0, "--", Table2[[#This Row],[TN FE]]/Table2[[#This Row],[TN T]]))</f>
        <v>--</v>
      </c>
      <c r="DO227" s="2">
        <v>39</v>
      </c>
      <c r="DP227" s="2">
        <v>25</v>
      </c>
      <c r="DQ227" s="2">
        <v>0</v>
      </c>
      <c r="DR227" s="2">
        <v>0</v>
      </c>
      <c r="DS227" s="6">
        <f>SUM(Table2[[#This Row],[BND B]:[BND FE]])</f>
        <v>64</v>
      </c>
      <c r="DT227" s="11">
        <f>IF((Table2[[#This Row],[BND T]]/Table2[[#This Row],[Admission]]) = 0, "--", (Table2[[#This Row],[BND T]]/Table2[[#This Row],[Admission]]))</f>
        <v>4.6886446886446886E-2</v>
      </c>
      <c r="DU227" s="11" t="str">
        <f>IF(Table2[[#This Row],[BND T]]=0,"--", IF(Table2[[#This Row],[BND HS]]/Table2[[#This Row],[BND T]]=0, "--", Table2[[#This Row],[BND HS]]/Table2[[#This Row],[BND T]]))</f>
        <v>--</v>
      </c>
      <c r="DV227" s="18" t="str">
        <f>IF(Table2[[#This Row],[BND T]]=0,"--", IF(Table2[[#This Row],[BND FE]]/Table2[[#This Row],[BND T]]=0, "--", Table2[[#This Row],[BND FE]]/Table2[[#This Row],[BND T]]))</f>
        <v>--</v>
      </c>
      <c r="DW227" s="2">
        <v>0</v>
      </c>
      <c r="DX227" s="2">
        <v>0</v>
      </c>
      <c r="DY227" s="2">
        <v>0</v>
      </c>
      <c r="DZ227" s="2">
        <v>0</v>
      </c>
      <c r="EA227" s="6">
        <f>SUM(Table2[[#This Row],[SPE B]:[SPE FE]])</f>
        <v>0</v>
      </c>
      <c r="EB227" s="11" t="str">
        <f>IF((Table2[[#This Row],[SPE T]]/Table2[[#This Row],[Admission]]) = 0, "--", (Table2[[#This Row],[SPE T]]/Table2[[#This Row],[Admission]]))</f>
        <v>--</v>
      </c>
      <c r="EC227" s="11" t="str">
        <f>IF(Table2[[#This Row],[SPE T]]=0,"--", IF(Table2[[#This Row],[SPE HS]]/Table2[[#This Row],[SPE T]]=0, "--", Table2[[#This Row],[SPE HS]]/Table2[[#This Row],[SPE T]]))</f>
        <v>--</v>
      </c>
      <c r="ED227" s="18" t="str">
        <f>IF(Table2[[#This Row],[SPE T]]=0,"--", IF(Table2[[#This Row],[SPE FE]]/Table2[[#This Row],[SPE T]]=0, "--", Table2[[#This Row],[SPE FE]]/Table2[[#This Row],[SPE T]]))</f>
        <v>--</v>
      </c>
      <c r="EE227" s="2">
        <v>0</v>
      </c>
      <c r="EF227" s="2">
        <v>0</v>
      </c>
      <c r="EG227" s="2">
        <v>0</v>
      </c>
      <c r="EH227" s="2">
        <v>0</v>
      </c>
      <c r="EI227" s="6">
        <f>SUM(Table2[[#This Row],[ORC B]:[ORC FE]])</f>
        <v>0</v>
      </c>
      <c r="EJ227" s="11" t="str">
        <f>IF((Table2[[#This Row],[ORC T]]/Table2[[#This Row],[Admission]]) = 0, "--", (Table2[[#This Row],[ORC T]]/Table2[[#This Row],[Admission]]))</f>
        <v>--</v>
      </c>
      <c r="EK227" s="11" t="str">
        <f>IF(Table2[[#This Row],[ORC T]]=0,"--", IF(Table2[[#This Row],[ORC HS]]/Table2[[#This Row],[ORC T]]=0, "--", Table2[[#This Row],[ORC HS]]/Table2[[#This Row],[ORC T]]))</f>
        <v>--</v>
      </c>
      <c r="EL227" s="18" t="str">
        <f>IF(Table2[[#This Row],[ORC T]]=0,"--", IF(Table2[[#This Row],[ORC FE]]/Table2[[#This Row],[ORC T]]=0, "--", Table2[[#This Row],[ORC FE]]/Table2[[#This Row],[ORC T]]))</f>
        <v>--</v>
      </c>
      <c r="EM227" s="2">
        <v>0</v>
      </c>
      <c r="EN227" s="2">
        <v>0</v>
      </c>
      <c r="EO227" s="2">
        <v>0</v>
      </c>
      <c r="EP227" s="2">
        <v>0</v>
      </c>
      <c r="EQ227" s="6">
        <f>SUM(Table2[[#This Row],[SOL B]:[SOL FE]])</f>
        <v>0</v>
      </c>
      <c r="ER227" s="11" t="str">
        <f>IF((Table2[[#This Row],[SOL T]]/Table2[[#This Row],[Admission]]) = 0, "--", (Table2[[#This Row],[SOL T]]/Table2[[#This Row],[Admission]]))</f>
        <v>--</v>
      </c>
      <c r="ES227" s="11" t="str">
        <f>IF(Table2[[#This Row],[SOL T]]=0,"--", IF(Table2[[#This Row],[SOL HS]]/Table2[[#This Row],[SOL T]]=0, "--", Table2[[#This Row],[SOL HS]]/Table2[[#This Row],[SOL T]]))</f>
        <v>--</v>
      </c>
      <c r="ET227" s="18" t="str">
        <f>IF(Table2[[#This Row],[SOL T]]=0,"--", IF(Table2[[#This Row],[SOL FE]]/Table2[[#This Row],[SOL T]]=0, "--", Table2[[#This Row],[SOL FE]]/Table2[[#This Row],[SOL T]]))</f>
        <v>--</v>
      </c>
      <c r="EU227" s="2">
        <v>15</v>
      </c>
      <c r="EV227" s="2">
        <v>43</v>
      </c>
      <c r="EW227" s="2">
        <v>0</v>
      </c>
      <c r="EX227" s="2">
        <v>0</v>
      </c>
      <c r="EY227" s="6">
        <f>SUM(Table2[[#This Row],[CHO B]:[CHO FE]])</f>
        <v>58</v>
      </c>
      <c r="EZ227" s="11">
        <f>IF((Table2[[#This Row],[CHO T]]/Table2[[#This Row],[Admission]]) = 0, "--", (Table2[[#This Row],[CHO T]]/Table2[[#This Row],[Admission]]))</f>
        <v>4.2490842490842493E-2</v>
      </c>
      <c r="FA227" s="11" t="str">
        <f>IF(Table2[[#This Row],[CHO T]]=0,"--", IF(Table2[[#This Row],[CHO HS]]/Table2[[#This Row],[CHO T]]=0, "--", Table2[[#This Row],[CHO HS]]/Table2[[#This Row],[CHO T]]))</f>
        <v>--</v>
      </c>
      <c r="FB227" s="18" t="str">
        <f>IF(Table2[[#This Row],[CHO T]]=0,"--", IF(Table2[[#This Row],[CHO FE]]/Table2[[#This Row],[CHO T]]=0, "--", Table2[[#This Row],[CHO FE]]/Table2[[#This Row],[CHO T]]))</f>
        <v>--</v>
      </c>
      <c r="FC22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432</v>
      </c>
      <c r="FD227">
        <v>2</v>
      </c>
      <c r="FE227">
        <v>0</v>
      </c>
      <c r="FF227">
        <v>0</v>
      </c>
      <c r="FG227">
        <v>0</v>
      </c>
      <c r="FH227">
        <v>0</v>
      </c>
      <c r="FI227">
        <v>0</v>
      </c>
      <c r="FJ227" s="1" t="s">
        <v>390</v>
      </c>
      <c r="FK227" s="1" t="s">
        <v>390</v>
      </c>
      <c r="FL227">
        <v>0</v>
      </c>
      <c r="FM227">
        <v>1</v>
      </c>
      <c r="FN227" s="1" t="s">
        <v>390</v>
      </c>
      <c r="FO227" s="1" t="s">
        <v>390</v>
      </c>
    </row>
    <row r="228" spans="1:171">
      <c r="A228">
        <v>1010</v>
      </c>
      <c r="B228">
        <v>419</v>
      </c>
      <c r="C228" t="s">
        <v>92</v>
      </c>
      <c r="D228" t="s">
        <v>325</v>
      </c>
      <c r="E228" s="20">
        <v>74</v>
      </c>
      <c r="F228" s="2">
        <v>0</v>
      </c>
      <c r="G228" s="2">
        <v>0</v>
      </c>
      <c r="H228" s="2">
        <v>0</v>
      </c>
      <c r="I228" s="2">
        <v>0</v>
      </c>
      <c r="J228" s="6">
        <f>SUM(Table2[[#This Row],[FB B]:[FB FE]])</f>
        <v>0</v>
      </c>
      <c r="K228" s="11" t="str">
        <f>IF((Table2[[#This Row],[FB T]]/Table2[[#This Row],[Admission]]) = 0, "--", (Table2[[#This Row],[FB T]]/Table2[[#This Row],[Admission]]))</f>
        <v>--</v>
      </c>
      <c r="L228" s="11" t="str">
        <f>IF(Table2[[#This Row],[FB T]]=0,"--", IF(Table2[[#This Row],[FB HS]]/Table2[[#This Row],[FB T]]=0, "--", Table2[[#This Row],[FB HS]]/Table2[[#This Row],[FB T]]))</f>
        <v>--</v>
      </c>
      <c r="M228" s="18" t="str">
        <f>IF(Table2[[#This Row],[FB T]]=0,"--", IF(Table2[[#This Row],[FB FE]]/Table2[[#This Row],[FB T]]=0, "--", Table2[[#This Row],[FB FE]]/Table2[[#This Row],[FB T]]))</f>
        <v>--</v>
      </c>
      <c r="N228" s="2">
        <v>0</v>
      </c>
      <c r="O228" s="2">
        <v>0</v>
      </c>
      <c r="P228" s="2">
        <v>0</v>
      </c>
      <c r="Q228" s="2">
        <v>0</v>
      </c>
      <c r="R228" s="6">
        <f>SUM(Table2[[#This Row],[XC B]:[XC FE]])</f>
        <v>0</v>
      </c>
      <c r="S228" s="11" t="str">
        <f>IF((Table2[[#This Row],[XC T]]/Table2[[#This Row],[Admission]]) = 0, "--", (Table2[[#This Row],[XC T]]/Table2[[#This Row],[Admission]]))</f>
        <v>--</v>
      </c>
      <c r="T228" s="11" t="str">
        <f>IF(Table2[[#This Row],[XC T]]=0,"--", IF(Table2[[#This Row],[XC HS]]/Table2[[#This Row],[XC T]]=0, "--", Table2[[#This Row],[XC HS]]/Table2[[#This Row],[XC T]]))</f>
        <v>--</v>
      </c>
      <c r="U228" s="18" t="str">
        <f>IF(Table2[[#This Row],[XC T]]=0,"--", IF(Table2[[#This Row],[XC FE]]/Table2[[#This Row],[XC T]]=0, "--", Table2[[#This Row],[XC FE]]/Table2[[#This Row],[XC T]]))</f>
        <v>--</v>
      </c>
      <c r="V228" s="2">
        <v>0</v>
      </c>
      <c r="W228" s="2">
        <v>0</v>
      </c>
      <c r="X228" s="2">
        <v>0</v>
      </c>
      <c r="Y228" s="6">
        <f>SUM(Table2[[#This Row],[VB G]:[VB FE]])</f>
        <v>0</v>
      </c>
      <c r="Z228" s="11" t="str">
        <f>IF((Table2[[#This Row],[VB T]]/Table2[[#This Row],[Admission]]) = 0, "--", (Table2[[#This Row],[VB T]]/Table2[[#This Row],[Admission]]))</f>
        <v>--</v>
      </c>
      <c r="AA228" s="11" t="str">
        <f>IF(Table2[[#This Row],[VB T]]=0,"--", IF(Table2[[#This Row],[VB HS]]/Table2[[#This Row],[VB T]]=0, "--", Table2[[#This Row],[VB HS]]/Table2[[#This Row],[VB T]]))</f>
        <v>--</v>
      </c>
      <c r="AB228" s="18" t="str">
        <f>IF(Table2[[#This Row],[VB T]]=0,"--", IF(Table2[[#This Row],[VB FE]]/Table2[[#This Row],[VB T]]=0, "--", Table2[[#This Row],[VB FE]]/Table2[[#This Row],[VB T]]))</f>
        <v>--</v>
      </c>
      <c r="AC228" s="2">
        <v>0</v>
      </c>
      <c r="AD228" s="2">
        <v>0</v>
      </c>
      <c r="AE228" s="2">
        <v>0</v>
      </c>
      <c r="AF228" s="2">
        <v>0</v>
      </c>
      <c r="AG228" s="6">
        <f>SUM(Table2[[#This Row],[SC B]:[SC FE]])</f>
        <v>0</v>
      </c>
      <c r="AH228" s="11" t="str">
        <f>IF((Table2[[#This Row],[SC T]]/Table2[[#This Row],[Admission]]) = 0, "--", (Table2[[#This Row],[SC T]]/Table2[[#This Row],[Admission]]))</f>
        <v>--</v>
      </c>
      <c r="AI228" s="11" t="str">
        <f>IF(Table2[[#This Row],[SC T]]=0,"--", IF(Table2[[#This Row],[SC HS]]/Table2[[#This Row],[SC T]]=0, "--", Table2[[#This Row],[SC HS]]/Table2[[#This Row],[SC T]]))</f>
        <v>--</v>
      </c>
      <c r="AJ228" s="18" t="str">
        <f>IF(Table2[[#This Row],[SC T]]=0,"--", IF(Table2[[#This Row],[SC FE]]/Table2[[#This Row],[SC T]]=0, "--", Table2[[#This Row],[SC FE]]/Table2[[#This Row],[SC T]]))</f>
        <v>--</v>
      </c>
      <c r="AK228" s="15">
        <f>SUM(Table2[[#This Row],[FB T]],Table2[[#This Row],[XC T]],Table2[[#This Row],[VB T]],Table2[[#This Row],[SC T]])</f>
        <v>0</v>
      </c>
      <c r="AL228" s="2">
        <v>0</v>
      </c>
      <c r="AM228" s="2">
        <v>0</v>
      </c>
      <c r="AN228" s="2">
        <v>0</v>
      </c>
      <c r="AO228" s="2">
        <v>0</v>
      </c>
      <c r="AP228" s="6">
        <f>SUM(Table2[[#This Row],[BX B]:[BX FE]])</f>
        <v>0</v>
      </c>
      <c r="AQ228" s="11" t="str">
        <f>IF((Table2[[#This Row],[BX T]]/Table2[[#This Row],[Admission]]) = 0, "--", (Table2[[#This Row],[BX T]]/Table2[[#This Row],[Admission]]))</f>
        <v>--</v>
      </c>
      <c r="AR228" s="11" t="str">
        <f>IF(Table2[[#This Row],[BX T]]=0,"--", IF(Table2[[#This Row],[BX HS]]/Table2[[#This Row],[BX T]]=0, "--", Table2[[#This Row],[BX HS]]/Table2[[#This Row],[BX T]]))</f>
        <v>--</v>
      </c>
      <c r="AS228" s="18" t="str">
        <f>IF(Table2[[#This Row],[BX T]]=0,"--", IF(Table2[[#This Row],[BX FE]]/Table2[[#This Row],[BX T]]=0, "--", Table2[[#This Row],[BX FE]]/Table2[[#This Row],[BX T]]))</f>
        <v>--</v>
      </c>
      <c r="AT228" s="2">
        <v>0</v>
      </c>
      <c r="AU228" s="2">
        <v>0</v>
      </c>
      <c r="AV228" s="2">
        <v>0</v>
      </c>
      <c r="AW228" s="2">
        <v>0</v>
      </c>
      <c r="AX228" s="6">
        <f>SUM(Table2[[#This Row],[SW B]:[SW FE]])</f>
        <v>0</v>
      </c>
      <c r="AY228" s="11" t="str">
        <f>IF((Table2[[#This Row],[SW T]]/Table2[[#This Row],[Admission]]) = 0, "--", (Table2[[#This Row],[SW T]]/Table2[[#This Row],[Admission]]))</f>
        <v>--</v>
      </c>
      <c r="AZ228" s="11" t="str">
        <f>IF(Table2[[#This Row],[SW T]]=0,"--", IF(Table2[[#This Row],[SW HS]]/Table2[[#This Row],[SW T]]=0, "--", Table2[[#This Row],[SW HS]]/Table2[[#This Row],[SW T]]))</f>
        <v>--</v>
      </c>
      <c r="BA228" s="18" t="str">
        <f>IF(Table2[[#This Row],[SW T]]=0,"--", IF(Table2[[#This Row],[SW FE]]/Table2[[#This Row],[SW T]]=0, "--", Table2[[#This Row],[SW FE]]/Table2[[#This Row],[SW T]]))</f>
        <v>--</v>
      </c>
      <c r="BB228" s="2">
        <v>0</v>
      </c>
      <c r="BC228" s="2">
        <v>0</v>
      </c>
      <c r="BD228" s="2">
        <v>0</v>
      </c>
      <c r="BE228" s="2">
        <v>0</v>
      </c>
      <c r="BF228" s="6">
        <f>SUM(Table2[[#This Row],[CHE B]:[CHE FE]])</f>
        <v>0</v>
      </c>
      <c r="BG228" s="11" t="str">
        <f>IF((Table2[[#This Row],[CHE T]]/Table2[[#This Row],[Admission]]) = 0, "--", (Table2[[#This Row],[CHE T]]/Table2[[#This Row],[Admission]]))</f>
        <v>--</v>
      </c>
      <c r="BH228" s="11" t="str">
        <f>IF(Table2[[#This Row],[CHE T]]=0,"--", IF(Table2[[#This Row],[CHE HS]]/Table2[[#This Row],[CHE T]]=0, "--", Table2[[#This Row],[CHE HS]]/Table2[[#This Row],[CHE T]]))</f>
        <v>--</v>
      </c>
      <c r="BI228" s="22" t="str">
        <f>IF(Table2[[#This Row],[CHE T]]=0,"--", IF(Table2[[#This Row],[CHE FE]]/Table2[[#This Row],[CHE T]]=0, "--", Table2[[#This Row],[CHE FE]]/Table2[[#This Row],[CHE T]]))</f>
        <v>--</v>
      </c>
      <c r="BJ228" s="2">
        <v>0</v>
      </c>
      <c r="BK228" s="2">
        <v>0</v>
      </c>
      <c r="BL228" s="2">
        <v>0</v>
      </c>
      <c r="BM228" s="2">
        <v>0</v>
      </c>
      <c r="BN228" s="6">
        <f>SUM(Table2[[#This Row],[WR B]:[WR FE]])</f>
        <v>0</v>
      </c>
      <c r="BO228" s="11" t="str">
        <f>IF((Table2[[#This Row],[WR T]]/Table2[[#This Row],[Admission]]) = 0, "--", (Table2[[#This Row],[WR T]]/Table2[[#This Row],[Admission]]))</f>
        <v>--</v>
      </c>
      <c r="BP228" s="11" t="str">
        <f>IF(Table2[[#This Row],[WR T]]=0,"--", IF(Table2[[#This Row],[WR HS]]/Table2[[#This Row],[WR T]]=0, "--", Table2[[#This Row],[WR HS]]/Table2[[#This Row],[WR T]]))</f>
        <v>--</v>
      </c>
      <c r="BQ228" s="18" t="str">
        <f>IF(Table2[[#This Row],[WR T]]=0,"--", IF(Table2[[#This Row],[WR FE]]/Table2[[#This Row],[WR T]]=0, "--", Table2[[#This Row],[WR FE]]/Table2[[#This Row],[WR T]]))</f>
        <v>--</v>
      </c>
      <c r="BR228" s="2">
        <v>0</v>
      </c>
      <c r="BS228" s="2">
        <v>0</v>
      </c>
      <c r="BT228" s="2">
        <v>0</v>
      </c>
      <c r="BU228" s="2">
        <v>0</v>
      </c>
      <c r="BV228" s="6">
        <f>SUM(Table2[[#This Row],[DNC B]:[DNC FE]])</f>
        <v>0</v>
      </c>
      <c r="BW228" s="11" t="str">
        <f>IF((Table2[[#This Row],[DNC T]]/Table2[[#This Row],[Admission]]) = 0, "--", (Table2[[#This Row],[DNC T]]/Table2[[#This Row],[Admission]]))</f>
        <v>--</v>
      </c>
      <c r="BX228" s="11" t="str">
        <f>IF(Table2[[#This Row],[DNC T]]=0,"--", IF(Table2[[#This Row],[DNC HS]]/Table2[[#This Row],[DNC T]]=0, "--", Table2[[#This Row],[DNC HS]]/Table2[[#This Row],[DNC T]]))</f>
        <v>--</v>
      </c>
      <c r="BY228" s="18" t="str">
        <f>IF(Table2[[#This Row],[DNC T]]=0,"--", IF(Table2[[#This Row],[DNC FE]]/Table2[[#This Row],[DNC T]]=0, "--", Table2[[#This Row],[DNC FE]]/Table2[[#This Row],[DNC T]]))</f>
        <v>--</v>
      </c>
      <c r="BZ228" s="24">
        <f>SUM(Table2[[#This Row],[BX T]],Table2[[#This Row],[SW T]],Table2[[#This Row],[CHE T]],Table2[[#This Row],[WR T]],Table2[[#This Row],[DNC T]])</f>
        <v>0</v>
      </c>
      <c r="CA228" s="2">
        <v>5</v>
      </c>
      <c r="CB228" s="2">
        <v>2</v>
      </c>
      <c r="CC228" s="2">
        <v>0</v>
      </c>
      <c r="CD228" s="2">
        <v>0</v>
      </c>
      <c r="CE228" s="6">
        <f>SUM(Table2[[#This Row],[TF B]:[TF FE]])</f>
        <v>7</v>
      </c>
      <c r="CF228" s="11">
        <f>IF((Table2[[#This Row],[TF T]]/Table2[[#This Row],[Admission]]) = 0, "--", (Table2[[#This Row],[TF T]]/Table2[[#This Row],[Admission]]))</f>
        <v>9.45945945945946E-2</v>
      </c>
      <c r="CG228" s="11" t="str">
        <f>IF(Table2[[#This Row],[TF T]]=0,"--", IF(Table2[[#This Row],[TF HS]]/Table2[[#This Row],[TF T]]=0, "--", Table2[[#This Row],[TF HS]]/Table2[[#This Row],[TF T]]))</f>
        <v>--</v>
      </c>
      <c r="CH228" s="18" t="str">
        <f>IF(Table2[[#This Row],[TF T]]=0,"--", IF(Table2[[#This Row],[TF FE]]/Table2[[#This Row],[TF T]]=0, "--", Table2[[#This Row],[TF FE]]/Table2[[#This Row],[TF T]]))</f>
        <v>--</v>
      </c>
      <c r="CI228" s="2">
        <v>11</v>
      </c>
      <c r="CJ228" s="2">
        <v>1</v>
      </c>
      <c r="CK228" s="2">
        <v>0</v>
      </c>
      <c r="CL228" s="2">
        <v>0</v>
      </c>
      <c r="CM228" s="6">
        <f>SUM(Table2[[#This Row],[BB B]:[BB FE]])</f>
        <v>12</v>
      </c>
      <c r="CN228" s="11">
        <f>IF((Table2[[#This Row],[BB T]]/Table2[[#This Row],[Admission]]) = 0, "--", (Table2[[#This Row],[BB T]]/Table2[[#This Row],[Admission]]))</f>
        <v>0.16216216216216217</v>
      </c>
      <c r="CO228" s="11" t="str">
        <f>IF(Table2[[#This Row],[BB T]]=0,"--", IF(Table2[[#This Row],[BB HS]]/Table2[[#This Row],[BB T]]=0, "--", Table2[[#This Row],[BB HS]]/Table2[[#This Row],[BB T]]))</f>
        <v>--</v>
      </c>
      <c r="CP228" s="18" t="str">
        <f>IF(Table2[[#This Row],[BB T]]=0,"--", IF(Table2[[#This Row],[BB FE]]/Table2[[#This Row],[BB T]]=0, "--", Table2[[#This Row],[BB FE]]/Table2[[#This Row],[BB T]]))</f>
        <v>--</v>
      </c>
      <c r="CQ228" s="2">
        <v>0</v>
      </c>
      <c r="CR228" s="2">
        <v>0</v>
      </c>
      <c r="CS228" s="2">
        <v>0</v>
      </c>
      <c r="CT228" s="2">
        <v>0</v>
      </c>
      <c r="CU228" s="6">
        <f>SUM(Table2[[#This Row],[SB B]:[SB FE]])</f>
        <v>0</v>
      </c>
      <c r="CV228" s="11" t="str">
        <f>IF((Table2[[#This Row],[SB T]]/Table2[[#This Row],[Admission]]) = 0, "--", (Table2[[#This Row],[SB T]]/Table2[[#This Row],[Admission]]))</f>
        <v>--</v>
      </c>
      <c r="CW228" s="11" t="str">
        <f>IF(Table2[[#This Row],[SB T]]=0,"--", IF(Table2[[#This Row],[SB HS]]/Table2[[#This Row],[SB T]]=0, "--", Table2[[#This Row],[SB HS]]/Table2[[#This Row],[SB T]]))</f>
        <v>--</v>
      </c>
      <c r="CX228" s="18" t="str">
        <f>IF(Table2[[#This Row],[SB T]]=0,"--", IF(Table2[[#This Row],[SB FE]]/Table2[[#This Row],[SB T]]=0, "--", Table2[[#This Row],[SB FE]]/Table2[[#This Row],[SB T]]))</f>
        <v>--</v>
      </c>
      <c r="CY228" s="2">
        <v>0</v>
      </c>
      <c r="CZ228" s="2">
        <v>0</v>
      </c>
      <c r="DA228" s="2">
        <v>0</v>
      </c>
      <c r="DB228" s="2">
        <v>0</v>
      </c>
      <c r="DC228" s="6">
        <f>SUM(Table2[[#This Row],[GF B]:[GF FE]])</f>
        <v>0</v>
      </c>
      <c r="DD228" s="11" t="str">
        <f>IF((Table2[[#This Row],[GF T]]/Table2[[#This Row],[Admission]]) = 0, "--", (Table2[[#This Row],[GF T]]/Table2[[#This Row],[Admission]]))</f>
        <v>--</v>
      </c>
      <c r="DE228" s="11" t="str">
        <f>IF(Table2[[#This Row],[GF T]]=0,"--", IF(Table2[[#This Row],[GF HS]]/Table2[[#This Row],[GF T]]=0, "--", Table2[[#This Row],[GF HS]]/Table2[[#This Row],[GF T]]))</f>
        <v>--</v>
      </c>
      <c r="DF228" s="18" t="str">
        <f>IF(Table2[[#This Row],[GF T]]=0,"--", IF(Table2[[#This Row],[GF FE]]/Table2[[#This Row],[GF T]]=0, "--", Table2[[#This Row],[GF FE]]/Table2[[#This Row],[GF T]]))</f>
        <v>--</v>
      </c>
      <c r="DG228" s="2">
        <v>0</v>
      </c>
      <c r="DH228" s="2">
        <v>0</v>
      </c>
      <c r="DI228" s="2">
        <v>0</v>
      </c>
      <c r="DJ228" s="2">
        <v>0</v>
      </c>
      <c r="DK228" s="6">
        <f>SUM(Table2[[#This Row],[TN B]:[TN FE]])</f>
        <v>0</v>
      </c>
      <c r="DL228" s="11" t="str">
        <f>IF((Table2[[#This Row],[TN T]]/Table2[[#This Row],[Admission]]) = 0, "--", (Table2[[#This Row],[TN T]]/Table2[[#This Row],[Admission]]))</f>
        <v>--</v>
      </c>
      <c r="DM228" s="11" t="str">
        <f>IF(Table2[[#This Row],[TN T]]=0,"--", IF(Table2[[#This Row],[TN HS]]/Table2[[#This Row],[TN T]]=0, "--", Table2[[#This Row],[TN HS]]/Table2[[#This Row],[TN T]]))</f>
        <v>--</v>
      </c>
      <c r="DN228" s="18" t="str">
        <f>IF(Table2[[#This Row],[TN T]]=0,"--", IF(Table2[[#This Row],[TN FE]]/Table2[[#This Row],[TN T]]=0, "--", Table2[[#This Row],[TN FE]]/Table2[[#This Row],[TN T]]))</f>
        <v>--</v>
      </c>
      <c r="DO228" s="2">
        <v>0</v>
      </c>
      <c r="DP228" s="2">
        <v>0</v>
      </c>
      <c r="DQ228" s="2">
        <v>0</v>
      </c>
      <c r="DR228" s="2">
        <v>0</v>
      </c>
      <c r="DS228" s="6">
        <f>SUM(Table2[[#This Row],[BND B]:[BND FE]])</f>
        <v>0</v>
      </c>
      <c r="DT228" s="11" t="str">
        <f>IF((Table2[[#This Row],[BND T]]/Table2[[#This Row],[Admission]]) = 0, "--", (Table2[[#This Row],[BND T]]/Table2[[#This Row],[Admission]]))</f>
        <v>--</v>
      </c>
      <c r="DU228" s="11" t="str">
        <f>IF(Table2[[#This Row],[BND T]]=0,"--", IF(Table2[[#This Row],[BND HS]]/Table2[[#This Row],[BND T]]=0, "--", Table2[[#This Row],[BND HS]]/Table2[[#This Row],[BND T]]))</f>
        <v>--</v>
      </c>
      <c r="DV228" s="18" t="str">
        <f>IF(Table2[[#This Row],[BND T]]=0,"--", IF(Table2[[#This Row],[BND FE]]/Table2[[#This Row],[BND T]]=0, "--", Table2[[#This Row],[BND FE]]/Table2[[#This Row],[BND T]]))</f>
        <v>--</v>
      </c>
      <c r="DW228" s="2">
        <v>0</v>
      </c>
      <c r="DX228" s="2">
        <v>0</v>
      </c>
      <c r="DY228" s="2">
        <v>0</v>
      </c>
      <c r="DZ228" s="2">
        <v>0</v>
      </c>
      <c r="EA228" s="6">
        <f>SUM(Table2[[#This Row],[SPE B]:[SPE FE]])</f>
        <v>0</v>
      </c>
      <c r="EB228" s="11" t="str">
        <f>IF((Table2[[#This Row],[SPE T]]/Table2[[#This Row],[Admission]]) = 0, "--", (Table2[[#This Row],[SPE T]]/Table2[[#This Row],[Admission]]))</f>
        <v>--</v>
      </c>
      <c r="EC228" s="11" t="str">
        <f>IF(Table2[[#This Row],[SPE T]]=0,"--", IF(Table2[[#This Row],[SPE HS]]/Table2[[#This Row],[SPE T]]=0, "--", Table2[[#This Row],[SPE HS]]/Table2[[#This Row],[SPE T]]))</f>
        <v>--</v>
      </c>
      <c r="ED228" s="18" t="str">
        <f>IF(Table2[[#This Row],[SPE T]]=0,"--", IF(Table2[[#This Row],[SPE FE]]/Table2[[#This Row],[SPE T]]=0, "--", Table2[[#This Row],[SPE FE]]/Table2[[#This Row],[SPE T]]))</f>
        <v>--</v>
      </c>
      <c r="EE228" s="2">
        <v>0</v>
      </c>
      <c r="EF228" s="2">
        <v>0</v>
      </c>
      <c r="EG228" s="2">
        <v>0</v>
      </c>
      <c r="EH228" s="2">
        <v>0</v>
      </c>
      <c r="EI228" s="6">
        <f>SUM(Table2[[#This Row],[ORC B]:[ORC FE]])</f>
        <v>0</v>
      </c>
      <c r="EJ228" s="11" t="str">
        <f>IF((Table2[[#This Row],[ORC T]]/Table2[[#This Row],[Admission]]) = 0, "--", (Table2[[#This Row],[ORC T]]/Table2[[#This Row],[Admission]]))</f>
        <v>--</v>
      </c>
      <c r="EK228" s="11" t="str">
        <f>IF(Table2[[#This Row],[ORC T]]=0,"--", IF(Table2[[#This Row],[ORC HS]]/Table2[[#This Row],[ORC T]]=0, "--", Table2[[#This Row],[ORC HS]]/Table2[[#This Row],[ORC T]]))</f>
        <v>--</v>
      </c>
      <c r="EL228" s="18" t="str">
        <f>IF(Table2[[#This Row],[ORC T]]=0,"--", IF(Table2[[#This Row],[ORC FE]]/Table2[[#This Row],[ORC T]]=0, "--", Table2[[#This Row],[ORC FE]]/Table2[[#This Row],[ORC T]]))</f>
        <v>--</v>
      </c>
      <c r="EM228" s="2">
        <v>0</v>
      </c>
      <c r="EN228" s="2">
        <v>0</v>
      </c>
      <c r="EO228" s="2">
        <v>0</v>
      </c>
      <c r="EP228" s="2">
        <v>0</v>
      </c>
      <c r="EQ228" s="6">
        <f>SUM(Table2[[#This Row],[SOL B]:[SOL FE]])</f>
        <v>0</v>
      </c>
      <c r="ER228" s="11" t="str">
        <f>IF((Table2[[#This Row],[SOL T]]/Table2[[#This Row],[Admission]]) = 0, "--", (Table2[[#This Row],[SOL T]]/Table2[[#This Row],[Admission]]))</f>
        <v>--</v>
      </c>
      <c r="ES228" s="11" t="str">
        <f>IF(Table2[[#This Row],[SOL T]]=0,"--", IF(Table2[[#This Row],[SOL HS]]/Table2[[#This Row],[SOL T]]=0, "--", Table2[[#This Row],[SOL HS]]/Table2[[#This Row],[SOL T]]))</f>
        <v>--</v>
      </c>
      <c r="ET228" s="18" t="str">
        <f>IF(Table2[[#This Row],[SOL T]]=0,"--", IF(Table2[[#This Row],[SOL FE]]/Table2[[#This Row],[SOL T]]=0, "--", Table2[[#This Row],[SOL FE]]/Table2[[#This Row],[SOL T]]))</f>
        <v>--</v>
      </c>
      <c r="EU228" s="2">
        <v>0</v>
      </c>
      <c r="EV228" s="2">
        <v>0</v>
      </c>
      <c r="EW228" s="2">
        <v>0</v>
      </c>
      <c r="EX228" s="2">
        <v>0</v>
      </c>
      <c r="EY228" s="6">
        <f>SUM(Table2[[#This Row],[CHO B]:[CHO FE]])</f>
        <v>0</v>
      </c>
      <c r="EZ228" s="11" t="str">
        <f>IF((Table2[[#This Row],[CHO T]]/Table2[[#This Row],[Admission]]) = 0, "--", (Table2[[#This Row],[CHO T]]/Table2[[#This Row],[Admission]]))</f>
        <v>--</v>
      </c>
      <c r="FA228" s="11" t="str">
        <f>IF(Table2[[#This Row],[CHO T]]=0,"--", IF(Table2[[#This Row],[CHO HS]]/Table2[[#This Row],[CHO T]]=0, "--", Table2[[#This Row],[CHO HS]]/Table2[[#This Row],[CHO T]]))</f>
        <v>--</v>
      </c>
      <c r="FB228" s="18" t="str">
        <f>IF(Table2[[#This Row],[CHO T]]=0,"--", IF(Table2[[#This Row],[CHO FE]]/Table2[[#This Row],[CHO T]]=0, "--", Table2[[#This Row],[CHO FE]]/Table2[[#This Row],[CHO T]]))</f>
        <v>--</v>
      </c>
      <c r="FC22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19</v>
      </c>
      <c r="FD228">
        <v>0</v>
      </c>
      <c r="FE228">
        <v>0</v>
      </c>
      <c r="FF228" s="1" t="s">
        <v>390</v>
      </c>
      <c r="FG228" s="1" t="s">
        <v>390</v>
      </c>
      <c r="FH228">
        <v>0</v>
      </c>
      <c r="FI228">
        <v>0</v>
      </c>
      <c r="FJ228" s="1" t="s">
        <v>390</v>
      </c>
      <c r="FK228" s="1" t="s">
        <v>390</v>
      </c>
      <c r="FL228">
        <v>0</v>
      </c>
      <c r="FM228">
        <v>0</v>
      </c>
      <c r="FN228" s="1" t="s">
        <v>390</v>
      </c>
      <c r="FO228" s="1" t="s">
        <v>390</v>
      </c>
    </row>
    <row r="229" spans="1:171">
      <c r="A229">
        <v>1101</v>
      </c>
      <c r="B229">
        <v>139</v>
      </c>
      <c r="C229" t="s">
        <v>100</v>
      </c>
      <c r="D229" t="s">
        <v>326</v>
      </c>
      <c r="E229" s="20">
        <v>1158</v>
      </c>
      <c r="F229" s="2">
        <v>115</v>
      </c>
      <c r="G229" s="2">
        <v>0</v>
      </c>
      <c r="H229" s="2">
        <v>0</v>
      </c>
      <c r="I229" s="2">
        <v>1</v>
      </c>
      <c r="J229" s="6">
        <f>SUM(Table2[[#This Row],[FB B]:[FB FE]])</f>
        <v>116</v>
      </c>
      <c r="K229" s="11">
        <f>IF((Table2[[#This Row],[FB T]]/Table2[[#This Row],[Admission]]) = 0, "--", (Table2[[#This Row],[FB T]]/Table2[[#This Row],[Admission]]))</f>
        <v>0.1001727115716753</v>
      </c>
      <c r="L229" s="11" t="str">
        <f>IF(Table2[[#This Row],[FB T]]=0,"--", IF(Table2[[#This Row],[FB HS]]/Table2[[#This Row],[FB T]]=0, "--", Table2[[#This Row],[FB HS]]/Table2[[#This Row],[FB T]]))</f>
        <v>--</v>
      </c>
      <c r="M229" s="18">
        <f>IF(Table2[[#This Row],[FB T]]=0,"--", IF(Table2[[#This Row],[FB FE]]/Table2[[#This Row],[FB T]]=0, "--", Table2[[#This Row],[FB FE]]/Table2[[#This Row],[FB T]]))</f>
        <v>8.6206896551724137E-3</v>
      </c>
      <c r="N229" s="2">
        <v>24</v>
      </c>
      <c r="O229" s="2">
        <v>26</v>
      </c>
      <c r="P229" s="2">
        <v>2</v>
      </c>
      <c r="Q229" s="2">
        <v>1</v>
      </c>
      <c r="R229" s="6">
        <f>SUM(Table2[[#This Row],[XC B]:[XC FE]])</f>
        <v>53</v>
      </c>
      <c r="S229" s="11">
        <f>IF((Table2[[#This Row],[XC T]]/Table2[[#This Row],[Admission]]) = 0, "--", (Table2[[#This Row],[XC T]]/Table2[[#This Row],[Admission]]))</f>
        <v>4.5768566493955096E-2</v>
      </c>
      <c r="T229" s="11">
        <f>IF(Table2[[#This Row],[XC T]]=0,"--", IF(Table2[[#This Row],[XC HS]]/Table2[[#This Row],[XC T]]=0, "--", Table2[[#This Row],[XC HS]]/Table2[[#This Row],[XC T]]))</f>
        <v>3.7735849056603772E-2</v>
      </c>
      <c r="U229" s="18">
        <f>IF(Table2[[#This Row],[XC T]]=0,"--", IF(Table2[[#This Row],[XC FE]]/Table2[[#This Row],[XC T]]=0, "--", Table2[[#This Row],[XC FE]]/Table2[[#This Row],[XC T]]))</f>
        <v>1.8867924528301886E-2</v>
      </c>
      <c r="V229" s="2">
        <v>48</v>
      </c>
      <c r="W229" s="2">
        <v>0</v>
      </c>
      <c r="X229" s="2">
        <v>0</v>
      </c>
      <c r="Y229" s="6">
        <f>SUM(Table2[[#This Row],[VB G]:[VB FE]])</f>
        <v>48</v>
      </c>
      <c r="Z229" s="11">
        <f>IF((Table2[[#This Row],[VB T]]/Table2[[#This Row],[Admission]]) = 0, "--", (Table2[[#This Row],[VB T]]/Table2[[#This Row],[Admission]]))</f>
        <v>4.145077720207254E-2</v>
      </c>
      <c r="AA229" s="11" t="str">
        <f>IF(Table2[[#This Row],[VB T]]=0,"--", IF(Table2[[#This Row],[VB HS]]/Table2[[#This Row],[VB T]]=0, "--", Table2[[#This Row],[VB HS]]/Table2[[#This Row],[VB T]]))</f>
        <v>--</v>
      </c>
      <c r="AB229" s="18" t="str">
        <f>IF(Table2[[#This Row],[VB T]]=0,"--", IF(Table2[[#This Row],[VB FE]]/Table2[[#This Row],[VB T]]=0, "--", Table2[[#This Row],[VB FE]]/Table2[[#This Row],[VB T]]))</f>
        <v>--</v>
      </c>
      <c r="AC229" s="2">
        <v>30</v>
      </c>
      <c r="AD229" s="2">
        <v>44</v>
      </c>
      <c r="AE229" s="2">
        <v>1</v>
      </c>
      <c r="AF229" s="2">
        <v>1</v>
      </c>
      <c r="AG229" s="6">
        <f>SUM(Table2[[#This Row],[SC B]:[SC FE]])</f>
        <v>76</v>
      </c>
      <c r="AH229" s="11">
        <f>IF((Table2[[#This Row],[SC T]]/Table2[[#This Row],[Admission]]) = 0, "--", (Table2[[#This Row],[SC T]]/Table2[[#This Row],[Admission]]))</f>
        <v>6.563039723661486E-2</v>
      </c>
      <c r="AI229" s="11">
        <f>IF(Table2[[#This Row],[SC T]]=0,"--", IF(Table2[[#This Row],[SC HS]]/Table2[[#This Row],[SC T]]=0, "--", Table2[[#This Row],[SC HS]]/Table2[[#This Row],[SC T]]))</f>
        <v>1.3157894736842105E-2</v>
      </c>
      <c r="AJ229" s="18">
        <f>IF(Table2[[#This Row],[SC T]]=0,"--", IF(Table2[[#This Row],[SC FE]]/Table2[[#This Row],[SC T]]=0, "--", Table2[[#This Row],[SC FE]]/Table2[[#This Row],[SC T]]))</f>
        <v>1.3157894736842105E-2</v>
      </c>
      <c r="AK229" s="15">
        <f>SUM(Table2[[#This Row],[FB T]],Table2[[#This Row],[XC T]],Table2[[#This Row],[VB T]],Table2[[#This Row],[SC T]])</f>
        <v>293</v>
      </c>
      <c r="AL229" s="2">
        <v>33</v>
      </c>
      <c r="AM229" s="2">
        <v>37</v>
      </c>
      <c r="AN229" s="2">
        <v>0</v>
      </c>
      <c r="AO229" s="2">
        <v>0</v>
      </c>
      <c r="AP229" s="6">
        <f>SUM(Table2[[#This Row],[BX B]:[BX FE]])</f>
        <v>70</v>
      </c>
      <c r="AQ229" s="11">
        <f>IF((Table2[[#This Row],[BX T]]/Table2[[#This Row],[Admission]]) = 0, "--", (Table2[[#This Row],[BX T]]/Table2[[#This Row],[Admission]]))</f>
        <v>6.0449050086355788E-2</v>
      </c>
      <c r="AR229" s="11" t="str">
        <f>IF(Table2[[#This Row],[BX T]]=0,"--", IF(Table2[[#This Row],[BX HS]]/Table2[[#This Row],[BX T]]=0, "--", Table2[[#This Row],[BX HS]]/Table2[[#This Row],[BX T]]))</f>
        <v>--</v>
      </c>
      <c r="AS229" s="18" t="str">
        <f>IF(Table2[[#This Row],[BX T]]=0,"--", IF(Table2[[#This Row],[BX FE]]/Table2[[#This Row],[BX T]]=0, "--", Table2[[#This Row],[BX FE]]/Table2[[#This Row],[BX T]]))</f>
        <v>--</v>
      </c>
      <c r="AT229" s="2">
        <v>16</v>
      </c>
      <c r="AU229" s="2">
        <v>44</v>
      </c>
      <c r="AV229" s="2">
        <v>4</v>
      </c>
      <c r="AW229" s="2">
        <v>3</v>
      </c>
      <c r="AX229" s="6">
        <f>SUM(Table2[[#This Row],[SW B]:[SW FE]])</f>
        <v>67</v>
      </c>
      <c r="AY229" s="11">
        <f>IF((Table2[[#This Row],[SW T]]/Table2[[#This Row],[Admission]]) = 0, "--", (Table2[[#This Row],[SW T]]/Table2[[#This Row],[Admission]]))</f>
        <v>5.7858376511226252E-2</v>
      </c>
      <c r="AZ229" s="11">
        <f>IF(Table2[[#This Row],[SW T]]=0,"--", IF(Table2[[#This Row],[SW HS]]/Table2[[#This Row],[SW T]]=0, "--", Table2[[#This Row],[SW HS]]/Table2[[#This Row],[SW T]]))</f>
        <v>5.9701492537313432E-2</v>
      </c>
      <c r="BA229" s="18">
        <f>IF(Table2[[#This Row],[SW T]]=0,"--", IF(Table2[[#This Row],[SW FE]]/Table2[[#This Row],[SW T]]=0, "--", Table2[[#This Row],[SW FE]]/Table2[[#This Row],[SW T]]))</f>
        <v>4.4776119402985072E-2</v>
      </c>
      <c r="BB229" s="2">
        <v>0</v>
      </c>
      <c r="BC229" s="2">
        <v>12</v>
      </c>
      <c r="BD229" s="2">
        <v>0</v>
      </c>
      <c r="BE229" s="2">
        <v>0</v>
      </c>
      <c r="BF229" s="6">
        <f>SUM(Table2[[#This Row],[CHE B]:[CHE FE]])</f>
        <v>12</v>
      </c>
      <c r="BG229" s="11">
        <f>IF((Table2[[#This Row],[CHE T]]/Table2[[#This Row],[Admission]]) = 0, "--", (Table2[[#This Row],[CHE T]]/Table2[[#This Row],[Admission]]))</f>
        <v>1.0362694300518135E-2</v>
      </c>
      <c r="BH229" s="11" t="str">
        <f>IF(Table2[[#This Row],[CHE T]]=0,"--", IF(Table2[[#This Row],[CHE HS]]/Table2[[#This Row],[CHE T]]=0, "--", Table2[[#This Row],[CHE HS]]/Table2[[#This Row],[CHE T]]))</f>
        <v>--</v>
      </c>
      <c r="BI229" s="22" t="str">
        <f>IF(Table2[[#This Row],[CHE T]]=0,"--", IF(Table2[[#This Row],[CHE FE]]/Table2[[#This Row],[CHE T]]=0, "--", Table2[[#This Row],[CHE FE]]/Table2[[#This Row],[CHE T]]))</f>
        <v>--</v>
      </c>
      <c r="BJ229" s="2">
        <v>25</v>
      </c>
      <c r="BK229" s="2">
        <v>0</v>
      </c>
      <c r="BL229" s="2">
        <v>0</v>
      </c>
      <c r="BM229" s="2">
        <v>0</v>
      </c>
      <c r="BN229" s="6">
        <f>SUM(Table2[[#This Row],[WR B]:[WR FE]])</f>
        <v>25</v>
      </c>
      <c r="BO229" s="11">
        <f>IF((Table2[[#This Row],[WR T]]/Table2[[#This Row],[Admission]]) = 0, "--", (Table2[[#This Row],[WR T]]/Table2[[#This Row],[Admission]]))</f>
        <v>2.158894645941278E-2</v>
      </c>
      <c r="BP229" s="11" t="str">
        <f>IF(Table2[[#This Row],[WR T]]=0,"--", IF(Table2[[#This Row],[WR HS]]/Table2[[#This Row],[WR T]]=0, "--", Table2[[#This Row],[WR HS]]/Table2[[#This Row],[WR T]]))</f>
        <v>--</v>
      </c>
      <c r="BQ229" s="18" t="str">
        <f>IF(Table2[[#This Row],[WR T]]=0,"--", IF(Table2[[#This Row],[WR FE]]/Table2[[#This Row],[WR T]]=0, "--", Table2[[#This Row],[WR FE]]/Table2[[#This Row],[WR T]]))</f>
        <v>--</v>
      </c>
      <c r="BR229" s="2">
        <v>0</v>
      </c>
      <c r="BS229" s="2">
        <v>19</v>
      </c>
      <c r="BT229" s="2">
        <v>0</v>
      </c>
      <c r="BU229" s="2">
        <v>0</v>
      </c>
      <c r="BV229" s="6">
        <f>SUM(Table2[[#This Row],[DNC B]:[DNC FE]])</f>
        <v>19</v>
      </c>
      <c r="BW229" s="11">
        <f>IF((Table2[[#This Row],[DNC T]]/Table2[[#This Row],[Admission]]) = 0, "--", (Table2[[#This Row],[DNC T]]/Table2[[#This Row],[Admission]]))</f>
        <v>1.6407599309153715E-2</v>
      </c>
      <c r="BX229" s="11" t="str">
        <f>IF(Table2[[#This Row],[DNC T]]=0,"--", IF(Table2[[#This Row],[DNC HS]]/Table2[[#This Row],[DNC T]]=0, "--", Table2[[#This Row],[DNC HS]]/Table2[[#This Row],[DNC T]]))</f>
        <v>--</v>
      </c>
      <c r="BY229" s="18" t="str">
        <f>IF(Table2[[#This Row],[DNC T]]=0,"--", IF(Table2[[#This Row],[DNC FE]]/Table2[[#This Row],[DNC T]]=0, "--", Table2[[#This Row],[DNC FE]]/Table2[[#This Row],[DNC T]]))</f>
        <v>--</v>
      </c>
      <c r="BZ229" s="24">
        <f>SUM(Table2[[#This Row],[BX T]],Table2[[#This Row],[SW T]],Table2[[#This Row],[CHE T]],Table2[[#This Row],[WR T]],Table2[[#This Row],[DNC T]])</f>
        <v>193</v>
      </c>
      <c r="CA229" s="2">
        <v>89</v>
      </c>
      <c r="CB229" s="2">
        <v>72</v>
      </c>
      <c r="CC229" s="2">
        <v>1</v>
      </c>
      <c r="CD229" s="2">
        <v>3</v>
      </c>
      <c r="CE229" s="6">
        <f>SUM(Table2[[#This Row],[TF B]:[TF FE]])</f>
        <v>165</v>
      </c>
      <c r="CF229" s="11">
        <f>IF((Table2[[#This Row],[TF T]]/Table2[[#This Row],[Admission]]) = 0, "--", (Table2[[#This Row],[TF T]]/Table2[[#This Row],[Admission]]))</f>
        <v>0.14248704663212436</v>
      </c>
      <c r="CG229" s="11">
        <f>IF(Table2[[#This Row],[TF T]]=0,"--", IF(Table2[[#This Row],[TF HS]]/Table2[[#This Row],[TF T]]=0, "--", Table2[[#This Row],[TF HS]]/Table2[[#This Row],[TF T]]))</f>
        <v>6.0606060606060606E-3</v>
      </c>
      <c r="CH229" s="18">
        <f>IF(Table2[[#This Row],[TF T]]=0,"--", IF(Table2[[#This Row],[TF FE]]/Table2[[#This Row],[TF T]]=0, "--", Table2[[#This Row],[TF FE]]/Table2[[#This Row],[TF T]]))</f>
        <v>1.8181818181818181E-2</v>
      </c>
      <c r="CI229" s="2">
        <v>28</v>
      </c>
      <c r="CJ229" s="2">
        <v>0</v>
      </c>
      <c r="CK229" s="2">
        <v>0</v>
      </c>
      <c r="CL229" s="2">
        <v>0</v>
      </c>
      <c r="CM229" s="6">
        <f>SUM(Table2[[#This Row],[BB B]:[BB FE]])</f>
        <v>28</v>
      </c>
      <c r="CN229" s="11">
        <f>IF((Table2[[#This Row],[BB T]]/Table2[[#This Row],[Admission]]) = 0, "--", (Table2[[#This Row],[BB T]]/Table2[[#This Row],[Admission]]))</f>
        <v>2.4179620034542316E-2</v>
      </c>
      <c r="CO229" s="11" t="str">
        <f>IF(Table2[[#This Row],[BB T]]=0,"--", IF(Table2[[#This Row],[BB HS]]/Table2[[#This Row],[BB T]]=0, "--", Table2[[#This Row],[BB HS]]/Table2[[#This Row],[BB T]]))</f>
        <v>--</v>
      </c>
      <c r="CP229" s="18" t="str">
        <f>IF(Table2[[#This Row],[BB T]]=0,"--", IF(Table2[[#This Row],[BB FE]]/Table2[[#This Row],[BB T]]=0, "--", Table2[[#This Row],[BB FE]]/Table2[[#This Row],[BB T]]))</f>
        <v>--</v>
      </c>
      <c r="CQ229" s="2">
        <v>0</v>
      </c>
      <c r="CR229" s="2">
        <v>29</v>
      </c>
      <c r="CS229" s="2">
        <v>0</v>
      </c>
      <c r="CT229" s="2">
        <v>0</v>
      </c>
      <c r="CU229" s="6">
        <f>SUM(Table2[[#This Row],[SB B]:[SB FE]])</f>
        <v>29</v>
      </c>
      <c r="CV229" s="11">
        <f>IF((Table2[[#This Row],[SB T]]/Table2[[#This Row],[Admission]]) = 0, "--", (Table2[[#This Row],[SB T]]/Table2[[#This Row],[Admission]]))</f>
        <v>2.5043177892918825E-2</v>
      </c>
      <c r="CW229" s="11" t="str">
        <f>IF(Table2[[#This Row],[SB T]]=0,"--", IF(Table2[[#This Row],[SB HS]]/Table2[[#This Row],[SB T]]=0, "--", Table2[[#This Row],[SB HS]]/Table2[[#This Row],[SB T]]))</f>
        <v>--</v>
      </c>
      <c r="CX229" s="18" t="str">
        <f>IF(Table2[[#This Row],[SB T]]=0,"--", IF(Table2[[#This Row],[SB FE]]/Table2[[#This Row],[SB T]]=0, "--", Table2[[#This Row],[SB FE]]/Table2[[#This Row],[SB T]]))</f>
        <v>--</v>
      </c>
      <c r="CY229" s="2">
        <v>11</v>
      </c>
      <c r="CZ229" s="2">
        <v>4</v>
      </c>
      <c r="DA229" s="2">
        <v>0</v>
      </c>
      <c r="DB229" s="2">
        <v>0</v>
      </c>
      <c r="DC229" s="6">
        <f>SUM(Table2[[#This Row],[GF B]:[GF FE]])</f>
        <v>15</v>
      </c>
      <c r="DD229" s="11">
        <f>IF((Table2[[#This Row],[GF T]]/Table2[[#This Row],[Admission]]) = 0, "--", (Table2[[#This Row],[GF T]]/Table2[[#This Row],[Admission]]))</f>
        <v>1.2953367875647668E-2</v>
      </c>
      <c r="DE229" s="11" t="str">
        <f>IF(Table2[[#This Row],[GF T]]=0,"--", IF(Table2[[#This Row],[GF HS]]/Table2[[#This Row],[GF T]]=0, "--", Table2[[#This Row],[GF HS]]/Table2[[#This Row],[GF T]]))</f>
        <v>--</v>
      </c>
      <c r="DF229" s="18" t="str">
        <f>IF(Table2[[#This Row],[GF T]]=0,"--", IF(Table2[[#This Row],[GF FE]]/Table2[[#This Row],[GF T]]=0, "--", Table2[[#This Row],[GF FE]]/Table2[[#This Row],[GF T]]))</f>
        <v>--</v>
      </c>
      <c r="DG229" s="2">
        <v>34</v>
      </c>
      <c r="DH229" s="2">
        <v>39</v>
      </c>
      <c r="DI229" s="2">
        <v>1</v>
      </c>
      <c r="DJ229" s="2">
        <v>1</v>
      </c>
      <c r="DK229" s="6">
        <f>SUM(Table2[[#This Row],[TN B]:[TN FE]])</f>
        <v>75</v>
      </c>
      <c r="DL229" s="11">
        <f>IF((Table2[[#This Row],[TN T]]/Table2[[#This Row],[Admission]]) = 0, "--", (Table2[[#This Row],[TN T]]/Table2[[#This Row],[Admission]]))</f>
        <v>6.4766839378238336E-2</v>
      </c>
      <c r="DM229" s="11">
        <f>IF(Table2[[#This Row],[TN T]]=0,"--", IF(Table2[[#This Row],[TN HS]]/Table2[[#This Row],[TN T]]=0, "--", Table2[[#This Row],[TN HS]]/Table2[[#This Row],[TN T]]))</f>
        <v>1.3333333333333334E-2</v>
      </c>
      <c r="DN229" s="18">
        <f>IF(Table2[[#This Row],[TN T]]=0,"--", IF(Table2[[#This Row],[TN FE]]/Table2[[#This Row],[TN T]]=0, "--", Table2[[#This Row],[TN FE]]/Table2[[#This Row],[TN T]]))</f>
        <v>1.3333333333333334E-2</v>
      </c>
      <c r="DO229" s="2">
        <v>31</v>
      </c>
      <c r="DP229" s="2">
        <v>28</v>
      </c>
      <c r="DQ229" s="2">
        <v>0</v>
      </c>
      <c r="DR229" s="2">
        <v>0</v>
      </c>
      <c r="DS229" s="6">
        <f>SUM(Table2[[#This Row],[BND B]:[BND FE]])</f>
        <v>59</v>
      </c>
      <c r="DT229" s="11">
        <f>IF((Table2[[#This Row],[BND T]]/Table2[[#This Row],[Admission]]) = 0, "--", (Table2[[#This Row],[BND T]]/Table2[[#This Row],[Admission]]))</f>
        <v>5.0949913644214161E-2</v>
      </c>
      <c r="DU229" s="11" t="str">
        <f>IF(Table2[[#This Row],[BND T]]=0,"--", IF(Table2[[#This Row],[BND HS]]/Table2[[#This Row],[BND T]]=0, "--", Table2[[#This Row],[BND HS]]/Table2[[#This Row],[BND T]]))</f>
        <v>--</v>
      </c>
      <c r="DV229" s="18" t="str">
        <f>IF(Table2[[#This Row],[BND T]]=0,"--", IF(Table2[[#This Row],[BND FE]]/Table2[[#This Row],[BND T]]=0, "--", Table2[[#This Row],[BND FE]]/Table2[[#This Row],[BND T]]))</f>
        <v>--</v>
      </c>
      <c r="DW229" s="2">
        <v>11</v>
      </c>
      <c r="DX229" s="2">
        <v>17</v>
      </c>
      <c r="DY229" s="2">
        <v>0</v>
      </c>
      <c r="DZ229" s="2">
        <v>0</v>
      </c>
      <c r="EA229" s="6">
        <f>SUM(Table2[[#This Row],[SPE B]:[SPE FE]])</f>
        <v>28</v>
      </c>
      <c r="EB229" s="11">
        <f>IF((Table2[[#This Row],[SPE T]]/Table2[[#This Row],[Admission]]) = 0, "--", (Table2[[#This Row],[SPE T]]/Table2[[#This Row],[Admission]]))</f>
        <v>2.4179620034542316E-2</v>
      </c>
      <c r="EC229" s="11" t="str">
        <f>IF(Table2[[#This Row],[SPE T]]=0,"--", IF(Table2[[#This Row],[SPE HS]]/Table2[[#This Row],[SPE T]]=0, "--", Table2[[#This Row],[SPE HS]]/Table2[[#This Row],[SPE T]]))</f>
        <v>--</v>
      </c>
      <c r="ED229" s="18" t="str">
        <f>IF(Table2[[#This Row],[SPE T]]=0,"--", IF(Table2[[#This Row],[SPE FE]]/Table2[[#This Row],[SPE T]]=0, "--", Table2[[#This Row],[SPE FE]]/Table2[[#This Row],[SPE T]]))</f>
        <v>--</v>
      </c>
      <c r="EE229" s="2">
        <v>0</v>
      </c>
      <c r="EF229" s="2">
        <v>0</v>
      </c>
      <c r="EG229" s="2">
        <v>0</v>
      </c>
      <c r="EH229" s="2">
        <v>0</v>
      </c>
      <c r="EI229" s="6">
        <f>SUM(Table2[[#This Row],[ORC B]:[ORC FE]])</f>
        <v>0</v>
      </c>
      <c r="EJ229" s="11" t="str">
        <f>IF((Table2[[#This Row],[ORC T]]/Table2[[#This Row],[Admission]]) = 0, "--", (Table2[[#This Row],[ORC T]]/Table2[[#This Row],[Admission]]))</f>
        <v>--</v>
      </c>
      <c r="EK229" s="11" t="str">
        <f>IF(Table2[[#This Row],[ORC T]]=0,"--", IF(Table2[[#This Row],[ORC HS]]/Table2[[#This Row],[ORC T]]=0, "--", Table2[[#This Row],[ORC HS]]/Table2[[#This Row],[ORC T]]))</f>
        <v>--</v>
      </c>
      <c r="EL229" s="18" t="str">
        <f>IF(Table2[[#This Row],[ORC T]]=0,"--", IF(Table2[[#This Row],[ORC FE]]/Table2[[#This Row],[ORC T]]=0, "--", Table2[[#This Row],[ORC FE]]/Table2[[#This Row],[ORC T]]))</f>
        <v>--</v>
      </c>
      <c r="EM229" s="2">
        <v>0</v>
      </c>
      <c r="EN229" s="2">
        <v>0</v>
      </c>
      <c r="EO229" s="2">
        <v>0</v>
      </c>
      <c r="EP229" s="2">
        <v>0</v>
      </c>
      <c r="EQ229" s="6">
        <f>SUM(Table2[[#This Row],[SOL B]:[SOL FE]])</f>
        <v>0</v>
      </c>
      <c r="ER229" s="11" t="str">
        <f>IF((Table2[[#This Row],[SOL T]]/Table2[[#This Row],[Admission]]) = 0, "--", (Table2[[#This Row],[SOL T]]/Table2[[#This Row],[Admission]]))</f>
        <v>--</v>
      </c>
      <c r="ES229" s="11" t="str">
        <f>IF(Table2[[#This Row],[SOL T]]=0,"--", IF(Table2[[#This Row],[SOL HS]]/Table2[[#This Row],[SOL T]]=0, "--", Table2[[#This Row],[SOL HS]]/Table2[[#This Row],[SOL T]]))</f>
        <v>--</v>
      </c>
      <c r="ET229" s="18" t="str">
        <f>IF(Table2[[#This Row],[SOL T]]=0,"--", IF(Table2[[#This Row],[SOL FE]]/Table2[[#This Row],[SOL T]]=0, "--", Table2[[#This Row],[SOL FE]]/Table2[[#This Row],[SOL T]]))</f>
        <v>--</v>
      </c>
      <c r="EU229" s="2">
        <v>35</v>
      </c>
      <c r="EV229" s="2">
        <v>44</v>
      </c>
      <c r="EW229" s="2">
        <v>0</v>
      </c>
      <c r="EX229" s="2">
        <v>1</v>
      </c>
      <c r="EY229" s="6">
        <f>SUM(Table2[[#This Row],[CHO B]:[CHO FE]])</f>
        <v>80</v>
      </c>
      <c r="EZ229" s="11">
        <f>IF((Table2[[#This Row],[CHO T]]/Table2[[#This Row],[Admission]]) = 0, "--", (Table2[[#This Row],[CHO T]]/Table2[[#This Row],[Admission]]))</f>
        <v>6.9084628670120898E-2</v>
      </c>
      <c r="FA229" s="11" t="str">
        <f>IF(Table2[[#This Row],[CHO T]]=0,"--", IF(Table2[[#This Row],[CHO HS]]/Table2[[#This Row],[CHO T]]=0, "--", Table2[[#This Row],[CHO HS]]/Table2[[#This Row],[CHO T]]))</f>
        <v>--</v>
      </c>
      <c r="FB229" s="18">
        <f>IF(Table2[[#This Row],[CHO T]]=0,"--", IF(Table2[[#This Row],[CHO FE]]/Table2[[#This Row],[CHO T]]=0, "--", Table2[[#This Row],[CHO FE]]/Table2[[#This Row],[CHO T]]))</f>
        <v>1.2500000000000001E-2</v>
      </c>
      <c r="FC22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479</v>
      </c>
      <c r="FD229">
        <v>0</v>
      </c>
      <c r="FE229">
        <v>4</v>
      </c>
      <c r="FF229" s="1" t="s">
        <v>390</v>
      </c>
      <c r="FG229" s="1" t="s">
        <v>390</v>
      </c>
      <c r="FH229">
        <v>0</v>
      </c>
      <c r="FI229">
        <v>0</v>
      </c>
      <c r="FJ229" s="1" t="s">
        <v>390</v>
      </c>
      <c r="FK229" s="1" t="s">
        <v>390</v>
      </c>
      <c r="FL229">
        <v>0</v>
      </c>
      <c r="FM229">
        <v>1</v>
      </c>
      <c r="FN229" s="1" t="s">
        <v>390</v>
      </c>
      <c r="FO229" s="1" t="s">
        <v>390</v>
      </c>
    </row>
    <row r="230" spans="1:171">
      <c r="A230">
        <v>1014</v>
      </c>
      <c r="B230">
        <v>135</v>
      </c>
      <c r="C230" t="s">
        <v>102</v>
      </c>
      <c r="D230" t="s">
        <v>327</v>
      </c>
      <c r="E230" s="20">
        <v>498</v>
      </c>
      <c r="F230" s="2">
        <v>49</v>
      </c>
      <c r="G230" s="2">
        <v>0</v>
      </c>
      <c r="H230" s="2">
        <v>0</v>
      </c>
      <c r="I230" s="2">
        <v>0</v>
      </c>
      <c r="J230" s="6">
        <f>SUM(Table2[[#This Row],[FB B]:[FB FE]])</f>
        <v>49</v>
      </c>
      <c r="K230" s="11">
        <f>IF((Table2[[#This Row],[FB T]]/Table2[[#This Row],[Admission]]) = 0, "--", (Table2[[#This Row],[FB T]]/Table2[[#This Row],[Admission]]))</f>
        <v>9.8393574297188757E-2</v>
      </c>
      <c r="L230" s="11" t="str">
        <f>IF(Table2[[#This Row],[FB T]]=0,"--", IF(Table2[[#This Row],[FB HS]]/Table2[[#This Row],[FB T]]=0, "--", Table2[[#This Row],[FB HS]]/Table2[[#This Row],[FB T]]))</f>
        <v>--</v>
      </c>
      <c r="M230" s="18" t="str">
        <f>IF(Table2[[#This Row],[FB T]]=0,"--", IF(Table2[[#This Row],[FB FE]]/Table2[[#This Row],[FB T]]=0, "--", Table2[[#This Row],[FB FE]]/Table2[[#This Row],[FB T]]))</f>
        <v>--</v>
      </c>
      <c r="N230" s="2">
        <v>29</v>
      </c>
      <c r="O230" s="2">
        <v>20</v>
      </c>
      <c r="P230" s="2">
        <v>1</v>
      </c>
      <c r="Q230" s="2">
        <v>0</v>
      </c>
      <c r="R230" s="6">
        <f>SUM(Table2[[#This Row],[XC B]:[XC FE]])</f>
        <v>50</v>
      </c>
      <c r="S230" s="11">
        <f>IF((Table2[[#This Row],[XC T]]/Table2[[#This Row],[Admission]]) = 0, "--", (Table2[[#This Row],[XC T]]/Table2[[#This Row],[Admission]]))</f>
        <v>0.10040160642570281</v>
      </c>
      <c r="T230" s="11">
        <f>IF(Table2[[#This Row],[XC T]]=0,"--", IF(Table2[[#This Row],[XC HS]]/Table2[[#This Row],[XC T]]=0, "--", Table2[[#This Row],[XC HS]]/Table2[[#This Row],[XC T]]))</f>
        <v>0.02</v>
      </c>
      <c r="U230" s="18" t="str">
        <f>IF(Table2[[#This Row],[XC T]]=0,"--", IF(Table2[[#This Row],[XC FE]]/Table2[[#This Row],[XC T]]=0, "--", Table2[[#This Row],[XC FE]]/Table2[[#This Row],[XC T]]))</f>
        <v>--</v>
      </c>
      <c r="V230" s="2">
        <v>36</v>
      </c>
      <c r="W230" s="2">
        <v>0</v>
      </c>
      <c r="X230" s="2">
        <v>0</v>
      </c>
      <c r="Y230" s="6">
        <f>SUM(Table2[[#This Row],[VB G]:[VB FE]])</f>
        <v>36</v>
      </c>
      <c r="Z230" s="11">
        <f>IF((Table2[[#This Row],[VB T]]/Table2[[#This Row],[Admission]]) = 0, "--", (Table2[[#This Row],[VB T]]/Table2[[#This Row],[Admission]]))</f>
        <v>7.2289156626506021E-2</v>
      </c>
      <c r="AA230" s="11" t="str">
        <f>IF(Table2[[#This Row],[VB T]]=0,"--", IF(Table2[[#This Row],[VB HS]]/Table2[[#This Row],[VB T]]=0, "--", Table2[[#This Row],[VB HS]]/Table2[[#This Row],[VB T]]))</f>
        <v>--</v>
      </c>
      <c r="AB230" s="18" t="str">
        <f>IF(Table2[[#This Row],[VB T]]=0,"--", IF(Table2[[#This Row],[VB FE]]/Table2[[#This Row],[VB T]]=0, "--", Table2[[#This Row],[VB FE]]/Table2[[#This Row],[VB T]]))</f>
        <v>--</v>
      </c>
      <c r="AC230" s="2">
        <v>40</v>
      </c>
      <c r="AD230" s="2">
        <v>27</v>
      </c>
      <c r="AE230" s="2">
        <v>0</v>
      </c>
      <c r="AF230" s="2">
        <v>2</v>
      </c>
      <c r="AG230" s="6">
        <f>SUM(Table2[[#This Row],[SC B]:[SC FE]])</f>
        <v>69</v>
      </c>
      <c r="AH230" s="11">
        <f>IF((Table2[[#This Row],[SC T]]/Table2[[#This Row],[Admission]]) = 0, "--", (Table2[[#This Row],[SC T]]/Table2[[#This Row],[Admission]]))</f>
        <v>0.13855421686746988</v>
      </c>
      <c r="AI230" s="11" t="str">
        <f>IF(Table2[[#This Row],[SC T]]=0,"--", IF(Table2[[#This Row],[SC HS]]/Table2[[#This Row],[SC T]]=0, "--", Table2[[#This Row],[SC HS]]/Table2[[#This Row],[SC T]]))</f>
        <v>--</v>
      </c>
      <c r="AJ230" s="18">
        <f>IF(Table2[[#This Row],[SC T]]=0,"--", IF(Table2[[#This Row],[SC FE]]/Table2[[#This Row],[SC T]]=0, "--", Table2[[#This Row],[SC FE]]/Table2[[#This Row],[SC T]]))</f>
        <v>2.8985507246376812E-2</v>
      </c>
      <c r="AK230" s="15">
        <f>SUM(Table2[[#This Row],[FB T]],Table2[[#This Row],[XC T]],Table2[[#This Row],[VB T]],Table2[[#This Row],[SC T]])</f>
        <v>204</v>
      </c>
      <c r="AL230" s="2">
        <v>41</v>
      </c>
      <c r="AM230" s="2">
        <v>24</v>
      </c>
      <c r="AN230" s="2">
        <v>0</v>
      </c>
      <c r="AO230" s="2">
        <v>0</v>
      </c>
      <c r="AP230" s="6">
        <f>SUM(Table2[[#This Row],[BX B]:[BX FE]])</f>
        <v>65</v>
      </c>
      <c r="AQ230" s="11">
        <f>IF((Table2[[#This Row],[BX T]]/Table2[[#This Row],[Admission]]) = 0, "--", (Table2[[#This Row],[BX T]]/Table2[[#This Row],[Admission]]))</f>
        <v>0.13052208835341367</v>
      </c>
      <c r="AR230" s="11" t="str">
        <f>IF(Table2[[#This Row],[BX T]]=0,"--", IF(Table2[[#This Row],[BX HS]]/Table2[[#This Row],[BX T]]=0, "--", Table2[[#This Row],[BX HS]]/Table2[[#This Row],[BX T]]))</f>
        <v>--</v>
      </c>
      <c r="AS230" s="18" t="str">
        <f>IF(Table2[[#This Row],[BX T]]=0,"--", IF(Table2[[#This Row],[BX FE]]/Table2[[#This Row],[BX T]]=0, "--", Table2[[#This Row],[BX FE]]/Table2[[#This Row],[BX T]]))</f>
        <v>--</v>
      </c>
      <c r="AT230" s="2">
        <v>12</v>
      </c>
      <c r="AU230" s="2">
        <v>12</v>
      </c>
      <c r="AV230" s="2">
        <v>0</v>
      </c>
      <c r="AW230" s="2">
        <v>2</v>
      </c>
      <c r="AX230" s="6">
        <f>SUM(Table2[[#This Row],[SW B]:[SW FE]])</f>
        <v>26</v>
      </c>
      <c r="AY230" s="11">
        <f>IF((Table2[[#This Row],[SW T]]/Table2[[#This Row],[Admission]]) = 0, "--", (Table2[[#This Row],[SW T]]/Table2[[#This Row],[Admission]]))</f>
        <v>5.2208835341365459E-2</v>
      </c>
      <c r="AZ230" s="11" t="str">
        <f>IF(Table2[[#This Row],[SW T]]=0,"--", IF(Table2[[#This Row],[SW HS]]/Table2[[#This Row],[SW T]]=0, "--", Table2[[#This Row],[SW HS]]/Table2[[#This Row],[SW T]]))</f>
        <v>--</v>
      </c>
      <c r="BA230" s="18">
        <f>IF(Table2[[#This Row],[SW T]]=0,"--", IF(Table2[[#This Row],[SW FE]]/Table2[[#This Row],[SW T]]=0, "--", Table2[[#This Row],[SW FE]]/Table2[[#This Row],[SW T]]))</f>
        <v>7.6923076923076927E-2</v>
      </c>
      <c r="BB230" s="2">
        <v>0</v>
      </c>
      <c r="BC230" s="2">
        <v>5</v>
      </c>
      <c r="BD230" s="2">
        <v>0</v>
      </c>
      <c r="BE230" s="2">
        <v>0</v>
      </c>
      <c r="BF230" s="6">
        <f>SUM(Table2[[#This Row],[CHE B]:[CHE FE]])</f>
        <v>5</v>
      </c>
      <c r="BG230" s="11">
        <f>IF((Table2[[#This Row],[CHE T]]/Table2[[#This Row],[Admission]]) = 0, "--", (Table2[[#This Row],[CHE T]]/Table2[[#This Row],[Admission]]))</f>
        <v>1.0040160642570281E-2</v>
      </c>
      <c r="BH230" s="11" t="str">
        <f>IF(Table2[[#This Row],[CHE T]]=0,"--", IF(Table2[[#This Row],[CHE HS]]/Table2[[#This Row],[CHE T]]=0, "--", Table2[[#This Row],[CHE HS]]/Table2[[#This Row],[CHE T]]))</f>
        <v>--</v>
      </c>
      <c r="BI230" s="22" t="str">
        <f>IF(Table2[[#This Row],[CHE T]]=0,"--", IF(Table2[[#This Row],[CHE FE]]/Table2[[#This Row],[CHE T]]=0, "--", Table2[[#This Row],[CHE FE]]/Table2[[#This Row],[CHE T]]))</f>
        <v>--</v>
      </c>
      <c r="BJ230" s="2">
        <v>9</v>
      </c>
      <c r="BK230" s="2">
        <v>0</v>
      </c>
      <c r="BL230" s="2">
        <v>0</v>
      </c>
      <c r="BM230" s="2">
        <v>0</v>
      </c>
      <c r="BN230" s="6">
        <f>SUM(Table2[[#This Row],[WR B]:[WR FE]])</f>
        <v>9</v>
      </c>
      <c r="BO230" s="11">
        <f>IF((Table2[[#This Row],[WR T]]/Table2[[#This Row],[Admission]]) = 0, "--", (Table2[[#This Row],[WR T]]/Table2[[#This Row],[Admission]]))</f>
        <v>1.8072289156626505E-2</v>
      </c>
      <c r="BP230" s="11" t="str">
        <f>IF(Table2[[#This Row],[WR T]]=0,"--", IF(Table2[[#This Row],[WR HS]]/Table2[[#This Row],[WR T]]=0, "--", Table2[[#This Row],[WR HS]]/Table2[[#This Row],[WR T]]))</f>
        <v>--</v>
      </c>
      <c r="BQ230" s="18" t="str">
        <f>IF(Table2[[#This Row],[WR T]]=0,"--", IF(Table2[[#This Row],[WR FE]]/Table2[[#This Row],[WR T]]=0, "--", Table2[[#This Row],[WR FE]]/Table2[[#This Row],[WR T]]))</f>
        <v>--</v>
      </c>
      <c r="BR230" s="2">
        <v>0</v>
      </c>
      <c r="BS230" s="2">
        <v>0</v>
      </c>
      <c r="BT230" s="2">
        <v>0</v>
      </c>
      <c r="BU230" s="2">
        <v>0</v>
      </c>
      <c r="BV230" s="6">
        <f>SUM(Table2[[#This Row],[DNC B]:[DNC FE]])</f>
        <v>0</v>
      </c>
      <c r="BW230" s="11" t="str">
        <f>IF((Table2[[#This Row],[DNC T]]/Table2[[#This Row],[Admission]]) = 0, "--", (Table2[[#This Row],[DNC T]]/Table2[[#This Row],[Admission]]))</f>
        <v>--</v>
      </c>
      <c r="BX230" s="11" t="str">
        <f>IF(Table2[[#This Row],[DNC T]]=0,"--", IF(Table2[[#This Row],[DNC HS]]/Table2[[#This Row],[DNC T]]=0, "--", Table2[[#This Row],[DNC HS]]/Table2[[#This Row],[DNC T]]))</f>
        <v>--</v>
      </c>
      <c r="BY230" s="18" t="str">
        <f>IF(Table2[[#This Row],[DNC T]]=0,"--", IF(Table2[[#This Row],[DNC FE]]/Table2[[#This Row],[DNC T]]=0, "--", Table2[[#This Row],[DNC FE]]/Table2[[#This Row],[DNC T]]))</f>
        <v>--</v>
      </c>
      <c r="BZ230" s="24">
        <f>SUM(Table2[[#This Row],[BX T]],Table2[[#This Row],[SW T]],Table2[[#This Row],[CHE T]],Table2[[#This Row],[WR T]],Table2[[#This Row],[DNC T]])</f>
        <v>105</v>
      </c>
      <c r="CA230" s="2">
        <v>18</v>
      </c>
      <c r="CB230" s="2">
        <v>19</v>
      </c>
      <c r="CC230" s="2">
        <v>0</v>
      </c>
      <c r="CD230" s="2">
        <v>2</v>
      </c>
      <c r="CE230" s="6">
        <f>SUM(Table2[[#This Row],[TF B]:[TF FE]])</f>
        <v>39</v>
      </c>
      <c r="CF230" s="11">
        <f>IF((Table2[[#This Row],[TF T]]/Table2[[#This Row],[Admission]]) = 0, "--", (Table2[[#This Row],[TF T]]/Table2[[#This Row],[Admission]]))</f>
        <v>7.8313253012048195E-2</v>
      </c>
      <c r="CG230" s="11" t="str">
        <f>IF(Table2[[#This Row],[TF T]]=0,"--", IF(Table2[[#This Row],[TF HS]]/Table2[[#This Row],[TF T]]=0, "--", Table2[[#This Row],[TF HS]]/Table2[[#This Row],[TF T]]))</f>
        <v>--</v>
      </c>
      <c r="CH230" s="18">
        <f>IF(Table2[[#This Row],[TF T]]=0,"--", IF(Table2[[#This Row],[TF FE]]/Table2[[#This Row],[TF T]]=0, "--", Table2[[#This Row],[TF FE]]/Table2[[#This Row],[TF T]]))</f>
        <v>5.128205128205128E-2</v>
      </c>
      <c r="CI230" s="2">
        <v>21</v>
      </c>
      <c r="CJ230" s="2">
        <v>0</v>
      </c>
      <c r="CK230" s="2">
        <v>0</v>
      </c>
      <c r="CL230" s="2">
        <v>0</v>
      </c>
      <c r="CM230" s="6">
        <f>SUM(Table2[[#This Row],[BB B]:[BB FE]])</f>
        <v>21</v>
      </c>
      <c r="CN230" s="11">
        <f>IF((Table2[[#This Row],[BB T]]/Table2[[#This Row],[Admission]]) = 0, "--", (Table2[[#This Row],[BB T]]/Table2[[#This Row],[Admission]]))</f>
        <v>4.2168674698795178E-2</v>
      </c>
      <c r="CO230" s="11" t="str">
        <f>IF(Table2[[#This Row],[BB T]]=0,"--", IF(Table2[[#This Row],[BB HS]]/Table2[[#This Row],[BB T]]=0, "--", Table2[[#This Row],[BB HS]]/Table2[[#This Row],[BB T]]))</f>
        <v>--</v>
      </c>
      <c r="CP230" s="18" t="str">
        <f>IF(Table2[[#This Row],[BB T]]=0,"--", IF(Table2[[#This Row],[BB FE]]/Table2[[#This Row],[BB T]]=0, "--", Table2[[#This Row],[BB FE]]/Table2[[#This Row],[BB T]]))</f>
        <v>--</v>
      </c>
      <c r="CQ230" s="2">
        <v>0</v>
      </c>
      <c r="CR230" s="2">
        <v>13</v>
      </c>
      <c r="CS230" s="2">
        <v>0</v>
      </c>
      <c r="CT230" s="2">
        <v>0</v>
      </c>
      <c r="CU230" s="6">
        <f>SUM(Table2[[#This Row],[SB B]:[SB FE]])</f>
        <v>13</v>
      </c>
      <c r="CV230" s="11">
        <f>IF((Table2[[#This Row],[SB T]]/Table2[[#This Row],[Admission]]) = 0, "--", (Table2[[#This Row],[SB T]]/Table2[[#This Row],[Admission]]))</f>
        <v>2.6104417670682729E-2</v>
      </c>
      <c r="CW230" s="11" t="str">
        <f>IF(Table2[[#This Row],[SB T]]=0,"--", IF(Table2[[#This Row],[SB HS]]/Table2[[#This Row],[SB T]]=0, "--", Table2[[#This Row],[SB HS]]/Table2[[#This Row],[SB T]]))</f>
        <v>--</v>
      </c>
      <c r="CX230" s="18" t="str">
        <f>IF(Table2[[#This Row],[SB T]]=0,"--", IF(Table2[[#This Row],[SB FE]]/Table2[[#This Row],[SB T]]=0, "--", Table2[[#This Row],[SB FE]]/Table2[[#This Row],[SB T]]))</f>
        <v>--</v>
      </c>
      <c r="CY230" s="2">
        <v>13</v>
      </c>
      <c r="CZ230" s="2">
        <v>7</v>
      </c>
      <c r="DA230" s="2">
        <v>0</v>
      </c>
      <c r="DB230" s="2">
        <v>0</v>
      </c>
      <c r="DC230" s="6">
        <f>SUM(Table2[[#This Row],[GF B]:[GF FE]])</f>
        <v>20</v>
      </c>
      <c r="DD230" s="11">
        <f>IF((Table2[[#This Row],[GF T]]/Table2[[#This Row],[Admission]]) = 0, "--", (Table2[[#This Row],[GF T]]/Table2[[#This Row],[Admission]]))</f>
        <v>4.0160642570281124E-2</v>
      </c>
      <c r="DE230" s="11" t="str">
        <f>IF(Table2[[#This Row],[GF T]]=0,"--", IF(Table2[[#This Row],[GF HS]]/Table2[[#This Row],[GF T]]=0, "--", Table2[[#This Row],[GF HS]]/Table2[[#This Row],[GF T]]))</f>
        <v>--</v>
      </c>
      <c r="DF230" s="18" t="str">
        <f>IF(Table2[[#This Row],[GF T]]=0,"--", IF(Table2[[#This Row],[GF FE]]/Table2[[#This Row],[GF T]]=0, "--", Table2[[#This Row],[GF FE]]/Table2[[#This Row],[GF T]]))</f>
        <v>--</v>
      </c>
      <c r="DG230" s="2">
        <v>15</v>
      </c>
      <c r="DH230" s="2">
        <v>23</v>
      </c>
      <c r="DI230" s="2">
        <v>1</v>
      </c>
      <c r="DJ230" s="2">
        <v>0</v>
      </c>
      <c r="DK230" s="6">
        <f>SUM(Table2[[#This Row],[TN B]:[TN FE]])</f>
        <v>39</v>
      </c>
      <c r="DL230" s="11">
        <f>IF((Table2[[#This Row],[TN T]]/Table2[[#This Row],[Admission]]) = 0, "--", (Table2[[#This Row],[TN T]]/Table2[[#This Row],[Admission]]))</f>
        <v>7.8313253012048195E-2</v>
      </c>
      <c r="DM230" s="11">
        <f>IF(Table2[[#This Row],[TN T]]=0,"--", IF(Table2[[#This Row],[TN HS]]/Table2[[#This Row],[TN T]]=0, "--", Table2[[#This Row],[TN HS]]/Table2[[#This Row],[TN T]]))</f>
        <v>2.564102564102564E-2</v>
      </c>
      <c r="DN230" s="18" t="str">
        <f>IF(Table2[[#This Row],[TN T]]=0,"--", IF(Table2[[#This Row],[TN FE]]/Table2[[#This Row],[TN T]]=0, "--", Table2[[#This Row],[TN FE]]/Table2[[#This Row],[TN T]]))</f>
        <v>--</v>
      </c>
      <c r="DO230" s="2">
        <v>16</v>
      </c>
      <c r="DP230" s="2">
        <v>15</v>
      </c>
      <c r="DQ230" s="2">
        <v>0</v>
      </c>
      <c r="DR230" s="2">
        <v>0</v>
      </c>
      <c r="DS230" s="6">
        <f>SUM(Table2[[#This Row],[BND B]:[BND FE]])</f>
        <v>31</v>
      </c>
      <c r="DT230" s="11">
        <f>IF((Table2[[#This Row],[BND T]]/Table2[[#This Row],[Admission]]) = 0, "--", (Table2[[#This Row],[BND T]]/Table2[[#This Row],[Admission]]))</f>
        <v>6.224899598393574E-2</v>
      </c>
      <c r="DU230" s="11" t="str">
        <f>IF(Table2[[#This Row],[BND T]]=0,"--", IF(Table2[[#This Row],[BND HS]]/Table2[[#This Row],[BND T]]=0, "--", Table2[[#This Row],[BND HS]]/Table2[[#This Row],[BND T]]))</f>
        <v>--</v>
      </c>
      <c r="DV230" s="18" t="str">
        <f>IF(Table2[[#This Row],[BND T]]=0,"--", IF(Table2[[#This Row],[BND FE]]/Table2[[#This Row],[BND T]]=0, "--", Table2[[#This Row],[BND FE]]/Table2[[#This Row],[BND T]]))</f>
        <v>--</v>
      </c>
      <c r="DW230" s="2">
        <v>0</v>
      </c>
      <c r="DX230" s="2">
        <v>0</v>
      </c>
      <c r="DY230" s="2">
        <v>0</v>
      </c>
      <c r="DZ230" s="2">
        <v>0</v>
      </c>
      <c r="EA230" s="6">
        <f>SUM(Table2[[#This Row],[SPE B]:[SPE FE]])</f>
        <v>0</v>
      </c>
      <c r="EB230" s="11" t="str">
        <f>IF((Table2[[#This Row],[SPE T]]/Table2[[#This Row],[Admission]]) = 0, "--", (Table2[[#This Row],[SPE T]]/Table2[[#This Row],[Admission]]))</f>
        <v>--</v>
      </c>
      <c r="EC230" s="11" t="str">
        <f>IF(Table2[[#This Row],[SPE T]]=0,"--", IF(Table2[[#This Row],[SPE HS]]/Table2[[#This Row],[SPE T]]=0, "--", Table2[[#This Row],[SPE HS]]/Table2[[#This Row],[SPE T]]))</f>
        <v>--</v>
      </c>
      <c r="ED230" s="18" t="str">
        <f>IF(Table2[[#This Row],[SPE T]]=0,"--", IF(Table2[[#This Row],[SPE FE]]/Table2[[#This Row],[SPE T]]=0, "--", Table2[[#This Row],[SPE FE]]/Table2[[#This Row],[SPE T]]))</f>
        <v>--</v>
      </c>
      <c r="EE230" s="2">
        <v>0</v>
      </c>
      <c r="EF230" s="2">
        <v>0</v>
      </c>
      <c r="EG230" s="2">
        <v>0</v>
      </c>
      <c r="EH230" s="2">
        <v>0</v>
      </c>
      <c r="EI230" s="6">
        <f>SUM(Table2[[#This Row],[ORC B]:[ORC FE]])</f>
        <v>0</v>
      </c>
      <c r="EJ230" s="11" t="str">
        <f>IF((Table2[[#This Row],[ORC T]]/Table2[[#This Row],[Admission]]) = 0, "--", (Table2[[#This Row],[ORC T]]/Table2[[#This Row],[Admission]]))</f>
        <v>--</v>
      </c>
      <c r="EK230" s="11" t="str">
        <f>IF(Table2[[#This Row],[ORC T]]=0,"--", IF(Table2[[#This Row],[ORC HS]]/Table2[[#This Row],[ORC T]]=0, "--", Table2[[#This Row],[ORC HS]]/Table2[[#This Row],[ORC T]]))</f>
        <v>--</v>
      </c>
      <c r="EL230" s="18" t="str">
        <f>IF(Table2[[#This Row],[ORC T]]=0,"--", IF(Table2[[#This Row],[ORC FE]]/Table2[[#This Row],[ORC T]]=0, "--", Table2[[#This Row],[ORC FE]]/Table2[[#This Row],[ORC T]]))</f>
        <v>--</v>
      </c>
      <c r="EM230" s="2">
        <v>0</v>
      </c>
      <c r="EN230" s="2">
        <v>0</v>
      </c>
      <c r="EO230" s="2">
        <v>0</v>
      </c>
      <c r="EP230" s="2">
        <v>0</v>
      </c>
      <c r="EQ230" s="6">
        <f>SUM(Table2[[#This Row],[SOL B]:[SOL FE]])</f>
        <v>0</v>
      </c>
      <c r="ER230" s="11" t="str">
        <f>IF((Table2[[#This Row],[SOL T]]/Table2[[#This Row],[Admission]]) = 0, "--", (Table2[[#This Row],[SOL T]]/Table2[[#This Row],[Admission]]))</f>
        <v>--</v>
      </c>
      <c r="ES230" s="11" t="str">
        <f>IF(Table2[[#This Row],[SOL T]]=0,"--", IF(Table2[[#This Row],[SOL HS]]/Table2[[#This Row],[SOL T]]=0, "--", Table2[[#This Row],[SOL HS]]/Table2[[#This Row],[SOL T]]))</f>
        <v>--</v>
      </c>
      <c r="ET230" s="18" t="str">
        <f>IF(Table2[[#This Row],[SOL T]]=0,"--", IF(Table2[[#This Row],[SOL FE]]/Table2[[#This Row],[SOL T]]=0, "--", Table2[[#This Row],[SOL FE]]/Table2[[#This Row],[SOL T]]))</f>
        <v>--</v>
      </c>
      <c r="EU230" s="2">
        <v>10</v>
      </c>
      <c r="EV230" s="2">
        <v>18</v>
      </c>
      <c r="EW230" s="2">
        <v>1</v>
      </c>
      <c r="EX230" s="2">
        <v>0</v>
      </c>
      <c r="EY230" s="6">
        <f>SUM(Table2[[#This Row],[CHO B]:[CHO FE]])</f>
        <v>29</v>
      </c>
      <c r="EZ230" s="11">
        <f>IF((Table2[[#This Row],[CHO T]]/Table2[[#This Row],[Admission]]) = 0, "--", (Table2[[#This Row],[CHO T]]/Table2[[#This Row],[Admission]]))</f>
        <v>5.8232931726907633E-2</v>
      </c>
      <c r="FA230" s="11">
        <f>IF(Table2[[#This Row],[CHO T]]=0,"--", IF(Table2[[#This Row],[CHO HS]]/Table2[[#This Row],[CHO T]]=0, "--", Table2[[#This Row],[CHO HS]]/Table2[[#This Row],[CHO T]]))</f>
        <v>3.4482758620689655E-2</v>
      </c>
      <c r="FB230" s="18" t="str">
        <f>IF(Table2[[#This Row],[CHO T]]=0,"--", IF(Table2[[#This Row],[CHO FE]]/Table2[[#This Row],[CHO T]]=0, "--", Table2[[#This Row],[CHO FE]]/Table2[[#This Row],[CHO T]]))</f>
        <v>--</v>
      </c>
      <c r="FC23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192</v>
      </c>
      <c r="FD230">
        <v>0</v>
      </c>
      <c r="FE230">
        <v>0</v>
      </c>
      <c r="FF230" s="1" t="s">
        <v>390</v>
      </c>
      <c r="FG230" s="1" t="s">
        <v>390</v>
      </c>
      <c r="FH230">
        <v>0</v>
      </c>
      <c r="FI230">
        <v>0</v>
      </c>
      <c r="FJ230" s="1" t="s">
        <v>390</v>
      </c>
      <c r="FK230" s="1" t="s">
        <v>390</v>
      </c>
      <c r="FL230">
        <v>0</v>
      </c>
      <c r="FM230">
        <v>1</v>
      </c>
      <c r="FN230" s="1" t="s">
        <v>390</v>
      </c>
      <c r="FO230" s="1" t="s">
        <v>390</v>
      </c>
    </row>
    <row r="231" spans="1:171">
      <c r="A231">
        <v>1079</v>
      </c>
      <c r="B231">
        <v>31</v>
      </c>
      <c r="C231" t="s">
        <v>102</v>
      </c>
      <c r="D231" t="s">
        <v>328</v>
      </c>
      <c r="E231" s="20">
        <v>410</v>
      </c>
      <c r="F231" s="2">
        <v>65</v>
      </c>
      <c r="G231" s="3" t="s">
        <v>390</v>
      </c>
      <c r="H231" s="3" t="s">
        <v>390</v>
      </c>
      <c r="I231" s="2">
        <v>1</v>
      </c>
      <c r="J231" s="6">
        <f>SUM(Table2[[#This Row],[FB B]:[FB FE]])</f>
        <v>66</v>
      </c>
      <c r="K231" s="11">
        <f>IF((Table2[[#This Row],[FB T]]/Table2[[#This Row],[Admission]]) = 0, "--", (Table2[[#This Row],[FB T]]/Table2[[#This Row],[Admission]]))</f>
        <v>0.16097560975609757</v>
      </c>
      <c r="L231" s="12" t="s">
        <v>390</v>
      </c>
      <c r="M231" s="18">
        <f>IF(Table2[[#This Row],[FB T]]=0,"--", IF(Table2[[#This Row],[FB FE]]/Table2[[#This Row],[FB T]]=0, "--", Table2[[#This Row],[FB FE]]/Table2[[#This Row],[FB T]]))</f>
        <v>1.5151515151515152E-2</v>
      </c>
      <c r="N231" s="2">
        <v>17</v>
      </c>
      <c r="O231" s="2">
        <v>13</v>
      </c>
      <c r="P231" s="3" t="s">
        <v>390</v>
      </c>
      <c r="Q231" s="2">
        <v>5</v>
      </c>
      <c r="R231" s="6">
        <f>SUM(Table2[[#This Row],[XC B]:[XC FE]])</f>
        <v>35</v>
      </c>
      <c r="S231" s="11">
        <f>IF((Table2[[#This Row],[XC T]]/Table2[[#This Row],[Admission]]) = 0, "--", (Table2[[#This Row],[XC T]]/Table2[[#This Row],[Admission]]))</f>
        <v>8.5365853658536592E-2</v>
      </c>
      <c r="T231" s="12" t="s">
        <v>390</v>
      </c>
      <c r="U231" s="18">
        <f>IF(Table2[[#This Row],[XC T]]=0,"--", IF(Table2[[#This Row],[XC FE]]/Table2[[#This Row],[XC T]]=0, "--", Table2[[#This Row],[XC FE]]/Table2[[#This Row],[XC T]]))</f>
        <v>0.14285714285714285</v>
      </c>
      <c r="V231" s="2">
        <v>24</v>
      </c>
      <c r="W231" s="2">
        <v>1</v>
      </c>
      <c r="X231" s="2">
        <v>1</v>
      </c>
      <c r="Y231" s="6">
        <f>SUM(Table2[[#This Row],[VB G]:[VB FE]])</f>
        <v>26</v>
      </c>
      <c r="Z231" s="11">
        <f>IF((Table2[[#This Row],[VB T]]/Table2[[#This Row],[Admission]]) = 0, "--", (Table2[[#This Row],[VB T]]/Table2[[#This Row],[Admission]]))</f>
        <v>6.3414634146341464E-2</v>
      </c>
      <c r="AA231" s="11">
        <f>IF(Table2[[#This Row],[VB T]]=0,"--", IF(Table2[[#This Row],[VB HS]]/Table2[[#This Row],[VB T]]=0, "--", Table2[[#This Row],[VB HS]]/Table2[[#This Row],[VB T]]))</f>
        <v>3.8461538461538464E-2</v>
      </c>
      <c r="AB231" s="18">
        <f>IF(Table2[[#This Row],[VB T]]=0,"--", IF(Table2[[#This Row],[VB FE]]/Table2[[#This Row],[VB T]]=0, "--", Table2[[#This Row],[VB FE]]/Table2[[#This Row],[VB T]]))</f>
        <v>3.8461538461538464E-2</v>
      </c>
      <c r="AC231" s="3" t="s">
        <v>390</v>
      </c>
      <c r="AD231" s="3" t="s">
        <v>390</v>
      </c>
      <c r="AE231" s="3" t="s">
        <v>390</v>
      </c>
      <c r="AF231" s="3" t="s">
        <v>390</v>
      </c>
      <c r="AG231" s="7">
        <f>SUM(Table2[[#This Row],[SC B]:[SC FE]])</f>
        <v>0</v>
      </c>
      <c r="AH231" s="12" t="str">
        <f>IF((Table2[[#This Row],[SC T]]/Table2[[#This Row],[Admission]]) = 0, "--", (Table2[[#This Row],[SC T]]/Table2[[#This Row],[Admission]]))</f>
        <v>--</v>
      </c>
      <c r="AI231" s="12" t="str">
        <f>IF(Table2[[#This Row],[SC T]]=0,"--", IF(Table2[[#This Row],[SC HS]]/Table2[[#This Row],[SC T]]=0, "--", Table2[[#This Row],[SC HS]]/Table2[[#This Row],[SC T]]))</f>
        <v>--</v>
      </c>
      <c r="AJ231" s="19" t="str">
        <f>IF(Table2[[#This Row],[SC T]]=0,"--", IF(Table2[[#This Row],[SC FE]]/Table2[[#This Row],[SC T]]=0, "--", Table2[[#This Row],[SC FE]]/Table2[[#This Row],[SC T]]))</f>
        <v>--</v>
      </c>
      <c r="AK231" s="16">
        <f>SUM(Table2[[#This Row],[FB T]],Table2[[#This Row],[XC T]],Table2[[#This Row],[VB T]],Table2[[#This Row],[SC T]])</f>
        <v>127</v>
      </c>
      <c r="AL231" s="2">
        <v>21</v>
      </c>
      <c r="AM231" s="2">
        <v>23</v>
      </c>
      <c r="AN231" s="2">
        <v>0</v>
      </c>
      <c r="AO231" s="2">
        <v>1</v>
      </c>
      <c r="AP231" s="6">
        <f>SUM(Table2[[#This Row],[BX B]:[BX FE]])</f>
        <v>45</v>
      </c>
      <c r="AQ231" s="11">
        <f>IF((Table2[[#This Row],[BX T]]/Table2[[#This Row],[Admission]]) = 0, "--", (Table2[[#This Row],[BX T]]/Table2[[#This Row],[Admission]]))</f>
        <v>0.10975609756097561</v>
      </c>
      <c r="AR231" s="11" t="str">
        <f>IF(Table2[[#This Row],[BX T]]=0,"--", IF(Table2[[#This Row],[BX HS]]/Table2[[#This Row],[BX T]]=0, "--", Table2[[#This Row],[BX HS]]/Table2[[#This Row],[BX T]]))</f>
        <v>--</v>
      </c>
      <c r="AS231" s="18">
        <f>IF(Table2[[#This Row],[BX T]]=0,"--", IF(Table2[[#This Row],[BX FE]]/Table2[[#This Row],[BX T]]=0, "--", Table2[[#This Row],[BX FE]]/Table2[[#This Row],[BX T]]))</f>
        <v>2.2222222222222223E-2</v>
      </c>
      <c r="AT231" s="2">
        <v>0</v>
      </c>
      <c r="AU231" s="2">
        <v>0</v>
      </c>
      <c r="AV231" s="2">
        <v>0</v>
      </c>
      <c r="AW231" s="2">
        <v>0</v>
      </c>
      <c r="AX231" s="6">
        <f>SUM(Table2[[#This Row],[SW B]:[SW FE]])</f>
        <v>0</v>
      </c>
      <c r="AY231" s="11" t="str">
        <f>IF((Table2[[#This Row],[SW T]]/Table2[[#This Row],[Admission]]) = 0, "--", (Table2[[#This Row],[SW T]]/Table2[[#This Row],[Admission]]))</f>
        <v>--</v>
      </c>
      <c r="AZ231" s="11" t="str">
        <f>IF(Table2[[#This Row],[SW T]]=0,"--", IF(Table2[[#This Row],[SW HS]]/Table2[[#This Row],[SW T]]=0, "--", Table2[[#This Row],[SW HS]]/Table2[[#This Row],[SW T]]))</f>
        <v>--</v>
      </c>
      <c r="BA231" s="18" t="str">
        <f>IF(Table2[[#This Row],[SW T]]=0,"--", IF(Table2[[#This Row],[SW FE]]/Table2[[#This Row],[SW T]]=0, "--", Table2[[#This Row],[SW FE]]/Table2[[#This Row],[SW T]]))</f>
        <v>--</v>
      </c>
      <c r="BB231" s="2">
        <v>0</v>
      </c>
      <c r="BC231" s="2">
        <v>9</v>
      </c>
      <c r="BD231" s="2">
        <v>0</v>
      </c>
      <c r="BE231" s="2">
        <v>1</v>
      </c>
      <c r="BF231" s="6">
        <f>SUM(Table2[[#This Row],[CHE B]:[CHE FE]])</f>
        <v>10</v>
      </c>
      <c r="BG231" s="11">
        <f>IF((Table2[[#This Row],[CHE T]]/Table2[[#This Row],[Admission]]) = 0, "--", (Table2[[#This Row],[CHE T]]/Table2[[#This Row],[Admission]]))</f>
        <v>2.4390243902439025E-2</v>
      </c>
      <c r="BH231" s="11" t="str">
        <f>IF(Table2[[#This Row],[CHE T]]=0,"--", IF(Table2[[#This Row],[CHE HS]]/Table2[[#This Row],[CHE T]]=0, "--", Table2[[#This Row],[CHE HS]]/Table2[[#This Row],[CHE T]]))</f>
        <v>--</v>
      </c>
      <c r="BI231" s="22">
        <f>IF(Table2[[#This Row],[CHE T]]=0,"--", IF(Table2[[#This Row],[CHE FE]]/Table2[[#This Row],[CHE T]]=0, "--", Table2[[#This Row],[CHE FE]]/Table2[[#This Row],[CHE T]]))</f>
        <v>0.1</v>
      </c>
      <c r="BJ231" s="2">
        <v>18</v>
      </c>
      <c r="BK231" s="2">
        <v>1</v>
      </c>
      <c r="BL231" s="2">
        <v>0</v>
      </c>
      <c r="BM231" s="2">
        <v>2</v>
      </c>
      <c r="BN231" s="6">
        <f>SUM(Table2[[#This Row],[WR B]:[WR FE]])</f>
        <v>21</v>
      </c>
      <c r="BO231" s="11">
        <f>IF((Table2[[#This Row],[WR T]]/Table2[[#This Row],[Admission]]) = 0, "--", (Table2[[#This Row],[WR T]]/Table2[[#This Row],[Admission]]))</f>
        <v>5.1219512195121948E-2</v>
      </c>
      <c r="BP231" s="11" t="str">
        <f>IF(Table2[[#This Row],[WR T]]=0,"--", IF(Table2[[#This Row],[WR HS]]/Table2[[#This Row],[WR T]]=0, "--", Table2[[#This Row],[WR HS]]/Table2[[#This Row],[WR T]]))</f>
        <v>--</v>
      </c>
      <c r="BQ231" s="18">
        <f>IF(Table2[[#This Row],[WR T]]=0,"--", IF(Table2[[#This Row],[WR FE]]/Table2[[#This Row],[WR T]]=0, "--", Table2[[#This Row],[WR FE]]/Table2[[#This Row],[WR T]]))</f>
        <v>9.5238095238095233E-2</v>
      </c>
      <c r="BR231" s="2">
        <v>0</v>
      </c>
      <c r="BS231" s="2">
        <v>0</v>
      </c>
      <c r="BT231" s="2">
        <v>0</v>
      </c>
      <c r="BU231" s="2">
        <v>0</v>
      </c>
      <c r="BV231" s="6">
        <f>SUM(Table2[[#This Row],[DNC B]:[DNC FE]])</f>
        <v>0</v>
      </c>
      <c r="BW231" s="11" t="str">
        <f>IF((Table2[[#This Row],[DNC T]]/Table2[[#This Row],[Admission]]) = 0, "--", (Table2[[#This Row],[DNC T]]/Table2[[#This Row],[Admission]]))</f>
        <v>--</v>
      </c>
      <c r="BX231" s="11" t="str">
        <f>IF(Table2[[#This Row],[DNC T]]=0,"--", IF(Table2[[#This Row],[DNC HS]]/Table2[[#This Row],[DNC T]]=0, "--", Table2[[#This Row],[DNC HS]]/Table2[[#This Row],[DNC T]]))</f>
        <v>--</v>
      </c>
      <c r="BY231" s="18" t="str">
        <f>IF(Table2[[#This Row],[DNC T]]=0,"--", IF(Table2[[#This Row],[DNC FE]]/Table2[[#This Row],[DNC T]]=0, "--", Table2[[#This Row],[DNC FE]]/Table2[[#This Row],[DNC T]]))</f>
        <v>--</v>
      </c>
      <c r="BZ231" s="24">
        <f>SUM(Table2[[#This Row],[BX T]],Table2[[#This Row],[SW T]],Table2[[#This Row],[CHE T]],Table2[[#This Row],[WR T]],Table2[[#This Row],[DNC T]])</f>
        <v>76</v>
      </c>
      <c r="CA231" s="2">
        <v>31</v>
      </c>
      <c r="CB231" s="2">
        <v>24</v>
      </c>
      <c r="CC231" s="2">
        <v>0</v>
      </c>
      <c r="CD231" s="2">
        <v>8</v>
      </c>
      <c r="CE231" s="6">
        <f>SUM(Table2[[#This Row],[TF B]:[TF FE]])</f>
        <v>63</v>
      </c>
      <c r="CF231" s="11">
        <f>IF((Table2[[#This Row],[TF T]]/Table2[[#This Row],[Admission]]) = 0, "--", (Table2[[#This Row],[TF T]]/Table2[[#This Row],[Admission]]))</f>
        <v>0.15365853658536585</v>
      </c>
      <c r="CG231" s="11" t="str">
        <f>IF(Table2[[#This Row],[TF T]]=0,"--", IF(Table2[[#This Row],[TF HS]]/Table2[[#This Row],[TF T]]=0, "--", Table2[[#This Row],[TF HS]]/Table2[[#This Row],[TF T]]))</f>
        <v>--</v>
      </c>
      <c r="CH231" s="18">
        <f>IF(Table2[[#This Row],[TF T]]=0,"--", IF(Table2[[#This Row],[TF FE]]/Table2[[#This Row],[TF T]]=0, "--", Table2[[#This Row],[TF FE]]/Table2[[#This Row],[TF T]]))</f>
        <v>0.12698412698412698</v>
      </c>
      <c r="CI231" s="2">
        <v>12</v>
      </c>
      <c r="CJ231" s="2">
        <v>0</v>
      </c>
      <c r="CK231" s="2">
        <v>1</v>
      </c>
      <c r="CL231" s="2">
        <v>0</v>
      </c>
      <c r="CM231" s="6">
        <f>SUM(Table2[[#This Row],[BB B]:[BB FE]])</f>
        <v>13</v>
      </c>
      <c r="CN231" s="11">
        <f>IF((Table2[[#This Row],[BB T]]/Table2[[#This Row],[Admission]]) = 0, "--", (Table2[[#This Row],[BB T]]/Table2[[#This Row],[Admission]]))</f>
        <v>3.1707317073170732E-2</v>
      </c>
      <c r="CO231" s="11">
        <f>IF(Table2[[#This Row],[BB T]]=0,"--", IF(Table2[[#This Row],[BB HS]]/Table2[[#This Row],[BB T]]=0, "--", Table2[[#This Row],[BB HS]]/Table2[[#This Row],[BB T]]))</f>
        <v>7.6923076923076927E-2</v>
      </c>
      <c r="CP231" s="18" t="str">
        <f>IF(Table2[[#This Row],[BB T]]=0,"--", IF(Table2[[#This Row],[BB FE]]/Table2[[#This Row],[BB T]]=0, "--", Table2[[#This Row],[BB FE]]/Table2[[#This Row],[BB T]]))</f>
        <v>--</v>
      </c>
      <c r="CQ231" s="2">
        <v>0</v>
      </c>
      <c r="CR231" s="2">
        <v>14</v>
      </c>
      <c r="CS231" s="2">
        <v>0</v>
      </c>
      <c r="CT231" s="2">
        <v>0</v>
      </c>
      <c r="CU231" s="6">
        <f>SUM(Table2[[#This Row],[SB B]:[SB FE]])</f>
        <v>14</v>
      </c>
      <c r="CV231" s="11">
        <f>IF((Table2[[#This Row],[SB T]]/Table2[[#This Row],[Admission]]) = 0, "--", (Table2[[#This Row],[SB T]]/Table2[[#This Row],[Admission]]))</f>
        <v>3.4146341463414637E-2</v>
      </c>
      <c r="CW231" s="11" t="str">
        <f>IF(Table2[[#This Row],[SB T]]=0,"--", IF(Table2[[#This Row],[SB HS]]/Table2[[#This Row],[SB T]]=0, "--", Table2[[#This Row],[SB HS]]/Table2[[#This Row],[SB T]]))</f>
        <v>--</v>
      </c>
      <c r="CX231" s="18" t="str">
        <f>IF(Table2[[#This Row],[SB T]]=0,"--", IF(Table2[[#This Row],[SB FE]]/Table2[[#This Row],[SB T]]=0, "--", Table2[[#This Row],[SB FE]]/Table2[[#This Row],[SB T]]))</f>
        <v>--</v>
      </c>
      <c r="CY231" s="2">
        <v>4</v>
      </c>
      <c r="CZ231" s="2">
        <v>1</v>
      </c>
      <c r="DA231" s="2">
        <v>0</v>
      </c>
      <c r="DB231" s="2">
        <v>0</v>
      </c>
      <c r="DC231" s="6">
        <f>SUM(Table2[[#This Row],[GF B]:[GF FE]])</f>
        <v>5</v>
      </c>
      <c r="DD231" s="11">
        <f>IF((Table2[[#This Row],[GF T]]/Table2[[#This Row],[Admission]]) = 0, "--", (Table2[[#This Row],[GF T]]/Table2[[#This Row],[Admission]]))</f>
        <v>1.2195121951219513E-2</v>
      </c>
      <c r="DE231" s="11" t="str">
        <f>IF(Table2[[#This Row],[GF T]]=0,"--", IF(Table2[[#This Row],[GF HS]]/Table2[[#This Row],[GF T]]=0, "--", Table2[[#This Row],[GF HS]]/Table2[[#This Row],[GF T]]))</f>
        <v>--</v>
      </c>
      <c r="DF231" s="18" t="str">
        <f>IF(Table2[[#This Row],[GF T]]=0,"--", IF(Table2[[#This Row],[GF FE]]/Table2[[#This Row],[GF T]]=0, "--", Table2[[#This Row],[GF FE]]/Table2[[#This Row],[GF T]]))</f>
        <v>--</v>
      </c>
      <c r="DG231" s="2">
        <v>0</v>
      </c>
      <c r="DH231" s="2">
        <v>0</v>
      </c>
      <c r="DI231" s="2">
        <v>0</v>
      </c>
      <c r="DJ231" s="2">
        <v>0</v>
      </c>
      <c r="DK231" s="6">
        <f>SUM(Table2[[#This Row],[TN B]:[TN FE]])</f>
        <v>0</v>
      </c>
      <c r="DL231" s="11" t="str">
        <f>IF((Table2[[#This Row],[TN T]]/Table2[[#This Row],[Admission]]) = 0, "--", (Table2[[#This Row],[TN T]]/Table2[[#This Row],[Admission]]))</f>
        <v>--</v>
      </c>
      <c r="DM231" s="11" t="str">
        <f>IF(Table2[[#This Row],[TN T]]=0,"--", IF(Table2[[#This Row],[TN HS]]/Table2[[#This Row],[TN T]]=0, "--", Table2[[#This Row],[TN HS]]/Table2[[#This Row],[TN T]]))</f>
        <v>--</v>
      </c>
      <c r="DN231" s="18" t="str">
        <f>IF(Table2[[#This Row],[TN T]]=0,"--", IF(Table2[[#This Row],[TN FE]]/Table2[[#This Row],[TN T]]=0, "--", Table2[[#This Row],[TN FE]]/Table2[[#This Row],[TN T]]))</f>
        <v>--</v>
      </c>
      <c r="DO231" s="2">
        <v>16</v>
      </c>
      <c r="DP231" s="2">
        <v>10</v>
      </c>
      <c r="DQ231" s="2">
        <v>0</v>
      </c>
      <c r="DR231" s="2">
        <v>0</v>
      </c>
      <c r="DS231" s="6">
        <f>SUM(Table2[[#This Row],[BND B]:[BND FE]])</f>
        <v>26</v>
      </c>
      <c r="DT231" s="11">
        <f>IF((Table2[[#This Row],[BND T]]/Table2[[#This Row],[Admission]]) = 0, "--", (Table2[[#This Row],[BND T]]/Table2[[#This Row],[Admission]]))</f>
        <v>6.3414634146341464E-2</v>
      </c>
      <c r="DU231" s="11" t="str">
        <f>IF(Table2[[#This Row],[BND T]]=0,"--", IF(Table2[[#This Row],[BND HS]]/Table2[[#This Row],[BND T]]=0, "--", Table2[[#This Row],[BND HS]]/Table2[[#This Row],[BND T]]))</f>
        <v>--</v>
      </c>
      <c r="DV231" s="18" t="str">
        <f>IF(Table2[[#This Row],[BND T]]=0,"--", IF(Table2[[#This Row],[BND FE]]/Table2[[#This Row],[BND T]]=0, "--", Table2[[#This Row],[BND FE]]/Table2[[#This Row],[BND T]]))</f>
        <v>--</v>
      </c>
      <c r="DW231" s="2">
        <v>7</v>
      </c>
      <c r="DX231" s="2">
        <v>8</v>
      </c>
      <c r="DY231" s="2">
        <v>0</v>
      </c>
      <c r="DZ231" s="2">
        <v>0</v>
      </c>
      <c r="EA231" s="6">
        <f>SUM(Table2[[#This Row],[SPE B]:[SPE FE]])</f>
        <v>15</v>
      </c>
      <c r="EB231" s="11">
        <f>IF((Table2[[#This Row],[SPE T]]/Table2[[#This Row],[Admission]]) = 0, "--", (Table2[[#This Row],[SPE T]]/Table2[[#This Row],[Admission]]))</f>
        <v>3.6585365853658534E-2</v>
      </c>
      <c r="EC231" s="11" t="str">
        <f>IF(Table2[[#This Row],[SPE T]]=0,"--", IF(Table2[[#This Row],[SPE HS]]/Table2[[#This Row],[SPE T]]=0, "--", Table2[[#This Row],[SPE HS]]/Table2[[#This Row],[SPE T]]))</f>
        <v>--</v>
      </c>
      <c r="ED231" s="18" t="str">
        <f>IF(Table2[[#This Row],[SPE T]]=0,"--", IF(Table2[[#This Row],[SPE FE]]/Table2[[#This Row],[SPE T]]=0, "--", Table2[[#This Row],[SPE FE]]/Table2[[#This Row],[SPE T]]))</f>
        <v>--</v>
      </c>
      <c r="EE231" s="2">
        <v>0</v>
      </c>
      <c r="EF231" s="2">
        <v>0</v>
      </c>
      <c r="EG231" s="2">
        <v>0</v>
      </c>
      <c r="EH231" s="2">
        <v>0</v>
      </c>
      <c r="EI231" s="6">
        <f>SUM(Table2[[#This Row],[ORC B]:[ORC FE]])</f>
        <v>0</v>
      </c>
      <c r="EJ231" s="11" t="str">
        <f>IF((Table2[[#This Row],[ORC T]]/Table2[[#This Row],[Admission]]) = 0, "--", (Table2[[#This Row],[ORC T]]/Table2[[#This Row],[Admission]]))</f>
        <v>--</v>
      </c>
      <c r="EK231" s="11" t="str">
        <f>IF(Table2[[#This Row],[ORC T]]=0,"--", IF(Table2[[#This Row],[ORC HS]]/Table2[[#This Row],[ORC T]]=0, "--", Table2[[#This Row],[ORC HS]]/Table2[[#This Row],[ORC T]]))</f>
        <v>--</v>
      </c>
      <c r="EL231" s="18" t="str">
        <f>IF(Table2[[#This Row],[ORC T]]=0,"--", IF(Table2[[#This Row],[ORC FE]]/Table2[[#This Row],[ORC T]]=0, "--", Table2[[#This Row],[ORC FE]]/Table2[[#This Row],[ORC T]]))</f>
        <v>--</v>
      </c>
      <c r="EM231" s="2">
        <v>0</v>
      </c>
      <c r="EN231" s="2">
        <v>0</v>
      </c>
      <c r="EO231" s="2">
        <v>0</v>
      </c>
      <c r="EP231" s="2">
        <v>0</v>
      </c>
      <c r="EQ231" s="6">
        <f>SUM(Table2[[#This Row],[SOL B]:[SOL FE]])</f>
        <v>0</v>
      </c>
      <c r="ER231" s="11" t="str">
        <f>IF((Table2[[#This Row],[SOL T]]/Table2[[#This Row],[Admission]]) = 0, "--", (Table2[[#This Row],[SOL T]]/Table2[[#This Row],[Admission]]))</f>
        <v>--</v>
      </c>
      <c r="ES231" s="11" t="str">
        <f>IF(Table2[[#This Row],[SOL T]]=0,"--", IF(Table2[[#This Row],[SOL HS]]/Table2[[#This Row],[SOL T]]=0, "--", Table2[[#This Row],[SOL HS]]/Table2[[#This Row],[SOL T]]))</f>
        <v>--</v>
      </c>
      <c r="ET231" s="18" t="str">
        <f>IF(Table2[[#This Row],[SOL T]]=0,"--", IF(Table2[[#This Row],[SOL FE]]/Table2[[#This Row],[SOL T]]=0, "--", Table2[[#This Row],[SOL FE]]/Table2[[#This Row],[SOL T]]))</f>
        <v>--</v>
      </c>
      <c r="EU231" s="2">
        <v>5</v>
      </c>
      <c r="EV231" s="2">
        <v>10</v>
      </c>
      <c r="EW231" s="2">
        <v>0</v>
      </c>
      <c r="EX231" s="2">
        <v>0</v>
      </c>
      <c r="EY231" s="6">
        <f>SUM(Table2[[#This Row],[CHO B]:[CHO FE]])</f>
        <v>15</v>
      </c>
      <c r="EZ231" s="11">
        <f>IF((Table2[[#This Row],[CHO T]]/Table2[[#This Row],[Admission]]) = 0, "--", (Table2[[#This Row],[CHO T]]/Table2[[#This Row],[Admission]]))</f>
        <v>3.6585365853658534E-2</v>
      </c>
      <c r="FA231" s="11" t="str">
        <f>IF(Table2[[#This Row],[CHO T]]=0,"--", IF(Table2[[#This Row],[CHO HS]]/Table2[[#This Row],[CHO T]]=0, "--", Table2[[#This Row],[CHO HS]]/Table2[[#This Row],[CHO T]]))</f>
        <v>--</v>
      </c>
      <c r="FB231" s="18" t="str">
        <f>IF(Table2[[#This Row],[CHO T]]=0,"--", IF(Table2[[#This Row],[CHO FE]]/Table2[[#This Row],[CHO T]]=0, "--", Table2[[#This Row],[CHO FE]]/Table2[[#This Row],[CHO T]]))</f>
        <v>--</v>
      </c>
      <c r="FC23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151</v>
      </c>
      <c r="FD231" s="1" t="s">
        <v>390</v>
      </c>
      <c r="FE231">
        <v>2</v>
      </c>
      <c r="FF231" s="1" t="s">
        <v>390</v>
      </c>
      <c r="FG231" s="1" t="s">
        <v>390</v>
      </c>
      <c r="FH231">
        <v>0</v>
      </c>
      <c r="FI231">
        <v>0</v>
      </c>
      <c r="FJ231" s="1" t="s">
        <v>390</v>
      </c>
      <c r="FK231" s="1" t="s">
        <v>390</v>
      </c>
      <c r="FL231">
        <v>0</v>
      </c>
      <c r="FM231">
        <v>2</v>
      </c>
      <c r="FN231" s="1" t="s">
        <v>390</v>
      </c>
      <c r="FO231" s="1" t="s">
        <v>390</v>
      </c>
    </row>
    <row r="232" spans="1:171">
      <c r="A232">
        <v>933</v>
      </c>
      <c r="B232">
        <v>172</v>
      </c>
      <c r="C232" t="s">
        <v>100</v>
      </c>
      <c r="D232" t="s">
        <v>329</v>
      </c>
      <c r="E232" s="20">
        <v>1271</v>
      </c>
      <c r="F232" s="2">
        <v>98</v>
      </c>
      <c r="G232" s="2">
        <v>0</v>
      </c>
      <c r="H232" s="2">
        <v>0</v>
      </c>
      <c r="I232" s="2">
        <v>0</v>
      </c>
      <c r="J232" s="6">
        <f>SUM(Table2[[#This Row],[FB B]:[FB FE]])</f>
        <v>98</v>
      </c>
      <c r="K232" s="11">
        <f>IF((Table2[[#This Row],[FB T]]/Table2[[#This Row],[Admission]]) = 0, "--", (Table2[[#This Row],[FB T]]/Table2[[#This Row],[Admission]]))</f>
        <v>7.7104642014162075E-2</v>
      </c>
      <c r="L232" s="11" t="str">
        <f>IF(Table2[[#This Row],[FB T]]=0,"--", IF(Table2[[#This Row],[FB HS]]/Table2[[#This Row],[FB T]]=0, "--", Table2[[#This Row],[FB HS]]/Table2[[#This Row],[FB T]]))</f>
        <v>--</v>
      </c>
      <c r="M232" s="18" t="str">
        <f>IF(Table2[[#This Row],[FB T]]=0,"--", IF(Table2[[#This Row],[FB FE]]/Table2[[#This Row],[FB T]]=0, "--", Table2[[#This Row],[FB FE]]/Table2[[#This Row],[FB T]]))</f>
        <v>--</v>
      </c>
      <c r="N232" s="2">
        <v>24</v>
      </c>
      <c r="O232" s="2">
        <v>19</v>
      </c>
      <c r="P232" s="2">
        <v>0</v>
      </c>
      <c r="Q232" s="2">
        <v>0</v>
      </c>
      <c r="R232" s="6">
        <f>SUM(Table2[[#This Row],[XC B]:[XC FE]])</f>
        <v>43</v>
      </c>
      <c r="S232" s="11">
        <f>IF((Table2[[#This Row],[XC T]]/Table2[[#This Row],[Admission]]) = 0, "--", (Table2[[#This Row],[XC T]]/Table2[[#This Row],[Admission]]))</f>
        <v>3.3831628638867031E-2</v>
      </c>
      <c r="T232" s="11" t="str">
        <f>IF(Table2[[#This Row],[XC T]]=0,"--", IF(Table2[[#This Row],[XC HS]]/Table2[[#This Row],[XC T]]=0, "--", Table2[[#This Row],[XC HS]]/Table2[[#This Row],[XC T]]))</f>
        <v>--</v>
      </c>
      <c r="U232" s="18" t="str">
        <f>IF(Table2[[#This Row],[XC T]]=0,"--", IF(Table2[[#This Row],[XC FE]]/Table2[[#This Row],[XC T]]=0, "--", Table2[[#This Row],[XC FE]]/Table2[[#This Row],[XC T]]))</f>
        <v>--</v>
      </c>
      <c r="V232" s="2">
        <v>36</v>
      </c>
      <c r="W232" s="2">
        <v>0</v>
      </c>
      <c r="X232" s="2">
        <v>0</v>
      </c>
      <c r="Y232" s="6">
        <f>SUM(Table2[[#This Row],[VB G]:[VB FE]])</f>
        <v>36</v>
      </c>
      <c r="Z232" s="11">
        <f>IF((Table2[[#This Row],[VB T]]/Table2[[#This Row],[Admission]]) = 0, "--", (Table2[[#This Row],[VB T]]/Table2[[#This Row],[Admission]]))</f>
        <v>2.8324154209284028E-2</v>
      </c>
      <c r="AA232" s="11" t="str">
        <f>IF(Table2[[#This Row],[VB T]]=0,"--", IF(Table2[[#This Row],[VB HS]]/Table2[[#This Row],[VB T]]=0, "--", Table2[[#This Row],[VB HS]]/Table2[[#This Row],[VB T]]))</f>
        <v>--</v>
      </c>
      <c r="AB232" s="18" t="str">
        <f>IF(Table2[[#This Row],[VB T]]=0,"--", IF(Table2[[#This Row],[VB FE]]/Table2[[#This Row],[VB T]]=0, "--", Table2[[#This Row],[VB FE]]/Table2[[#This Row],[VB T]]))</f>
        <v>--</v>
      </c>
      <c r="AC232" s="2">
        <v>42</v>
      </c>
      <c r="AD232" s="2">
        <v>34</v>
      </c>
      <c r="AE232" s="2">
        <v>0</v>
      </c>
      <c r="AF232" s="2">
        <v>0</v>
      </c>
      <c r="AG232" s="6">
        <f>SUM(Table2[[#This Row],[SC B]:[SC FE]])</f>
        <v>76</v>
      </c>
      <c r="AH232" s="11">
        <f>IF((Table2[[#This Row],[SC T]]/Table2[[#This Row],[Admission]]) = 0, "--", (Table2[[#This Row],[SC T]]/Table2[[#This Row],[Admission]]))</f>
        <v>5.9795436664044063E-2</v>
      </c>
      <c r="AI232" s="11" t="str">
        <f>IF(Table2[[#This Row],[SC T]]=0,"--", IF(Table2[[#This Row],[SC HS]]/Table2[[#This Row],[SC T]]=0, "--", Table2[[#This Row],[SC HS]]/Table2[[#This Row],[SC T]]))</f>
        <v>--</v>
      </c>
      <c r="AJ232" s="18" t="str">
        <f>IF(Table2[[#This Row],[SC T]]=0,"--", IF(Table2[[#This Row],[SC FE]]/Table2[[#This Row],[SC T]]=0, "--", Table2[[#This Row],[SC FE]]/Table2[[#This Row],[SC T]]))</f>
        <v>--</v>
      </c>
      <c r="AK232" s="15">
        <f>SUM(Table2[[#This Row],[FB T]],Table2[[#This Row],[XC T]],Table2[[#This Row],[VB T]],Table2[[#This Row],[SC T]])</f>
        <v>253</v>
      </c>
      <c r="AL232" s="2">
        <v>38</v>
      </c>
      <c r="AM232" s="2">
        <v>37</v>
      </c>
      <c r="AN232" s="2">
        <v>0</v>
      </c>
      <c r="AO232" s="2">
        <v>0</v>
      </c>
      <c r="AP232" s="6">
        <f>SUM(Table2[[#This Row],[BX B]:[BX FE]])</f>
        <v>75</v>
      </c>
      <c r="AQ232" s="11">
        <f>IF((Table2[[#This Row],[BX T]]/Table2[[#This Row],[Admission]]) = 0, "--", (Table2[[#This Row],[BX T]]/Table2[[#This Row],[Admission]]))</f>
        <v>5.9008654602675056E-2</v>
      </c>
      <c r="AR232" s="11" t="str">
        <f>IF(Table2[[#This Row],[BX T]]=0,"--", IF(Table2[[#This Row],[BX HS]]/Table2[[#This Row],[BX T]]=0, "--", Table2[[#This Row],[BX HS]]/Table2[[#This Row],[BX T]]))</f>
        <v>--</v>
      </c>
      <c r="AS232" s="18" t="str">
        <f>IF(Table2[[#This Row],[BX T]]=0,"--", IF(Table2[[#This Row],[BX FE]]/Table2[[#This Row],[BX T]]=0, "--", Table2[[#This Row],[BX FE]]/Table2[[#This Row],[BX T]]))</f>
        <v>--</v>
      </c>
      <c r="AT232" s="2">
        <v>22</v>
      </c>
      <c r="AU232" s="2">
        <v>22</v>
      </c>
      <c r="AV232" s="2">
        <v>0</v>
      </c>
      <c r="AW232" s="2">
        <v>0</v>
      </c>
      <c r="AX232" s="6">
        <f>SUM(Table2[[#This Row],[SW B]:[SW FE]])</f>
        <v>44</v>
      </c>
      <c r="AY232" s="11">
        <f>IF((Table2[[#This Row],[SW T]]/Table2[[#This Row],[Admission]]) = 0, "--", (Table2[[#This Row],[SW T]]/Table2[[#This Row],[Admission]]))</f>
        <v>3.4618410700236038E-2</v>
      </c>
      <c r="AZ232" s="11" t="str">
        <f>IF(Table2[[#This Row],[SW T]]=0,"--", IF(Table2[[#This Row],[SW HS]]/Table2[[#This Row],[SW T]]=0, "--", Table2[[#This Row],[SW HS]]/Table2[[#This Row],[SW T]]))</f>
        <v>--</v>
      </c>
      <c r="BA232" s="18" t="str">
        <f>IF(Table2[[#This Row],[SW T]]=0,"--", IF(Table2[[#This Row],[SW FE]]/Table2[[#This Row],[SW T]]=0, "--", Table2[[#This Row],[SW FE]]/Table2[[#This Row],[SW T]]))</f>
        <v>--</v>
      </c>
      <c r="BB232" s="2">
        <v>3</v>
      </c>
      <c r="BC232" s="2">
        <v>36</v>
      </c>
      <c r="BD232" s="2">
        <v>0</v>
      </c>
      <c r="BE232" s="2">
        <v>0</v>
      </c>
      <c r="BF232" s="6">
        <f>SUM(Table2[[#This Row],[CHE B]:[CHE FE]])</f>
        <v>39</v>
      </c>
      <c r="BG232" s="11">
        <f>IF((Table2[[#This Row],[CHE T]]/Table2[[#This Row],[Admission]]) = 0, "--", (Table2[[#This Row],[CHE T]]/Table2[[#This Row],[Admission]]))</f>
        <v>3.0684500393391032E-2</v>
      </c>
      <c r="BH232" s="11" t="str">
        <f>IF(Table2[[#This Row],[CHE T]]=0,"--", IF(Table2[[#This Row],[CHE HS]]/Table2[[#This Row],[CHE T]]=0, "--", Table2[[#This Row],[CHE HS]]/Table2[[#This Row],[CHE T]]))</f>
        <v>--</v>
      </c>
      <c r="BI232" s="22" t="str">
        <f>IF(Table2[[#This Row],[CHE T]]=0,"--", IF(Table2[[#This Row],[CHE FE]]/Table2[[#This Row],[CHE T]]=0, "--", Table2[[#This Row],[CHE FE]]/Table2[[#This Row],[CHE T]]))</f>
        <v>--</v>
      </c>
      <c r="BJ232" s="2">
        <v>43</v>
      </c>
      <c r="BK232" s="2">
        <v>0</v>
      </c>
      <c r="BL232" s="2">
        <v>0</v>
      </c>
      <c r="BM232" s="2">
        <v>0</v>
      </c>
      <c r="BN232" s="6">
        <f>SUM(Table2[[#This Row],[WR B]:[WR FE]])</f>
        <v>43</v>
      </c>
      <c r="BO232" s="11">
        <f>IF((Table2[[#This Row],[WR T]]/Table2[[#This Row],[Admission]]) = 0, "--", (Table2[[#This Row],[WR T]]/Table2[[#This Row],[Admission]]))</f>
        <v>3.3831628638867031E-2</v>
      </c>
      <c r="BP232" s="11" t="str">
        <f>IF(Table2[[#This Row],[WR T]]=0,"--", IF(Table2[[#This Row],[WR HS]]/Table2[[#This Row],[WR T]]=0, "--", Table2[[#This Row],[WR HS]]/Table2[[#This Row],[WR T]]))</f>
        <v>--</v>
      </c>
      <c r="BQ232" s="18" t="str">
        <f>IF(Table2[[#This Row],[WR T]]=0,"--", IF(Table2[[#This Row],[WR FE]]/Table2[[#This Row],[WR T]]=0, "--", Table2[[#This Row],[WR FE]]/Table2[[#This Row],[WR T]]))</f>
        <v>--</v>
      </c>
      <c r="BR232" s="2">
        <v>0</v>
      </c>
      <c r="BS232" s="2">
        <v>26</v>
      </c>
      <c r="BT232" s="2">
        <v>0</v>
      </c>
      <c r="BU232" s="2">
        <v>0</v>
      </c>
      <c r="BV232" s="6">
        <f>SUM(Table2[[#This Row],[DNC B]:[DNC FE]])</f>
        <v>26</v>
      </c>
      <c r="BW232" s="11">
        <f>IF((Table2[[#This Row],[DNC T]]/Table2[[#This Row],[Admission]]) = 0, "--", (Table2[[#This Row],[DNC T]]/Table2[[#This Row],[Admission]]))</f>
        <v>2.0456333595594022E-2</v>
      </c>
      <c r="BX232" s="11" t="str">
        <f>IF(Table2[[#This Row],[DNC T]]=0,"--", IF(Table2[[#This Row],[DNC HS]]/Table2[[#This Row],[DNC T]]=0, "--", Table2[[#This Row],[DNC HS]]/Table2[[#This Row],[DNC T]]))</f>
        <v>--</v>
      </c>
      <c r="BY232" s="18" t="str">
        <f>IF(Table2[[#This Row],[DNC T]]=0,"--", IF(Table2[[#This Row],[DNC FE]]/Table2[[#This Row],[DNC T]]=0, "--", Table2[[#This Row],[DNC FE]]/Table2[[#This Row],[DNC T]]))</f>
        <v>--</v>
      </c>
      <c r="BZ232" s="24">
        <f>SUM(Table2[[#This Row],[BX T]],Table2[[#This Row],[SW T]],Table2[[#This Row],[CHE T]],Table2[[#This Row],[WR T]],Table2[[#This Row],[DNC T]])</f>
        <v>227</v>
      </c>
      <c r="CA232" s="2">
        <v>69</v>
      </c>
      <c r="CB232" s="2">
        <v>43</v>
      </c>
      <c r="CC232" s="2">
        <v>0</v>
      </c>
      <c r="CD232" s="2">
        <v>0</v>
      </c>
      <c r="CE232" s="6">
        <f>SUM(Table2[[#This Row],[TF B]:[TF FE]])</f>
        <v>112</v>
      </c>
      <c r="CF232" s="11">
        <f>IF((Table2[[#This Row],[TF T]]/Table2[[#This Row],[Admission]]) = 0, "--", (Table2[[#This Row],[TF T]]/Table2[[#This Row],[Admission]]))</f>
        <v>8.8119590873328088E-2</v>
      </c>
      <c r="CG232" s="11" t="str">
        <f>IF(Table2[[#This Row],[TF T]]=0,"--", IF(Table2[[#This Row],[TF HS]]/Table2[[#This Row],[TF T]]=0, "--", Table2[[#This Row],[TF HS]]/Table2[[#This Row],[TF T]]))</f>
        <v>--</v>
      </c>
      <c r="CH232" s="18" t="str">
        <f>IF(Table2[[#This Row],[TF T]]=0,"--", IF(Table2[[#This Row],[TF FE]]/Table2[[#This Row],[TF T]]=0, "--", Table2[[#This Row],[TF FE]]/Table2[[#This Row],[TF T]]))</f>
        <v>--</v>
      </c>
      <c r="CI232" s="2">
        <v>28</v>
      </c>
      <c r="CJ232" s="2">
        <v>0</v>
      </c>
      <c r="CK232" s="2">
        <v>1</v>
      </c>
      <c r="CL232" s="2">
        <v>0</v>
      </c>
      <c r="CM232" s="6">
        <f>SUM(Table2[[#This Row],[BB B]:[BB FE]])</f>
        <v>29</v>
      </c>
      <c r="CN232" s="11">
        <f>IF((Table2[[#This Row],[BB T]]/Table2[[#This Row],[Admission]]) = 0, "--", (Table2[[#This Row],[BB T]]/Table2[[#This Row],[Admission]]))</f>
        <v>2.2816679779701022E-2</v>
      </c>
      <c r="CO232" s="11">
        <f>IF(Table2[[#This Row],[BB T]]=0,"--", IF(Table2[[#This Row],[BB HS]]/Table2[[#This Row],[BB T]]=0, "--", Table2[[#This Row],[BB HS]]/Table2[[#This Row],[BB T]]))</f>
        <v>3.4482758620689655E-2</v>
      </c>
      <c r="CP232" s="18" t="str">
        <f>IF(Table2[[#This Row],[BB T]]=0,"--", IF(Table2[[#This Row],[BB FE]]/Table2[[#This Row],[BB T]]=0, "--", Table2[[#This Row],[BB FE]]/Table2[[#This Row],[BB T]]))</f>
        <v>--</v>
      </c>
      <c r="CQ232" s="2">
        <v>0</v>
      </c>
      <c r="CR232" s="2">
        <v>29</v>
      </c>
      <c r="CS232" s="2">
        <v>0</v>
      </c>
      <c r="CT232" s="2">
        <v>0</v>
      </c>
      <c r="CU232" s="6">
        <f>SUM(Table2[[#This Row],[SB B]:[SB FE]])</f>
        <v>29</v>
      </c>
      <c r="CV232" s="11">
        <f>IF((Table2[[#This Row],[SB T]]/Table2[[#This Row],[Admission]]) = 0, "--", (Table2[[#This Row],[SB T]]/Table2[[#This Row],[Admission]]))</f>
        <v>2.2816679779701022E-2</v>
      </c>
      <c r="CW232" s="11" t="str">
        <f>IF(Table2[[#This Row],[SB T]]=0,"--", IF(Table2[[#This Row],[SB HS]]/Table2[[#This Row],[SB T]]=0, "--", Table2[[#This Row],[SB HS]]/Table2[[#This Row],[SB T]]))</f>
        <v>--</v>
      </c>
      <c r="CX232" s="18" t="str">
        <f>IF(Table2[[#This Row],[SB T]]=0,"--", IF(Table2[[#This Row],[SB FE]]/Table2[[#This Row],[SB T]]=0, "--", Table2[[#This Row],[SB FE]]/Table2[[#This Row],[SB T]]))</f>
        <v>--</v>
      </c>
      <c r="CY232" s="2">
        <v>5</v>
      </c>
      <c r="CZ232" s="2">
        <v>5</v>
      </c>
      <c r="DA232" s="2">
        <v>0</v>
      </c>
      <c r="DB232" s="2">
        <v>0</v>
      </c>
      <c r="DC232" s="6">
        <f>SUM(Table2[[#This Row],[GF B]:[GF FE]])</f>
        <v>10</v>
      </c>
      <c r="DD232" s="11">
        <f>IF((Table2[[#This Row],[GF T]]/Table2[[#This Row],[Admission]]) = 0, "--", (Table2[[#This Row],[GF T]]/Table2[[#This Row],[Admission]]))</f>
        <v>7.8678206136900079E-3</v>
      </c>
      <c r="DE232" s="11" t="str">
        <f>IF(Table2[[#This Row],[GF T]]=0,"--", IF(Table2[[#This Row],[GF HS]]/Table2[[#This Row],[GF T]]=0, "--", Table2[[#This Row],[GF HS]]/Table2[[#This Row],[GF T]]))</f>
        <v>--</v>
      </c>
      <c r="DF232" s="18" t="str">
        <f>IF(Table2[[#This Row],[GF T]]=0,"--", IF(Table2[[#This Row],[GF FE]]/Table2[[#This Row],[GF T]]=0, "--", Table2[[#This Row],[GF FE]]/Table2[[#This Row],[GF T]]))</f>
        <v>--</v>
      </c>
      <c r="DG232" s="2">
        <v>19</v>
      </c>
      <c r="DH232" s="2">
        <v>19</v>
      </c>
      <c r="DI232" s="2">
        <v>0</v>
      </c>
      <c r="DJ232" s="2">
        <v>0</v>
      </c>
      <c r="DK232" s="6">
        <f>SUM(Table2[[#This Row],[TN B]:[TN FE]])</f>
        <v>38</v>
      </c>
      <c r="DL232" s="11">
        <f>IF((Table2[[#This Row],[TN T]]/Table2[[#This Row],[Admission]]) = 0, "--", (Table2[[#This Row],[TN T]]/Table2[[#This Row],[Admission]]))</f>
        <v>2.9897718332022032E-2</v>
      </c>
      <c r="DM232" s="11" t="str">
        <f>IF(Table2[[#This Row],[TN T]]=0,"--", IF(Table2[[#This Row],[TN HS]]/Table2[[#This Row],[TN T]]=0, "--", Table2[[#This Row],[TN HS]]/Table2[[#This Row],[TN T]]))</f>
        <v>--</v>
      </c>
      <c r="DN232" s="18" t="str">
        <f>IF(Table2[[#This Row],[TN T]]=0,"--", IF(Table2[[#This Row],[TN FE]]/Table2[[#This Row],[TN T]]=0, "--", Table2[[#This Row],[TN FE]]/Table2[[#This Row],[TN T]]))</f>
        <v>--</v>
      </c>
      <c r="DO232" s="2">
        <v>35</v>
      </c>
      <c r="DP232" s="2">
        <v>16</v>
      </c>
      <c r="DQ232" s="2">
        <v>0</v>
      </c>
      <c r="DR232" s="2">
        <v>0</v>
      </c>
      <c r="DS232" s="6">
        <f>SUM(Table2[[#This Row],[BND B]:[BND FE]])</f>
        <v>51</v>
      </c>
      <c r="DT232" s="11">
        <f>IF((Table2[[#This Row],[BND T]]/Table2[[#This Row],[Admission]]) = 0, "--", (Table2[[#This Row],[BND T]]/Table2[[#This Row],[Admission]]))</f>
        <v>4.0125885129819037E-2</v>
      </c>
      <c r="DU232" s="11" t="str">
        <f>IF(Table2[[#This Row],[BND T]]=0,"--", IF(Table2[[#This Row],[BND HS]]/Table2[[#This Row],[BND T]]=0, "--", Table2[[#This Row],[BND HS]]/Table2[[#This Row],[BND T]]))</f>
        <v>--</v>
      </c>
      <c r="DV232" s="18" t="str">
        <f>IF(Table2[[#This Row],[BND T]]=0,"--", IF(Table2[[#This Row],[BND FE]]/Table2[[#This Row],[BND T]]=0, "--", Table2[[#This Row],[BND FE]]/Table2[[#This Row],[BND T]]))</f>
        <v>--</v>
      </c>
      <c r="DW232" s="2">
        <v>12</v>
      </c>
      <c r="DX232" s="2">
        <v>14</v>
      </c>
      <c r="DY232" s="2">
        <v>0</v>
      </c>
      <c r="DZ232" s="2">
        <v>0</v>
      </c>
      <c r="EA232" s="6">
        <f>SUM(Table2[[#This Row],[SPE B]:[SPE FE]])</f>
        <v>26</v>
      </c>
      <c r="EB232" s="11">
        <f>IF((Table2[[#This Row],[SPE T]]/Table2[[#This Row],[Admission]]) = 0, "--", (Table2[[#This Row],[SPE T]]/Table2[[#This Row],[Admission]]))</f>
        <v>2.0456333595594022E-2</v>
      </c>
      <c r="EC232" s="11" t="str">
        <f>IF(Table2[[#This Row],[SPE T]]=0,"--", IF(Table2[[#This Row],[SPE HS]]/Table2[[#This Row],[SPE T]]=0, "--", Table2[[#This Row],[SPE HS]]/Table2[[#This Row],[SPE T]]))</f>
        <v>--</v>
      </c>
      <c r="ED232" s="18" t="str">
        <f>IF(Table2[[#This Row],[SPE T]]=0,"--", IF(Table2[[#This Row],[SPE FE]]/Table2[[#This Row],[SPE T]]=0, "--", Table2[[#This Row],[SPE FE]]/Table2[[#This Row],[SPE T]]))</f>
        <v>--</v>
      </c>
      <c r="EE232" s="2">
        <v>0</v>
      </c>
      <c r="EF232" s="2">
        <v>0</v>
      </c>
      <c r="EG232" s="2">
        <v>0</v>
      </c>
      <c r="EH232" s="2">
        <v>0</v>
      </c>
      <c r="EI232" s="6">
        <f>SUM(Table2[[#This Row],[ORC B]:[ORC FE]])</f>
        <v>0</v>
      </c>
      <c r="EJ232" s="11" t="str">
        <f>IF((Table2[[#This Row],[ORC T]]/Table2[[#This Row],[Admission]]) = 0, "--", (Table2[[#This Row],[ORC T]]/Table2[[#This Row],[Admission]]))</f>
        <v>--</v>
      </c>
      <c r="EK232" s="11" t="str">
        <f>IF(Table2[[#This Row],[ORC T]]=0,"--", IF(Table2[[#This Row],[ORC HS]]/Table2[[#This Row],[ORC T]]=0, "--", Table2[[#This Row],[ORC HS]]/Table2[[#This Row],[ORC T]]))</f>
        <v>--</v>
      </c>
      <c r="EL232" s="18" t="str">
        <f>IF(Table2[[#This Row],[ORC T]]=0,"--", IF(Table2[[#This Row],[ORC FE]]/Table2[[#This Row],[ORC T]]=0, "--", Table2[[#This Row],[ORC FE]]/Table2[[#This Row],[ORC T]]))</f>
        <v>--</v>
      </c>
      <c r="EM232" s="2">
        <v>1</v>
      </c>
      <c r="EN232" s="2">
        <v>1</v>
      </c>
      <c r="EO232" s="2">
        <v>0</v>
      </c>
      <c r="EP232" s="2">
        <v>0</v>
      </c>
      <c r="EQ232" s="6">
        <f>SUM(Table2[[#This Row],[SOL B]:[SOL FE]])</f>
        <v>2</v>
      </c>
      <c r="ER232" s="11">
        <f>IF((Table2[[#This Row],[SOL T]]/Table2[[#This Row],[Admission]]) = 0, "--", (Table2[[#This Row],[SOL T]]/Table2[[#This Row],[Admission]]))</f>
        <v>1.5735641227380016E-3</v>
      </c>
      <c r="ES232" s="11" t="str">
        <f>IF(Table2[[#This Row],[SOL T]]=0,"--", IF(Table2[[#This Row],[SOL HS]]/Table2[[#This Row],[SOL T]]=0, "--", Table2[[#This Row],[SOL HS]]/Table2[[#This Row],[SOL T]]))</f>
        <v>--</v>
      </c>
      <c r="ET232" s="18" t="str">
        <f>IF(Table2[[#This Row],[SOL T]]=0,"--", IF(Table2[[#This Row],[SOL FE]]/Table2[[#This Row],[SOL T]]=0, "--", Table2[[#This Row],[SOL FE]]/Table2[[#This Row],[SOL T]]))</f>
        <v>--</v>
      </c>
      <c r="EU232" s="2">
        <v>32</v>
      </c>
      <c r="EV232" s="2">
        <v>80</v>
      </c>
      <c r="EW232" s="2">
        <v>0</v>
      </c>
      <c r="EX232" s="2">
        <v>0</v>
      </c>
      <c r="EY232" s="6">
        <f>SUM(Table2[[#This Row],[CHO B]:[CHO FE]])</f>
        <v>112</v>
      </c>
      <c r="EZ232" s="11">
        <f>IF((Table2[[#This Row],[CHO T]]/Table2[[#This Row],[Admission]]) = 0, "--", (Table2[[#This Row],[CHO T]]/Table2[[#This Row],[Admission]]))</f>
        <v>8.8119590873328088E-2</v>
      </c>
      <c r="FA232" s="11" t="str">
        <f>IF(Table2[[#This Row],[CHO T]]=0,"--", IF(Table2[[#This Row],[CHO HS]]/Table2[[#This Row],[CHO T]]=0, "--", Table2[[#This Row],[CHO HS]]/Table2[[#This Row],[CHO T]]))</f>
        <v>--</v>
      </c>
      <c r="FB232" s="18" t="str">
        <f>IF(Table2[[#This Row],[CHO T]]=0,"--", IF(Table2[[#This Row],[CHO FE]]/Table2[[#This Row],[CHO T]]=0, "--", Table2[[#This Row],[CHO FE]]/Table2[[#This Row],[CHO T]]))</f>
        <v>--</v>
      </c>
      <c r="FC23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409</v>
      </c>
      <c r="FD232">
        <v>0</v>
      </c>
      <c r="FE232">
        <v>0</v>
      </c>
      <c r="FF232" s="1" t="s">
        <v>390</v>
      </c>
      <c r="FG232" s="1" t="s">
        <v>390</v>
      </c>
      <c r="FH232">
        <v>0</v>
      </c>
      <c r="FI232">
        <v>0</v>
      </c>
      <c r="FJ232" s="1" t="s">
        <v>390</v>
      </c>
      <c r="FK232" s="1" t="s">
        <v>390</v>
      </c>
      <c r="FL232">
        <v>0</v>
      </c>
      <c r="FM232">
        <v>0</v>
      </c>
      <c r="FN232" s="1" t="s">
        <v>390</v>
      </c>
      <c r="FO232" s="1" t="s">
        <v>390</v>
      </c>
    </row>
    <row r="233" spans="1:171">
      <c r="A233">
        <v>1137</v>
      </c>
      <c r="B233">
        <v>85</v>
      </c>
      <c r="C233" t="s">
        <v>94</v>
      </c>
      <c r="D233" t="s">
        <v>330</v>
      </c>
      <c r="E233" s="20">
        <v>1468</v>
      </c>
      <c r="F233" s="2">
        <v>75</v>
      </c>
      <c r="G233" s="2">
        <v>0</v>
      </c>
      <c r="H233" s="2">
        <v>0</v>
      </c>
      <c r="I233" s="2">
        <v>1</v>
      </c>
      <c r="J233" s="6">
        <f>SUM(Table2[[#This Row],[FB B]:[FB FE]])</f>
        <v>76</v>
      </c>
      <c r="K233" s="11">
        <f>IF((Table2[[#This Row],[FB T]]/Table2[[#This Row],[Admission]]) = 0, "--", (Table2[[#This Row],[FB T]]/Table2[[#This Row],[Admission]]))</f>
        <v>5.1771117166212535E-2</v>
      </c>
      <c r="L233" s="11" t="str">
        <f>IF(Table2[[#This Row],[FB T]]=0,"--", IF(Table2[[#This Row],[FB HS]]/Table2[[#This Row],[FB T]]=0, "--", Table2[[#This Row],[FB HS]]/Table2[[#This Row],[FB T]]))</f>
        <v>--</v>
      </c>
      <c r="M233" s="18">
        <f>IF(Table2[[#This Row],[FB T]]=0,"--", IF(Table2[[#This Row],[FB FE]]/Table2[[#This Row],[FB T]]=0, "--", Table2[[#This Row],[FB FE]]/Table2[[#This Row],[FB T]]))</f>
        <v>1.3157894736842105E-2</v>
      </c>
      <c r="N233" s="2">
        <v>37</v>
      </c>
      <c r="O233" s="2">
        <v>35</v>
      </c>
      <c r="P233" s="2">
        <v>0</v>
      </c>
      <c r="Q233" s="2">
        <v>1</v>
      </c>
      <c r="R233" s="6">
        <f>SUM(Table2[[#This Row],[XC B]:[XC FE]])</f>
        <v>73</v>
      </c>
      <c r="S233" s="11">
        <f>IF((Table2[[#This Row],[XC T]]/Table2[[#This Row],[Admission]]) = 0, "--", (Table2[[#This Row],[XC T]]/Table2[[#This Row],[Admission]]))</f>
        <v>4.9727520435967301E-2</v>
      </c>
      <c r="T233" s="11" t="str">
        <f>IF(Table2[[#This Row],[XC T]]=0,"--", IF(Table2[[#This Row],[XC HS]]/Table2[[#This Row],[XC T]]=0, "--", Table2[[#This Row],[XC HS]]/Table2[[#This Row],[XC T]]))</f>
        <v>--</v>
      </c>
      <c r="U233" s="18">
        <f>IF(Table2[[#This Row],[XC T]]=0,"--", IF(Table2[[#This Row],[XC FE]]/Table2[[#This Row],[XC T]]=0, "--", Table2[[#This Row],[XC FE]]/Table2[[#This Row],[XC T]]))</f>
        <v>1.3698630136986301E-2</v>
      </c>
      <c r="V233" s="2">
        <v>37</v>
      </c>
      <c r="W233" s="2">
        <v>0</v>
      </c>
      <c r="X233" s="2">
        <v>0</v>
      </c>
      <c r="Y233" s="6">
        <f>SUM(Table2[[#This Row],[VB G]:[VB FE]])</f>
        <v>37</v>
      </c>
      <c r="Z233" s="11">
        <f>IF((Table2[[#This Row],[VB T]]/Table2[[#This Row],[Admission]]) = 0, "--", (Table2[[#This Row],[VB T]]/Table2[[#This Row],[Admission]]))</f>
        <v>2.5204359673024524E-2</v>
      </c>
      <c r="AA233" s="11" t="str">
        <f>IF(Table2[[#This Row],[VB T]]=0,"--", IF(Table2[[#This Row],[VB HS]]/Table2[[#This Row],[VB T]]=0, "--", Table2[[#This Row],[VB HS]]/Table2[[#This Row],[VB T]]))</f>
        <v>--</v>
      </c>
      <c r="AB233" s="18" t="str">
        <f>IF(Table2[[#This Row],[VB T]]=0,"--", IF(Table2[[#This Row],[VB FE]]/Table2[[#This Row],[VB T]]=0, "--", Table2[[#This Row],[VB FE]]/Table2[[#This Row],[VB T]]))</f>
        <v>--</v>
      </c>
      <c r="AC233" s="2">
        <v>44</v>
      </c>
      <c r="AD233" s="2">
        <v>63</v>
      </c>
      <c r="AE233" s="2">
        <v>0</v>
      </c>
      <c r="AF233" s="2">
        <v>0</v>
      </c>
      <c r="AG233" s="6">
        <f>SUM(Table2[[#This Row],[SC B]:[SC FE]])</f>
        <v>107</v>
      </c>
      <c r="AH233" s="11">
        <f>IF((Table2[[#This Row],[SC T]]/Table2[[#This Row],[Admission]]) = 0, "--", (Table2[[#This Row],[SC T]]/Table2[[#This Row],[Admission]]))</f>
        <v>7.2888283378746588E-2</v>
      </c>
      <c r="AI233" s="11" t="str">
        <f>IF(Table2[[#This Row],[SC T]]=0,"--", IF(Table2[[#This Row],[SC HS]]/Table2[[#This Row],[SC T]]=0, "--", Table2[[#This Row],[SC HS]]/Table2[[#This Row],[SC T]]))</f>
        <v>--</v>
      </c>
      <c r="AJ233" s="18" t="str">
        <f>IF(Table2[[#This Row],[SC T]]=0,"--", IF(Table2[[#This Row],[SC FE]]/Table2[[#This Row],[SC T]]=0, "--", Table2[[#This Row],[SC FE]]/Table2[[#This Row],[SC T]]))</f>
        <v>--</v>
      </c>
      <c r="AK233" s="15">
        <f>SUM(Table2[[#This Row],[FB T]],Table2[[#This Row],[XC T]],Table2[[#This Row],[VB T]],Table2[[#This Row],[SC T]])</f>
        <v>293</v>
      </c>
      <c r="AL233" s="2">
        <v>40</v>
      </c>
      <c r="AM233" s="2">
        <v>27</v>
      </c>
      <c r="AN233" s="2">
        <v>0</v>
      </c>
      <c r="AO233" s="2">
        <v>0</v>
      </c>
      <c r="AP233" s="6">
        <f>SUM(Table2[[#This Row],[BX B]:[BX FE]])</f>
        <v>67</v>
      </c>
      <c r="AQ233" s="11">
        <f>IF((Table2[[#This Row],[BX T]]/Table2[[#This Row],[Admission]]) = 0, "--", (Table2[[#This Row],[BX T]]/Table2[[#This Row],[Admission]]))</f>
        <v>4.564032697547684E-2</v>
      </c>
      <c r="AR233" s="11" t="str">
        <f>IF(Table2[[#This Row],[BX T]]=0,"--", IF(Table2[[#This Row],[BX HS]]/Table2[[#This Row],[BX T]]=0, "--", Table2[[#This Row],[BX HS]]/Table2[[#This Row],[BX T]]))</f>
        <v>--</v>
      </c>
      <c r="AS233" s="18" t="str">
        <f>IF(Table2[[#This Row],[BX T]]=0,"--", IF(Table2[[#This Row],[BX FE]]/Table2[[#This Row],[BX T]]=0, "--", Table2[[#This Row],[BX FE]]/Table2[[#This Row],[BX T]]))</f>
        <v>--</v>
      </c>
      <c r="AT233" s="2">
        <v>14</v>
      </c>
      <c r="AU233" s="2">
        <v>19</v>
      </c>
      <c r="AV233" s="2">
        <v>1</v>
      </c>
      <c r="AW233" s="2">
        <v>1</v>
      </c>
      <c r="AX233" s="6">
        <f>SUM(Table2[[#This Row],[SW B]:[SW FE]])</f>
        <v>35</v>
      </c>
      <c r="AY233" s="11">
        <f>IF((Table2[[#This Row],[SW T]]/Table2[[#This Row],[Admission]]) = 0, "--", (Table2[[#This Row],[SW T]]/Table2[[#This Row],[Admission]]))</f>
        <v>2.3841961852861037E-2</v>
      </c>
      <c r="AZ233" s="11">
        <f>IF(Table2[[#This Row],[SW T]]=0,"--", IF(Table2[[#This Row],[SW HS]]/Table2[[#This Row],[SW T]]=0, "--", Table2[[#This Row],[SW HS]]/Table2[[#This Row],[SW T]]))</f>
        <v>2.8571428571428571E-2</v>
      </c>
      <c r="BA233" s="18">
        <f>IF(Table2[[#This Row],[SW T]]=0,"--", IF(Table2[[#This Row],[SW FE]]/Table2[[#This Row],[SW T]]=0, "--", Table2[[#This Row],[SW FE]]/Table2[[#This Row],[SW T]]))</f>
        <v>2.8571428571428571E-2</v>
      </c>
      <c r="BB233" s="2">
        <v>0</v>
      </c>
      <c r="BC233" s="2">
        <v>12</v>
      </c>
      <c r="BD233" s="2">
        <v>0</v>
      </c>
      <c r="BE233" s="2">
        <v>0</v>
      </c>
      <c r="BF233" s="6">
        <f>SUM(Table2[[#This Row],[CHE B]:[CHE FE]])</f>
        <v>12</v>
      </c>
      <c r="BG233" s="11">
        <f>IF((Table2[[#This Row],[CHE T]]/Table2[[#This Row],[Admission]]) = 0, "--", (Table2[[#This Row],[CHE T]]/Table2[[#This Row],[Admission]]))</f>
        <v>8.1743869209809257E-3</v>
      </c>
      <c r="BH233" s="11" t="str">
        <f>IF(Table2[[#This Row],[CHE T]]=0,"--", IF(Table2[[#This Row],[CHE HS]]/Table2[[#This Row],[CHE T]]=0, "--", Table2[[#This Row],[CHE HS]]/Table2[[#This Row],[CHE T]]))</f>
        <v>--</v>
      </c>
      <c r="BI233" s="22" t="str">
        <f>IF(Table2[[#This Row],[CHE T]]=0,"--", IF(Table2[[#This Row],[CHE FE]]/Table2[[#This Row],[CHE T]]=0, "--", Table2[[#This Row],[CHE FE]]/Table2[[#This Row],[CHE T]]))</f>
        <v>--</v>
      </c>
      <c r="BJ233" s="2">
        <v>23</v>
      </c>
      <c r="BK233" s="2">
        <v>0</v>
      </c>
      <c r="BL233" s="2">
        <v>0</v>
      </c>
      <c r="BM233" s="2">
        <v>0</v>
      </c>
      <c r="BN233" s="6">
        <f>SUM(Table2[[#This Row],[WR B]:[WR FE]])</f>
        <v>23</v>
      </c>
      <c r="BO233" s="11">
        <f>IF((Table2[[#This Row],[WR T]]/Table2[[#This Row],[Admission]]) = 0, "--", (Table2[[#This Row],[WR T]]/Table2[[#This Row],[Admission]]))</f>
        <v>1.5667574931880108E-2</v>
      </c>
      <c r="BP233" s="11" t="str">
        <f>IF(Table2[[#This Row],[WR T]]=0,"--", IF(Table2[[#This Row],[WR HS]]/Table2[[#This Row],[WR T]]=0, "--", Table2[[#This Row],[WR HS]]/Table2[[#This Row],[WR T]]))</f>
        <v>--</v>
      </c>
      <c r="BQ233" s="18" t="str">
        <f>IF(Table2[[#This Row],[WR T]]=0,"--", IF(Table2[[#This Row],[WR FE]]/Table2[[#This Row],[WR T]]=0, "--", Table2[[#This Row],[WR FE]]/Table2[[#This Row],[WR T]]))</f>
        <v>--</v>
      </c>
      <c r="BR233" s="2">
        <v>1</v>
      </c>
      <c r="BS233" s="2">
        <v>17</v>
      </c>
      <c r="BT233" s="2">
        <v>0</v>
      </c>
      <c r="BU233" s="2">
        <v>0</v>
      </c>
      <c r="BV233" s="6">
        <f>SUM(Table2[[#This Row],[DNC B]:[DNC FE]])</f>
        <v>18</v>
      </c>
      <c r="BW233" s="11">
        <f>IF((Table2[[#This Row],[DNC T]]/Table2[[#This Row],[Admission]]) = 0, "--", (Table2[[#This Row],[DNC T]]/Table2[[#This Row],[Admission]]))</f>
        <v>1.226158038147139E-2</v>
      </c>
      <c r="BX233" s="11" t="str">
        <f>IF(Table2[[#This Row],[DNC T]]=0,"--", IF(Table2[[#This Row],[DNC HS]]/Table2[[#This Row],[DNC T]]=0, "--", Table2[[#This Row],[DNC HS]]/Table2[[#This Row],[DNC T]]))</f>
        <v>--</v>
      </c>
      <c r="BY233" s="18" t="str">
        <f>IF(Table2[[#This Row],[DNC T]]=0,"--", IF(Table2[[#This Row],[DNC FE]]/Table2[[#This Row],[DNC T]]=0, "--", Table2[[#This Row],[DNC FE]]/Table2[[#This Row],[DNC T]]))</f>
        <v>--</v>
      </c>
      <c r="BZ233" s="24">
        <f>SUM(Table2[[#This Row],[BX T]],Table2[[#This Row],[SW T]],Table2[[#This Row],[CHE T]],Table2[[#This Row],[WR T]],Table2[[#This Row],[DNC T]])</f>
        <v>155</v>
      </c>
      <c r="CA233" s="2">
        <v>57</v>
      </c>
      <c r="CB233" s="2">
        <v>56</v>
      </c>
      <c r="CC233" s="2">
        <v>0</v>
      </c>
      <c r="CD233" s="2">
        <v>0</v>
      </c>
      <c r="CE233" s="6">
        <f>SUM(Table2[[#This Row],[TF B]:[TF FE]])</f>
        <v>113</v>
      </c>
      <c r="CF233" s="11">
        <f>IF((Table2[[#This Row],[TF T]]/Table2[[#This Row],[Admission]]) = 0, "--", (Table2[[#This Row],[TF T]]/Table2[[#This Row],[Admission]]))</f>
        <v>7.6975476839237056E-2</v>
      </c>
      <c r="CG233" s="11" t="str">
        <f>IF(Table2[[#This Row],[TF T]]=0,"--", IF(Table2[[#This Row],[TF HS]]/Table2[[#This Row],[TF T]]=0, "--", Table2[[#This Row],[TF HS]]/Table2[[#This Row],[TF T]]))</f>
        <v>--</v>
      </c>
      <c r="CH233" s="18" t="str">
        <f>IF(Table2[[#This Row],[TF T]]=0,"--", IF(Table2[[#This Row],[TF FE]]/Table2[[#This Row],[TF T]]=0, "--", Table2[[#This Row],[TF FE]]/Table2[[#This Row],[TF T]]))</f>
        <v>--</v>
      </c>
      <c r="CI233" s="2">
        <v>41</v>
      </c>
      <c r="CJ233" s="2">
        <v>0</v>
      </c>
      <c r="CK233" s="2">
        <v>0</v>
      </c>
      <c r="CL233" s="2">
        <v>0</v>
      </c>
      <c r="CM233" s="6">
        <f>SUM(Table2[[#This Row],[BB B]:[BB FE]])</f>
        <v>41</v>
      </c>
      <c r="CN233" s="11">
        <f>IF((Table2[[#This Row],[BB T]]/Table2[[#This Row],[Admission]]) = 0, "--", (Table2[[#This Row],[BB T]]/Table2[[#This Row],[Admission]]))</f>
        <v>2.7929155313351498E-2</v>
      </c>
      <c r="CO233" s="11" t="str">
        <f>IF(Table2[[#This Row],[BB T]]=0,"--", IF(Table2[[#This Row],[BB HS]]/Table2[[#This Row],[BB T]]=0, "--", Table2[[#This Row],[BB HS]]/Table2[[#This Row],[BB T]]))</f>
        <v>--</v>
      </c>
      <c r="CP233" s="18" t="str">
        <f>IF(Table2[[#This Row],[BB T]]=0,"--", IF(Table2[[#This Row],[BB FE]]/Table2[[#This Row],[BB T]]=0, "--", Table2[[#This Row],[BB FE]]/Table2[[#This Row],[BB T]]))</f>
        <v>--</v>
      </c>
      <c r="CQ233" s="2">
        <v>0</v>
      </c>
      <c r="CR233" s="2">
        <v>13</v>
      </c>
      <c r="CS233" s="2">
        <v>0</v>
      </c>
      <c r="CT233" s="2">
        <v>0</v>
      </c>
      <c r="CU233" s="6">
        <f>SUM(Table2[[#This Row],[SB B]:[SB FE]])</f>
        <v>13</v>
      </c>
      <c r="CV233" s="11">
        <f>IF((Table2[[#This Row],[SB T]]/Table2[[#This Row],[Admission]]) = 0, "--", (Table2[[#This Row],[SB T]]/Table2[[#This Row],[Admission]]))</f>
        <v>8.855585831062671E-3</v>
      </c>
      <c r="CW233" s="11" t="str">
        <f>IF(Table2[[#This Row],[SB T]]=0,"--", IF(Table2[[#This Row],[SB HS]]/Table2[[#This Row],[SB T]]=0, "--", Table2[[#This Row],[SB HS]]/Table2[[#This Row],[SB T]]))</f>
        <v>--</v>
      </c>
      <c r="CX233" s="18" t="str">
        <f>IF(Table2[[#This Row],[SB T]]=0,"--", IF(Table2[[#This Row],[SB FE]]/Table2[[#This Row],[SB T]]=0, "--", Table2[[#This Row],[SB FE]]/Table2[[#This Row],[SB T]]))</f>
        <v>--</v>
      </c>
      <c r="CY233" s="2">
        <v>19</v>
      </c>
      <c r="CZ233" s="2">
        <v>10</v>
      </c>
      <c r="DA233" s="2">
        <v>0</v>
      </c>
      <c r="DB233" s="2">
        <v>0</v>
      </c>
      <c r="DC233" s="6">
        <f>SUM(Table2[[#This Row],[GF B]:[GF FE]])</f>
        <v>29</v>
      </c>
      <c r="DD233" s="11">
        <f>IF((Table2[[#This Row],[GF T]]/Table2[[#This Row],[Admission]]) = 0, "--", (Table2[[#This Row],[GF T]]/Table2[[#This Row],[Admission]]))</f>
        <v>1.9754768392370572E-2</v>
      </c>
      <c r="DE233" s="11" t="str">
        <f>IF(Table2[[#This Row],[GF T]]=0,"--", IF(Table2[[#This Row],[GF HS]]/Table2[[#This Row],[GF T]]=0, "--", Table2[[#This Row],[GF HS]]/Table2[[#This Row],[GF T]]))</f>
        <v>--</v>
      </c>
      <c r="DF233" s="18" t="str">
        <f>IF(Table2[[#This Row],[GF T]]=0,"--", IF(Table2[[#This Row],[GF FE]]/Table2[[#This Row],[GF T]]=0, "--", Table2[[#This Row],[GF FE]]/Table2[[#This Row],[GF T]]))</f>
        <v>--</v>
      </c>
      <c r="DG233" s="2">
        <v>18</v>
      </c>
      <c r="DH233" s="2">
        <v>15</v>
      </c>
      <c r="DI233" s="2">
        <v>0</v>
      </c>
      <c r="DJ233" s="2">
        <v>1</v>
      </c>
      <c r="DK233" s="6">
        <f>SUM(Table2[[#This Row],[TN B]:[TN FE]])</f>
        <v>34</v>
      </c>
      <c r="DL233" s="11">
        <f>IF((Table2[[#This Row],[TN T]]/Table2[[#This Row],[Admission]]) = 0, "--", (Table2[[#This Row],[TN T]]/Table2[[#This Row],[Admission]]))</f>
        <v>2.316076294277929E-2</v>
      </c>
      <c r="DM233" s="11" t="str">
        <f>IF(Table2[[#This Row],[TN T]]=0,"--", IF(Table2[[#This Row],[TN HS]]/Table2[[#This Row],[TN T]]=0, "--", Table2[[#This Row],[TN HS]]/Table2[[#This Row],[TN T]]))</f>
        <v>--</v>
      </c>
      <c r="DN233" s="18">
        <f>IF(Table2[[#This Row],[TN T]]=0,"--", IF(Table2[[#This Row],[TN FE]]/Table2[[#This Row],[TN T]]=0, "--", Table2[[#This Row],[TN FE]]/Table2[[#This Row],[TN T]]))</f>
        <v>2.9411764705882353E-2</v>
      </c>
      <c r="DO233" s="2">
        <v>63</v>
      </c>
      <c r="DP233" s="2">
        <v>25</v>
      </c>
      <c r="DQ233" s="2">
        <v>0</v>
      </c>
      <c r="DR233" s="2">
        <v>0</v>
      </c>
      <c r="DS233" s="6">
        <f>SUM(Table2[[#This Row],[BND B]:[BND FE]])</f>
        <v>88</v>
      </c>
      <c r="DT233" s="11">
        <f>IF((Table2[[#This Row],[BND T]]/Table2[[#This Row],[Admission]]) = 0, "--", (Table2[[#This Row],[BND T]]/Table2[[#This Row],[Admission]]))</f>
        <v>5.9945504087193457E-2</v>
      </c>
      <c r="DU233" s="11" t="str">
        <f>IF(Table2[[#This Row],[BND T]]=0,"--", IF(Table2[[#This Row],[BND HS]]/Table2[[#This Row],[BND T]]=0, "--", Table2[[#This Row],[BND HS]]/Table2[[#This Row],[BND T]]))</f>
        <v>--</v>
      </c>
      <c r="DV233" s="18" t="str">
        <f>IF(Table2[[#This Row],[BND T]]=0,"--", IF(Table2[[#This Row],[BND FE]]/Table2[[#This Row],[BND T]]=0, "--", Table2[[#This Row],[BND FE]]/Table2[[#This Row],[BND T]]))</f>
        <v>--</v>
      </c>
      <c r="DW233" s="2">
        <v>9</v>
      </c>
      <c r="DX233" s="2">
        <v>7</v>
      </c>
      <c r="DY233" s="2">
        <v>0</v>
      </c>
      <c r="DZ233" s="2">
        <v>0</v>
      </c>
      <c r="EA233" s="6">
        <f>SUM(Table2[[#This Row],[SPE B]:[SPE FE]])</f>
        <v>16</v>
      </c>
      <c r="EB233" s="11">
        <f>IF((Table2[[#This Row],[SPE T]]/Table2[[#This Row],[Admission]]) = 0, "--", (Table2[[#This Row],[SPE T]]/Table2[[#This Row],[Admission]]))</f>
        <v>1.0899182561307902E-2</v>
      </c>
      <c r="EC233" s="11" t="str">
        <f>IF(Table2[[#This Row],[SPE T]]=0,"--", IF(Table2[[#This Row],[SPE HS]]/Table2[[#This Row],[SPE T]]=0, "--", Table2[[#This Row],[SPE HS]]/Table2[[#This Row],[SPE T]]))</f>
        <v>--</v>
      </c>
      <c r="ED233" s="18" t="str">
        <f>IF(Table2[[#This Row],[SPE T]]=0,"--", IF(Table2[[#This Row],[SPE FE]]/Table2[[#This Row],[SPE T]]=0, "--", Table2[[#This Row],[SPE FE]]/Table2[[#This Row],[SPE T]]))</f>
        <v>--</v>
      </c>
      <c r="EE233" s="2">
        <v>15</v>
      </c>
      <c r="EF233" s="2">
        <v>21</v>
      </c>
      <c r="EG233" s="2">
        <v>0</v>
      </c>
      <c r="EH233" s="2">
        <v>0</v>
      </c>
      <c r="EI233" s="6">
        <f>SUM(Table2[[#This Row],[ORC B]:[ORC FE]])</f>
        <v>36</v>
      </c>
      <c r="EJ233" s="11">
        <f>IF((Table2[[#This Row],[ORC T]]/Table2[[#This Row],[Admission]]) = 0, "--", (Table2[[#This Row],[ORC T]]/Table2[[#This Row],[Admission]]))</f>
        <v>2.4523160762942781E-2</v>
      </c>
      <c r="EK233" s="11" t="str">
        <f>IF(Table2[[#This Row],[ORC T]]=0,"--", IF(Table2[[#This Row],[ORC HS]]/Table2[[#This Row],[ORC T]]=0, "--", Table2[[#This Row],[ORC HS]]/Table2[[#This Row],[ORC T]]))</f>
        <v>--</v>
      </c>
      <c r="EL233" s="18" t="str">
        <f>IF(Table2[[#This Row],[ORC T]]=0,"--", IF(Table2[[#This Row],[ORC FE]]/Table2[[#This Row],[ORC T]]=0, "--", Table2[[#This Row],[ORC FE]]/Table2[[#This Row],[ORC T]]))</f>
        <v>--</v>
      </c>
      <c r="EM233" s="2">
        <v>0</v>
      </c>
      <c r="EN233" s="2">
        <v>0</v>
      </c>
      <c r="EO233" s="2">
        <v>0</v>
      </c>
      <c r="EP233" s="2">
        <v>0</v>
      </c>
      <c r="EQ233" s="6">
        <f>SUM(Table2[[#This Row],[SOL B]:[SOL FE]])</f>
        <v>0</v>
      </c>
      <c r="ER233" s="11" t="str">
        <f>IF((Table2[[#This Row],[SOL T]]/Table2[[#This Row],[Admission]]) = 0, "--", (Table2[[#This Row],[SOL T]]/Table2[[#This Row],[Admission]]))</f>
        <v>--</v>
      </c>
      <c r="ES233" s="11" t="str">
        <f>IF(Table2[[#This Row],[SOL T]]=0,"--", IF(Table2[[#This Row],[SOL HS]]/Table2[[#This Row],[SOL T]]=0, "--", Table2[[#This Row],[SOL HS]]/Table2[[#This Row],[SOL T]]))</f>
        <v>--</v>
      </c>
      <c r="ET233" s="18" t="str">
        <f>IF(Table2[[#This Row],[SOL T]]=0,"--", IF(Table2[[#This Row],[SOL FE]]/Table2[[#This Row],[SOL T]]=0, "--", Table2[[#This Row],[SOL FE]]/Table2[[#This Row],[SOL T]]))</f>
        <v>--</v>
      </c>
      <c r="EU233" s="2">
        <v>30</v>
      </c>
      <c r="EV233" s="2">
        <v>70</v>
      </c>
      <c r="EW233" s="2">
        <v>0</v>
      </c>
      <c r="EX233" s="2">
        <v>0</v>
      </c>
      <c r="EY233" s="6">
        <f>SUM(Table2[[#This Row],[CHO B]:[CHO FE]])</f>
        <v>100</v>
      </c>
      <c r="EZ233" s="11">
        <f>IF((Table2[[#This Row],[CHO T]]/Table2[[#This Row],[Admission]]) = 0, "--", (Table2[[#This Row],[CHO T]]/Table2[[#This Row],[Admission]]))</f>
        <v>6.8119891008174394E-2</v>
      </c>
      <c r="FA233" s="11" t="str">
        <f>IF(Table2[[#This Row],[CHO T]]=0,"--", IF(Table2[[#This Row],[CHO HS]]/Table2[[#This Row],[CHO T]]=0, "--", Table2[[#This Row],[CHO HS]]/Table2[[#This Row],[CHO T]]))</f>
        <v>--</v>
      </c>
      <c r="FB233" s="18" t="str">
        <f>IF(Table2[[#This Row],[CHO T]]=0,"--", IF(Table2[[#This Row],[CHO FE]]/Table2[[#This Row],[CHO T]]=0, "--", Table2[[#This Row],[CHO FE]]/Table2[[#This Row],[CHO T]]))</f>
        <v>--</v>
      </c>
      <c r="FC23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470</v>
      </c>
      <c r="FD233">
        <v>0</v>
      </c>
      <c r="FE233">
        <v>2</v>
      </c>
      <c r="FF233" s="1" t="s">
        <v>390</v>
      </c>
      <c r="FG233" s="1" t="s">
        <v>390</v>
      </c>
      <c r="FH233">
        <v>0</v>
      </c>
      <c r="FI233">
        <v>0</v>
      </c>
      <c r="FJ233" s="1" t="s">
        <v>390</v>
      </c>
      <c r="FK233" s="1" t="s">
        <v>390</v>
      </c>
      <c r="FL233">
        <v>0</v>
      </c>
      <c r="FM233">
        <v>1</v>
      </c>
      <c r="FN233" s="1" t="s">
        <v>390</v>
      </c>
      <c r="FO233" s="1" t="s">
        <v>390</v>
      </c>
    </row>
    <row r="234" spans="1:171">
      <c r="A234">
        <v>924</v>
      </c>
      <c r="B234">
        <v>50</v>
      </c>
      <c r="C234" t="s">
        <v>94</v>
      </c>
      <c r="D234" t="s">
        <v>331</v>
      </c>
      <c r="E234" s="20">
        <v>1726</v>
      </c>
      <c r="F234" s="2">
        <v>113</v>
      </c>
      <c r="G234" s="2">
        <v>0</v>
      </c>
      <c r="H234" s="2">
        <v>0</v>
      </c>
      <c r="I234" s="2">
        <v>0</v>
      </c>
      <c r="J234" s="6">
        <f>SUM(Table2[[#This Row],[FB B]:[FB FE]])</f>
        <v>113</v>
      </c>
      <c r="K234" s="11">
        <f>IF((Table2[[#This Row],[FB T]]/Table2[[#This Row],[Admission]]) = 0, "--", (Table2[[#This Row],[FB T]]/Table2[[#This Row],[Admission]]))</f>
        <v>6.5469293163383541E-2</v>
      </c>
      <c r="L234" s="11" t="str">
        <f>IF(Table2[[#This Row],[FB T]]=0,"--", IF(Table2[[#This Row],[FB HS]]/Table2[[#This Row],[FB T]]=0, "--", Table2[[#This Row],[FB HS]]/Table2[[#This Row],[FB T]]))</f>
        <v>--</v>
      </c>
      <c r="M234" s="18" t="str">
        <f>IF(Table2[[#This Row],[FB T]]=0,"--", IF(Table2[[#This Row],[FB FE]]/Table2[[#This Row],[FB T]]=0, "--", Table2[[#This Row],[FB FE]]/Table2[[#This Row],[FB T]]))</f>
        <v>--</v>
      </c>
      <c r="N234" s="2">
        <v>51</v>
      </c>
      <c r="O234" s="2">
        <v>29</v>
      </c>
      <c r="P234" s="2">
        <v>0</v>
      </c>
      <c r="Q234" s="2">
        <v>0</v>
      </c>
      <c r="R234" s="6">
        <f>SUM(Table2[[#This Row],[XC B]:[XC FE]])</f>
        <v>80</v>
      </c>
      <c r="S234" s="11">
        <f>IF((Table2[[#This Row],[XC T]]/Table2[[#This Row],[Admission]]) = 0, "--", (Table2[[#This Row],[XC T]]/Table2[[#This Row],[Admission]]))</f>
        <v>4.6349942062572425E-2</v>
      </c>
      <c r="T234" s="11" t="str">
        <f>IF(Table2[[#This Row],[XC T]]=0,"--", IF(Table2[[#This Row],[XC HS]]/Table2[[#This Row],[XC T]]=0, "--", Table2[[#This Row],[XC HS]]/Table2[[#This Row],[XC T]]))</f>
        <v>--</v>
      </c>
      <c r="U234" s="18" t="str">
        <f>IF(Table2[[#This Row],[XC T]]=0,"--", IF(Table2[[#This Row],[XC FE]]/Table2[[#This Row],[XC T]]=0, "--", Table2[[#This Row],[XC FE]]/Table2[[#This Row],[XC T]]))</f>
        <v>--</v>
      </c>
      <c r="V234" s="2">
        <v>39</v>
      </c>
      <c r="W234" s="2">
        <v>2</v>
      </c>
      <c r="X234" s="2">
        <v>0</v>
      </c>
      <c r="Y234" s="6">
        <f>SUM(Table2[[#This Row],[VB G]:[VB FE]])</f>
        <v>41</v>
      </c>
      <c r="Z234" s="11">
        <f>IF((Table2[[#This Row],[VB T]]/Table2[[#This Row],[Admission]]) = 0, "--", (Table2[[#This Row],[VB T]]/Table2[[#This Row],[Admission]]))</f>
        <v>2.3754345307068367E-2</v>
      </c>
      <c r="AA234" s="11">
        <f>IF(Table2[[#This Row],[VB T]]=0,"--", IF(Table2[[#This Row],[VB HS]]/Table2[[#This Row],[VB T]]=0, "--", Table2[[#This Row],[VB HS]]/Table2[[#This Row],[VB T]]))</f>
        <v>4.878048780487805E-2</v>
      </c>
      <c r="AB234" s="18" t="str">
        <f>IF(Table2[[#This Row],[VB T]]=0,"--", IF(Table2[[#This Row],[VB FE]]/Table2[[#This Row],[VB T]]=0, "--", Table2[[#This Row],[VB FE]]/Table2[[#This Row],[VB T]]))</f>
        <v>--</v>
      </c>
      <c r="AC234" s="2">
        <v>49</v>
      </c>
      <c r="AD234" s="2">
        <v>40</v>
      </c>
      <c r="AE234" s="2">
        <v>1</v>
      </c>
      <c r="AF234" s="2">
        <v>1</v>
      </c>
      <c r="AG234" s="6">
        <f>SUM(Table2[[#This Row],[SC B]:[SC FE]])</f>
        <v>91</v>
      </c>
      <c r="AH234" s="11">
        <f>IF((Table2[[#This Row],[SC T]]/Table2[[#This Row],[Admission]]) = 0, "--", (Table2[[#This Row],[SC T]]/Table2[[#This Row],[Admission]]))</f>
        <v>5.2723059096176132E-2</v>
      </c>
      <c r="AI234" s="11">
        <f>IF(Table2[[#This Row],[SC T]]=0,"--", IF(Table2[[#This Row],[SC HS]]/Table2[[#This Row],[SC T]]=0, "--", Table2[[#This Row],[SC HS]]/Table2[[#This Row],[SC T]]))</f>
        <v>1.098901098901099E-2</v>
      </c>
      <c r="AJ234" s="18">
        <f>IF(Table2[[#This Row],[SC T]]=0,"--", IF(Table2[[#This Row],[SC FE]]/Table2[[#This Row],[SC T]]=0, "--", Table2[[#This Row],[SC FE]]/Table2[[#This Row],[SC T]]))</f>
        <v>1.098901098901099E-2</v>
      </c>
      <c r="AK234" s="15">
        <f>SUM(Table2[[#This Row],[FB T]],Table2[[#This Row],[XC T]],Table2[[#This Row],[VB T]],Table2[[#This Row],[SC T]])</f>
        <v>325</v>
      </c>
      <c r="AL234" s="2">
        <v>37</v>
      </c>
      <c r="AM234" s="2">
        <v>32</v>
      </c>
      <c r="AN234" s="2">
        <v>0</v>
      </c>
      <c r="AO234" s="2">
        <v>0</v>
      </c>
      <c r="AP234" s="6">
        <f>SUM(Table2[[#This Row],[BX B]:[BX FE]])</f>
        <v>69</v>
      </c>
      <c r="AQ234" s="11">
        <f>IF((Table2[[#This Row],[BX T]]/Table2[[#This Row],[Admission]]) = 0, "--", (Table2[[#This Row],[BX T]]/Table2[[#This Row],[Admission]]))</f>
        <v>3.9976825028968717E-2</v>
      </c>
      <c r="AR234" s="11" t="str">
        <f>IF(Table2[[#This Row],[BX T]]=0,"--", IF(Table2[[#This Row],[BX HS]]/Table2[[#This Row],[BX T]]=0, "--", Table2[[#This Row],[BX HS]]/Table2[[#This Row],[BX T]]))</f>
        <v>--</v>
      </c>
      <c r="AS234" s="18" t="str">
        <f>IF(Table2[[#This Row],[BX T]]=0,"--", IF(Table2[[#This Row],[BX FE]]/Table2[[#This Row],[BX T]]=0, "--", Table2[[#This Row],[BX FE]]/Table2[[#This Row],[BX T]]))</f>
        <v>--</v>
      </c>
      <c r="AT234" s="2">
        <v>19</v>
      </c>
      <c r="AU234" s="2">
        <v>21</v>
      </c>
      <c r="AV234" s="2">
        <v>0</v>
      </c>
      <c r="AW234" s="2">
        <v>0</v>
      </c>
      <c r="AX234" s="6">
        <f>SUM(Table2[[#This Row],[SW B]:[SW FE]])</f>
        <v>40</v>
      </c>
      <c r="AY234" s="11">
        <f>IF((Table2[[#This Row],[SW T]]/Table2[[#This Row],[Admission]]) = 0, "--", (Table2[[#This Row],[SW T]]/Table2[[#This Row],[Admission]]))</f>
        <v>2.3174971031286212E-2</v>
      </c>
      <c r="AZ234" s="11" t="str">
        <f>IF(Table2[[#This Row],[SW T]]=0,"--", IF(Table2[[#This Row],[SW HS]]/Table2[[#This Row],[SW T]]=0, "--", Table2[[#This Row],[SW HS]]/Table2[[#This Row],[SW T]]))</f>
        <v>--</v>
      </c>
      <c r="BA234" s="18" t="str">
        <f>IF(Table2[[#This Row],[SW T]]=0,"--", IF(Table2[[#This Row],[SW FE]]/Table2[[#This Row],[SW T]]=0, "--", Table2[[#This Row],[SW FE]]/Table2[[#This Row],[SW T]]))</f>
        <v>--</v>
      </c>
      <c r="BB234" s="2">
        <v>53</v>
      </c>
      <c r="BC234" s="2">
        <v>3</v>
      </c>
      <c r="BD234" s="2">
        <v>0</v>
      </c>
      <c r="BE234" s="2">
        <v>0</v>
      </c>
      <c r="BF234" s="6">
        <f>SUM(Table2[[#This Row],[CHE B]:[CHE FE]])</f>
        <v>56</v>
      </c>
      <c r="BG234" s="11">
        <f>IF((Table2[[#This Row],[CHE T]]/Table2[[#This Row],[Admission]]) = 0, "--", (Table2[[#This Row],[CHE T]]/Table2[[#This Row],[Admission]]))</f>
        <v>3.2444959443800693E-2</v>
      </c>
      <c r="BH234" s="11" t="str">
        <f>IF(Table2[[#This Row],[CHE T]]=0,"--", IF(Table2[[#This Row],[CHE HS]]/Table2[[#This Row],[CHE T]]=0, "--", Table2[[#This Row],[CHE HS]]/Table2[[#This Row],[CHE T]]))</f>
        <v>--</v>
      </c>
      <c r="BI234" s="22" t="str">
        <f>IF(Table2[[#This Row],[CHE T]]=0,"--", IF(Table2[[#This Row],[CHE FE]]/Table2[[#This Row],[CHE T]]=0, "--", Table2[[#This Row],[CHE FE]]/Table2[[#This Row],[CHE T]]))</f>
        <v>--</v>
      </c>
      <c r="BJ234" s="2">
        <v>30</v>
      </c>
      <c r="BK234" s="2">
        <v>0</v>
      </c>
      <c r="BL234" s="2">
        <v>0</v>
      </c>
      <c r="BM234" s="2">
        <v>0</v>
      </c>
      <c r="BN234" s="6">
        <f>SUM(Table2[[#This Row],[WR B]:[WR FE]])</f>
        <v>30</v>
      </c>
      <c r="BO234" s="11">
        <f>IF((Table2[[#This Row],[WR T]]/Table2[[#This Row],[Admission]]) = 0, "--", (Table2[[#This Row],[WR T]]/Table2[[#This Row],[Admission]]))</f>
        <v>1.7381228273464659E-2</v>
      </c>
      <c r="BP234" s="11" t="str">
        <f>IF(Table2[[#This Row],[WR T]]=0,"--", IF(Table2[[#This Row],[WR HS]]/Table2[[#This Row],[WR T]]=0, "--", Table2[[#This Row],[WR HS]]/Table2[[#This Row],[WR T]]))</f>
        <v>--</v>
      </c>
      <c r="BQ234" s="18" t="str">
        <f>IF(Table2[[#This Row],[WR T]]=0,"--", IF(Table2[[#This Row],[WR FE]]/Table2[[#This Row],[WR T]]=0, "--", Table2[[#This Row],[WR FE]]/Table2[[#This Row],[WR T]]))</f>
        <v>--</v>
      </c>
      <c r="BR234" s="2">
        <v>0</v>
      </c>
      <c r="BS234" s="2">
        <v>0</v>
      </c>
      <c r="BT234" s="2">
        <v>0</v>
      </c>
      <c r="BU234" s="2">
        <v>0</v>
      </c>
      <c r="BV234" s="6">
        <f>SUM(Table2[[#This Row],[DNC B]:[DNC FE]])</f>
        <v>0</v>
      </c>
      <c r="BW234" s="11" t="str">
        <f>IF((Table2[[#This Row],[DNC T]]/Table2[[#This Row],[Admission]]) = 0, "--", (Table2[[#This Row],[DNC T]]/Table2[[#This Row],[Admission]]))</f>
        <v>--</v>
      </c>
      <c r="BX234" s="11" t="str">
        <f>IF(Table2[[#This Row],[DNC T]]=0,"--", IF(Table2[[#This Row],[DNC HS]]/Table2[[#This Row],[DNC T]]=0, "--", Table2[[#This Row],[DNC HS]]/Table2[[#This Row],[DNC T]]))</f>
        <v>--</v>
      </c>
      <c r="BY234" s="18" t="str">
        <f>IF(Table2[[#This Row],[DNC T]]=0,"--", IF(Table2[[#This Row],[DNC FE]]/Table2[[#This Row],[DNC T]]=0, "--", Table2[[#This Row],[DNC FE]]/Table2[[#This Row],[DNC T]]))</f>
        <v>--</v>
      </c>
      <c r="BZ234" s="24">
        <f>SUM(Table2[[#This Row],[BX T]],Table2[[#This Row],[SW T]],Table2[[#This Row],[CHE T]],Table2[[#This Row],[WR T]],Table2[[#This Row],[DNC T]])</f>
        <v>195</v>
      </c>
      <c r="CA234" s="2">
        <v>65</v>
      </c>
      <c r="CB234" s="2">
        <v>37</v>
      </c>
      <c r="CC234" s="2">
        <v>0</v>
      </c>
      <c r="CD234" s="2">
        <v>0</v>
      </c>
      <c r="CE234" s="6">
        <f>SUM(Table2[[#This Row],[TF B]:[TF FE]])</f>
        <v>102</v>
      </c>
      <c r="CF234" s="11">
        <f>IF((Table2[[#This Row],[TF T]]/Table2[[#This Row],[Admission]]) = 0, "--", (Table2[[#This Row],[TF T]]/Table2[[#This Row],[Admission]]))</f>
        <v>5.909617612977984E-2</v>
      </c>
      <c r="CG234" s="11" t="str">
        <f>IF(Table2[[#This Row],[TF T]]=0,"--", IF(Table2[[#This Row],[TF HS]]/Table2[[#This Row],[TF T]]=0, "--", Table2[[#This Row],[TF HS]]/Table2[[#This Row],[TF T]]))</f>
        <v>--</v>
      </c>
      <c r="CH234" s="18" t="str">
        <f>IF(Table2[[#This Row],[TF T]]=0,"--", IF(Table2[[#This Row],[TF FE]]/Table2[[#This Row],[TF T]]=0, "--", Table2[[#This Row],[TF FE]]/Table2[[#This Row],[TF T]]))</f>
        <v>--</v>
      </c>
      <c r="CI234" s="2">
        <v>42</v>
      </c>
      <c r="CJ234" s="2">
        <v>0</v>
      </c>
      <c r="CK234" s="2">
        <v>0</v>
      </c>
      <c r="CL234" s="2">
        <v>0</v>
      </c>
      <c r="CM234" s="6">
        <f>SUM(Table2[[#This Row],[BB B]:[BB FE]])</f>
        <v>42</v>
      </c>
      <c r="CN234" s="11">
        <f>IF((Table2[[#This Row],[BB T]]/Table2[[#This Row],[Admission]]) = 0, "--", (Table2[[#This Row],[BB T]]/Table2[[#This Row],[Admission]]))</f>
        <v>2.4333719582850522E-2</v>
      </c>
      <c r="CO234" s="11" t="str">
        <f>IF(Table2[[#This Row],[BB T]]=0,"--", IF(Table2[[#This Row],[BB HS]]/Table2[[#This Row],[BB T]]=0, "--", Table2[[#This Row],[BB HS]]/Table2[[#This Row],[BB T]]))</f>
        <v>--</v>
      </c>
      <c r="CP234" s="18" t="str">
        <f>IF(Table2[[#This Row],[BB T]]=0,"--", IF(Table2[[#This Row],[BB FE]]/Table2[[#This Row],[BB T]]=0, "--", Table2[[#This Row],[BB FE]]/Table2[[#This Row],[BB T]]))</f>
        <v>--</v>
      </c>
      <c r="CQ234" s="2">
        <v>0</v>
      </c>
      <c r="CR234" s="2">
        <v>27</v>
      </c>
      <c r="CS234" s="2">
        <v>0</v>
      </c>
      <c r="CT234" s="2">
        <v>0</v>
      </c>
      <c r="CU234" s="6">
        <f>SUM(Table2[[#This Row],[SB B]:[SB FE]])</f>
        <v>27</v>
      </c>
      <c r="CV234" s="11">
        <f>IF((Table2[[#This Row],[SB T]]/Table2[[#This Row],[Admission]]) = 0, "--", (Table2[[#This Row],[SB T]]/Table2[[#This Row],[Admission]]))</f>
        <v>1.5643105446118192E-2</v>
      </c>
      <c r="CW234" s="11" t="str">
        <f>IF(Table2[[#This Row],[SB T]]=0,"--", IF(Table2[[#This Row],[SB HS]]/Table2[[#This Row],[SB T]]=0, "--", Table2[[#This Row],[SB HS]]/Table2[[#This Row],[SB T]]))</f>
        <v>--</v>
      </c>
      <c r="CX234" s="18" t="str">
        <f>IF(Table2[[#This Row],[SB T]]=0,"--", IF(Table2[[#This Row],[SB FE]]/Table2[[#This Row],[SB T]]=0, "--", Table2[[#This Row],[SB FE]]/Table2[[#This Row],[SB T]]))</f>
        <v>--</v>
      </c>
      <c r="CY234" s="2">
        <v>23</v>
      </c>
      <c r="CZ234" s="2">
        <v>4</v>
      </c>
      <c r="DA234" s="2">
        <v>1</v>
      </c>
      <c r="DB234" s="2">
        <v>0</v>
      </c>
      <c r="DC234" s="6">
        <f>SUM(Table2[[#This Row],[GF B]:[GF FE]])</f>
        <v>28</v>
      </c>
      <c r="DD234" s="11">
        <f>IF((Table2[[#This Row],[GF T]]/Table2[[#This Row],[Admission]]) = 0, "--", (Table2[[#This Row],[GF T]]/Table2[[#This Row],[Admission]]))</f>
        <v>1.6222479721900347E-2</v>
      </c>
      <c r="DE234" s="11">
        <f>IF(Table2[[#This Row],[GF T]]=0,"--", IF(Table2[[#This Row],[GF HS]]/Table2[[#This Row],[GF T]]=0, "--", Table2[[#This Row],[GF HS]]/Table2[[#This Row],[GF T]]))</f>
        <v>3.5714285714285712E-2</v>
      </c>
      <c r="DF234" s="18" t="str">
        <f>IF(Table2[[#This Row],[GF T]]=0,"--", IF(Table2[[#This Row],[GF FE]]/Table2[[#This Row],[GF T]]=0, "--", Table2[[#This Row],[GF FE]]/Table2[[#This Row],[GF T]]))</f>
        <v>--</v>
      </c>
      <c r="DG234" s="2">
        <v>31</v>
      </c>
      <c r="DH234" s="2">
        <v>31</v>
      </c>
      <c r="DI234" s="2">
        <v>0</v>
      </c>
      <c r="DJ234" s="2">
        <v>0</v>
      </c>
      <c r="DK234" s="6">
        <f>SUM(Table2[[#This Row],[TN B]:[TN FE]])</f>
        <v>62</v>
      </c>
      <c r="DL234" s="11">
        <f>IF((Table2[[#This Row],[TN T]]/Table2[[#This Row],[Admission]]) = 0, "--", (Table2[[#This Row],[TN T]]/Table2[[#This Row],[Admission]]))</f>
        <v>3.5921205098493628E-2</v>
      </c>
      <c r="DM234" s="11" t="str">
        <f>IF(Table2[[#This Row],[TN T]]=0,"--", IF(Table2[[#This Row],[TN HS]]/Table2[[#This Row],[TN T]]=0, "--", Table2[[#This Row],[TN HS]]/Table2[[#This Row],[TN T]]))</f>
        <v>--</v>
      </c>
      <c r="DN234" s="18" t="str">
        <f>IF(Table2[[#This Row],[TN T]]=0,"--", IF(Table2[[#This Row],[TN FE]]/Table2[[#This Row],[TN T]]=0, "--", Table2[[#This Row],[TN FE]]/Table2[[#This Row],[TN T]]))</f>
        <v>--</v>
      </c>
      <c r="DO234" s="2">
        <v>25</v>
      </c>
      <c r="DP234" s="2">
        <v>22</v>
      </c>
      <c r="DQ234" s="2">
        <v>0</v>
      </c>
      <c r="DR234" s="2">
        <v>0</v>
      </c>
      <c r="DS234" s="6">
        <f>SUM(Table2[[#This Row],[BND B]:[BND FE]])</f>
        <v>47</v>
      </c>
      <c r="DT234" s="11">
        <f>IF((Table2[[#This Row],[BND T]]/Table2[[#This Row],[Admission]]) = 0, "--", (Table2[[#This Row],[BND T]]/Table2[[#This Row],[Admission]]))</f>
        <v>2.7230590961761298E-2</v>
      </c>
      <c r="DU234" s="11" t="str">
        <f>IF(Table2[[#This Row],[BND T]]=0,"--", IF(Table2[[#This Row],[BND HS]]/Table2[[#This Row],[BND T]]=0, "--", Table2[[#This Row],[BND HS]]/Table2[[#This Row],[BND T]]))</f>
        <v>--</v>
      </c>
      <c r="DV234" s="18" t="str">
        <f>IF(Table2[[#This Row],[BND T]]=0,"--", IF(Table2[[#This Row],[BND FE]]/Table2[[#This Row],[BND T]]=0, "--", Table2[[#This Row],[BND FE]]/Table2[[#This Row],[BND T]]))</f>
        <v>--</v>
      </c>
      <c r="DW234" s="2">
        <v>9</v>
      </c>
      <c r="DX234" s="2">
        <v>4</v>
      </c>
      <c r="DY234" s="2">
        <v>0</v>
      </c>
      <c r="DZ234" s="2">
        <v>0</v>
      </c>
      <c r="EA234" s="6">
        <f>SUM(Table2[[#This Row],[SPE B]:[SPE FE]])</f>
        <v>13</v>
      </c>
      <c r="EB234" s="11">
        <f>IF((Table2[[#This Row],[SPE T]]/Table2[[#This Row],[Admission]]) = 0, "--", (Table2[[#This Row],[SPE T]]/Table2[[#This Row],[Admission]]))</f>
        <v>7.5318655851680186E-3</v>
      </c>
      <c r="EC234" s="11" t="str">
        <f>IF(Table2[[#This Row],[SPE T]]=0,"--", IF(Table2[[#This Row],[SPE HS]]/Table2[[#This Row],[SPE T]]=0, "--", Table2[[#This Row],[SPE HS]]/Table2[[#This Row],[SPE T]]))</f>
        <v>--</v>
      </c>
      <c r="ED234" s="18" t="str">
        <f>IF(Table2[[#This Row],[SPE T]]=0,"--", IF(Table2[[#This Row],[SPE FE]]/Table2[[#This Row],[SPE T]]=0, "--", Table2[[#This Row],[SPE FE]]/Table2[[#This Row],[SPE T]]))</f>
        <v>--</v>
      </c>
      <c r="EE234" s="2">
        <v>5</v>
      </c>
      <c r="EF234" s="2">
        <v>12</v>
      </c>
      <c r="EG234" s="2">
        <v>0</v>
      </c>
      <c r="EH234" s="2">
        <v>0</v>
      </c>
      <c r="EI234" s="6">
        <f>SUM(Table2[[#This Row],[ORC B]:[ORC FE]])</f>
        <v>17</v>
      </c>
      <c r="EJ234" s="11">
        <f>IF((Table2[[#This Row],[ORC T]]/Table2[[#This Row],[Admission]]) = 0, "--", (Table2[[#This Row],[ORC T]]/Table2[[#This Row],[Admission]]))</f>
        <v>9.8493626882966388E-3</v>
      </c>
      <c r="EK234" s="11" t="str">
        <f>IF(Table2[[#This Row],[ORC T]]=0,"--", IF(Table2[[#This Row],[ORC HS]]/Table2[[#This Row],[ORC T]]=0, "--", Table2[[#This Row],[ORC HS]]/Table2[[#This Row],[ORC T]]))</f>
        <v>--</v>
      </c>
      <c r="EL234" s="18" t="str">
        <f>IF(Table2[[#This Row],[ORC T]]=0,"--", IF(Table2[[#This Row],[ORC FE]]/Table2[[#This Row],[ORC T]]=0, "--", Table2[[#This Row],[ORC FE]]/Table2[[#This Row],[ORC T]]))</f>
        <v>--</v>
      </c>
      <c r="EM234" s="2">
        <v>0</v>
      </c>
      <c r="EN234" s="2">
        <v>0</v>
      </c>
      <c r="EO234" s="2">
        <v>0</v>
      </c>
      <c r="EP234" s="2">
        <v>0</v>
      </c>
      <c r="EQ234" s="6">
        <f>SUM(Table2[[#This Row],[SOL B]:[SOL FE]])</f>
        <v>0</v>
      </c>
      <c r="ER234" s="11" t="str">
        <f>IF((Table2[[#This Row],[SOL T]]/Table2[[#This Row],[Admission]]) = 0, "--", (Table2[[#This Row],[SOL T]]/Table2[[#This Row],[Admission]]))</f>
        <v>--</v>
      </c>
      <c r="ES234" s="11" t="str">
        <f>IF(Table2[[#This Row],[SOL T]]=0,"--", IF(Table2[[#This Row],[SOL HS]]/Table2[[#This Row],[SOL T]]=0, "--", Table2[[#This Row],[SOL HS]]/Table2[[#This Row],[SOL T]]))</f>
        <v>--</v>
      </c>
      <c r="ET234" s="18" t="str">
        <f>IF(Table2[[#This Row],[SOL T]]=0,"--", IF(Table2[[#This Row],[SOL FE]]/Table2[[#This Row],[SOL T]]=0, "--", Table2[[#This Row],[SOL FE]]/Table2[[#This Row],[SOL T]]))</f>
        <v>--</v>
      </c>
      <c r="EU234" s="2">
        <v>12</v>
      </c>
      <c r="EV234" s="2">
        <v>18</v>
      </c>
      <c r="EW234" s="2">
        <v>0</v>
      </c>
      <c r="EX234" s="2">
        <v>0</v>
      </c>
      <c r="EY234" s="6">
        <f>SUM(Table2[[#This Row],[CHO B]:[CHO FE]])</f>
        <v>30</v>
      </c>
      <c r="EZ234" s="11">
        <f>IF((Table2[[#This Row],[CHO T]]/Table2[[#This Row],[Admission]]) = 0, "--", (Table2[[#This Row],[CHO T]]/Table2[[#This Row],[Admission]]))</f>
        <v>1.7381228273464659E-2</v>
      </c>
      <c r="FA234" s="11" t="str">
        <f>IF(Table2[[#This Row],[CHO T]]=0,"--", IF(Table2[[#This Row],[CHO HS]]/Table2[[#This Row],[CHO T]]=0, "--", Table2[[#This Row],[CHO HS]]/Table2[[#This Row],[CHO T]]))</f>
        <v>--</v>
      </c>
      <c r="FB234" s="18" t="str">
        <f>IF(Table2[[#This Row],[CHO T]]=0,"--", IF(Table2[[#This Row],[CHO FE]]/Table2[[#This Row],[CHO T]]=0, "--", Table2[[#This Row],[CHO FE]]/Table2[[#This Row],[CHO T]]))</f>
        <v>--</v>
      </c>
      <c r="FC23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368</v>
      </c>
      <c r="FD234">
        <v>3</v>
      </c>
      <c r="FE234">
        <v>1</v>
      </c>
      <c r="FF234" s="1" t="s">
        <v>390</v>
      </c>
      <c r="FG234" s="1" t="s">
        <v>390</v>
      </c>
      <c r="FH234">
        <v>0</v>
      </c>
      <c r="FI234">
        <v>0</v>
      </c>
      <c r="FJ234" s="1" t="s">
        <v>390</v>
      </c>
      <c r="FK234" s="1" t="s">
        <v>390</v>
      </c>
      <c r="FL234">
        <v>0</v>
      </c>
      <c r="FM234">
        <v>0</v>
      </c>
      <c r="FN234" s="1" t="s">
        <v>390</v>
      </c>
      <c r="FO234" s="1" t="s">
        <v>390</v>
      </c>
    </row>
    <row r="235" spans="1:171">
      <c r="A235">
        <v>999</v>
      </c>
      <c r="B235">
        <v>128</v>
      </c>
      <c r="C235" t="s">
        <v>94</v>
      </c>
      <c r="D235" t="s">
        <v>332</v>
      </c>
      <c r="E235" s="20">
        <v>1866</v>
      </c>
      <c r="F235" s="2">
        <v>157</v>
      </c>
      <c r="G235" s="2">
        <v>0</v>
      </c>
      <c r="H235" s="2">
        <v>0</v>
      </c>
      <c r="I235" s="2">
        <v>2</v>
      </c>
      <c r="J235" s="6">
        <f>SUM(Table2[[#This Row],[FB B]:[FB FE]])</f>
        <v>159</v>
      </c>
      <c r="K235" s="11">
        <f>IF((Table2[[#This Row],[FB T]]/Table2[[#This Row],[Admission]]) = 0, "--", (Table2[[#This Row],[FB T]]/Table2[[#This Row],[Admission]]))</f>
        <v>8.5209003215434079E-2</v>
      </c>
      <c r="L235" s="11" t="str">
        <f>IF(Table2[[#This Row],[FB T]]=0,"--", IF(Table2[[#This Row],[FB HS]]/Table2[[#This Row],[FB T]]=0, "--", Table2[[#This Row],[FB HS]]/Table2[[#This Row],[FB T]]))</f>
        <v>--</v>
      </c>
      <c r="M235" s="18">
        <f>IF(Table2[[#This Row],[FB T]]=0,"--", IF(Table2[[#This Row],[FB FE]]/Table2[[#This Row],[FB T]]=0, "--", Table2[[#This Row],[FB FE]]/Table2[[#This Row],[FB T]]))</f>
        <v>1.2578616352201259E-2</v>
      </c>
      <c r="N235" s="2">
        <v>29</v>
      </c>
      <c r="O235" s="2">
        <v>21</v>
      </c>
      <c r="P235" s="2">
        <v>0</v>
      </c>
      <c r="Q235" s="2">
        <v>0</v>
      </c>
      <c r="R235" s="6">
        <f>SUM(Table2[[#This Row],[XC B]:[XC FE]])</f>
        <v>50</v>
      </c>
      <c r="S235" s="11">
        <f>IF((Table2[[#This Row],[XC T]]/Table2[[#This Row],[Admission]]) = 0, "--", (Table2[[#This Row],[XC T]]/Table2[[#This Row],[Admission]]))</f>
        <v>2.6795284030010719E-2</v>
      </c>
      <c r="T235" s="11" t="str">
        <f>IF(Table2[[#This Row],[XC T]]=0,"--", IF(Table2[[#This Row],[XC HS]]/Table2[[#This Row],[XC T]]=0, "--", Table2[[#This Row],[XC HS]]/Table2[[#This Row],[XC T]]))</f>
        <v>--</v>
      </c>
      <c r="U235" s="18" t="str">
        <f>IF(Table2[[#This Row],[XC T]]=0,"--", IF(Table2[[#This Row],[XC FE]]/Table2[[#This Row],[XC T]]=0, "--", Table2[[#This Row],[XC FE]]/Table2[[#This Row],[XC T]]))</f>
        <v>--</v>
      </c>
      <c r="V235" s="2">
        <v>36</v>
      </c>
      <c r="W235" s="2">
        <v>0</v>
      </c>
      <c r="X235" s="2">
        <v>0</v>
      </c>
      <c r="Y235" s="6">
        <f>SUM(Table2[[#This Row],[VB G]:[VB FE]])</f>
        <v>36</v>
      </c>
      <c r="Z235" s="11">
        <f>IF((Table2[[#This Row],[VB T]]/Table2[[#This Row],[Admission]]) = 0, "--", (Table2[[#This Row],[VB T]]/Table2[[#This Row],[Admission]]))</f>
        <v>1.9292604501607719E-2</v>
      </c>
      <c r="AA235" s="11" t="str">
        <f>IF(Table2[[#This Row],[VB T]]=0,"--", IF(Table2[[#This Row],[VB HS]]/Table2[[#This Row],[VB T]]=0, "--", Table2[[#This Row],[VB HS]]/Table2[[#This Row],[VB T]]))</f>
        <v>--</v>
      </c>
      <c r="AB235" s="18" t="str">
        <f>IF(Table2[[#This Row],[VB T]]=0,"--", IF(Table2[[#This Row],[VB FE]]/Table2[[#This Row],[VB T]]=0, "--", Table2[[#This Row],[VB FE]]/Table2[[#This Row],[VB T]]))</f>
        <v>--</v>
      </c>
      <c r="AC235" s="2">
        <v>68</v>
      </c>
      <c r="AD235" s="2">
        <v>50</v>
      </c>
      <c r="AE235" s="2">
        <v>1</v>
      </c>
      <c r="AF235" s="2">
        <v>1</v>
      </c>
      <c r="AG235" s="6">
        <f>SUM(Table2[[#This Row],[SC B]:[SC FE]])</f>
        <v>120</v>
      </c>
      <c r="AH235" s="11">
        <f>IF((Table2[[#This Row],[SC T]]/Table2[[#This Row],[Admission]]) = 0, "--", (Table2[[#This Row],[SC T]]/Table2[[#This Row],[Admission]]))</f>
        <v>6.4308681672025719E-2</v>
      </c>
      <c r="AI235" s="11">
        <f>IF(Table2[[#This Row],[SC T]]=0,"--", IF(Table2[[#This Row],[SC HS]]/Table2[[#This Row],[SC T]]=0, "--", Table2[[#This Row],[SC HS]]/Table2[[#This Row],[SC T]]))</f>
        <v>8.3333333333333332E-3</v>
      </c>
      <c r="AJ235" s="18">
        <f>IF(Table2[[#This Row],[SC T]]=0,"--", IF(Table2[[#This Row],[SC FE]]/Table2[[#This Row],[SC T]]=0, "--", Table2[[#This Row],[SC FE]]/Table2[[#This Row],[SC T]]))</f>
        <v>8.3333333333333332E-3</v>
      </c>
      <c r="AK235" s="15">
        <f>SUM(Table2[[#This Row],[FB T]],Table2[[#This Row],[XC T]],Table2[[#This Row],[VB T]],Table2[[#This Row],[SC T]])</f>
        <v>365</v>
      </c>
      <c r="AL235" s="2">
        <v>36</v>
      </c>
      <c r="AM235" s="2">
        <v>29</v>
      </c>
      <c r="AN235" s="2">
        <v>0</v>
      </c>
      <c r="AO235" s="2">
        <v>1</v>
      </c>
      <c r="AP235" s="6">
        <f>SUM(Table2[[#This Row],[BX B]:[BX FE]])</f>
        <v>66</v>
      </c>
      <c r="AQ235" s="11">
        <f>IF((Table2[[#This Row],[BX T]]/Table2[[#This Row],[Admission]]) = 0, "--", (Table2[[#This Row],[BX T]]/Table2[[#This Row],[Admission]]))</f>
        <v>3.5369774919614148E-2</v>
      </c>
      <c r="AR235" s="11" t="str">
        <f>IF(Table2[[#This Row],[BX T]]=0,"--", IF(Table2[[#This Row],[BX HS]]/Table2[[#This Row],[BX T]]=0, "--", Table2[[#This Row],[BX HS]]/Table2[[#This Row],[BX T]]))</f>
        <v>--</v>
      </c>
      <c r="AS235" s="18">
        <f>IF(Table2[[#This Row],[BX T]]=0,"--", IF(Table2[[#This Row],[BX FE]]/Table2[[#This Row],[BX T]]=0, "--", Table2[[#This Row],[BX FE]]/Table2[[#This Row],[BX T]]))</f>
        <v>1.5151515151515152E-2</v>
      </c>
      <c r="AT235" s="2">
        <v>30</v>
      </c>
      <c r="AU235" s="2">
        <v>32</v>
      </c>
      <c r="AV235" s="2">
        <v>1</v>
      </c>
      <c r="AW235" s="2">
        <v>3</v>
      </c>
      <c r="AX235" s="6">
        <f>SUM(Table2[[#This Row],[SW B]:[SW FE]])</f>
        <v>66</v>
      </c>
      <c r="AY235" s="11">
        <f>IF((Table2[[#This Row],[SW T]]/Table2[[#This Row],[Admission]]) = 0, "--", (Table2[[#This Row],[SW T]]/Table2[[#This Row],[Admission]]))</f>
        <v>3.5369774919614148E-2</v>
      </c>
      <c r="AZ235" s="11">
        <f>IF(Table2[[#This Row],[SW T]]=0,"--", IF(Table2[[#This Row],[SW HS]]/Table2[[#This Row],[SW T]]=0, "--", Table2[[#This Row],[SW HS]]/Table2[[#This Row],[SW T]]))</f>
        <v>1.5151515151515152E-2</v>
      </c>
      <c r="BA235" s="18">
        <f>IF(Table2[[#This Row],[SW T]]=0,"--", IF(Table2[[#This Row],[SW FE]]/Table2[[#This Row],[SW T]]=0, "--", Table2[[#This Row],[SW FE]]/Table2[[#This Row],[SW T]]))</f>
        <v>4.5454545454545456E-2</v>
      </c>
      <c r="BB235" s="2">
        <v>1</v>
      </c>
      <c r="BC235" s="2">
        <v>30</v>
      </c>
      <c r="BD235" s="2">
        <v>0</v>
      </c>
      <c r="BE235" s="2">
        <v>0</v>
      </c>
      <c r="BF235" s="6">
        <f>SUM(Table2[[#This Row],[CHE B]:[CHE FE]])</f>
        <v>31</v>
      </c>
      <c r="BG235" s="11">
        <f>IF((Table2[[#This Row],[CHE T]]/Table2[[#This Row],[Admission]]) = 0, "--", (Table2[[#This Row],[CHE T]]/Table2[[#This Row],[Admission]]))</f>
        <v>1.6613076098606645E-2</v>
      </c>
      <c r="BH235" s="11" t="str">
        <f>IF(Table2[[#This Row],[CHE T]]=0,"--", IF(Table2[[#This Row],[CHE HS]]/Table2[[#This Row],[CHE T]]=0, "--", Table2[[#This Row],[CHE HS]]/Table2[[#This Row],[CHE T]]))</f>
        <v>--</v>
      </c>
      <c r="BI235" s="22" t="str">
        <f>IF(Table2[[#This Row],[CHE T]]=0,"--", IF(Table2[[#This Row],[CHE FE]]/Table2[[#This Row],[CHE T]]=0, "--", Table2[[#This Row],[CHE FE]]/Table2[[#This Row],[CHE T]]))</f>
        <v>--</v>
      </c>
      <c r="BJ235" s="2">
        <v>30</v>
      </c>
      <c r="BK235" s="2">
        <v>0</v>
      </c>
      <c r="BL235" s="2">
        <v>0</v>
      </c>
      <c r="BM235" s="2">
        <v>0</v>
      </c>
      <c r="BN235" s="6">
        <f>SUM(Table2[[#This Row],[WR B]:[WR FE]])</f>
        <v>30</v>
      </c>
      <c r="BO235" s="11">
        <f>IF((Table2[[#This Row],[WR T]]/Table2[[#This Row],[Admission]]) = 0, "--", (Table2[[#This Row],[WR T]]/Table2[[#This Row],[Admission]]))</f>
        <v>1.607717041800643E-2</v>
      </c>
      <c r="BP235" s="11" t="str">
        <f>IF(Table2[[#This Row],[WR T]]=0,"--", IF(Table2[[#This Row],[WR HS]]/Table2[[#This Row],[WR T]]=0, "--", Table2[[#This Row],[WR HS]]/Table2[[#This Row],[WR T]]))</f>
        <v>--</v>
      </c>
      <c r="BQ235" s="18" t="str">
        <f>IF(Table2[[#This Row],[WR T]]=0,"--", IF(Table2[[#This Row],[WR FE]]/Table2[[#This Row],[WR T]]=0, "--", Table2[[#This Row],[WR FE]]/Table2[[#This Row],[WR T]]))</f>
        <v>--</v>
      </c>
      <c r="BR235" s="2">
        <v>0</v>
      </c>
      <c r="BS235" s="2">
        <v>34</v>
      </c>
      <c r="BT235" s="2">
        <v>0</v>
      </c>
      <c r="BU235" s="2">
        <v>0</v>
      </c>
      <c r="BV235" s="6">
        <f>SUM(Table2[[#This Row],[DNC B]:[DNC FE]])</f>
        <v>34</v>
      </c>
      <c r="BW235" s="11">
        <f>IF((Table2[[#This Row],[DNC T]]/Table2[[#This Row],[Admission]]) = 0, "--", (Table2[[#This Row],[DNC T]]/Table2[[#This Row],[Admission]]))</f>
        <v>1.8220793140407289E-2</v>
      </c>
      <c r="BX235" s="11" t="str">
        <f>IF(Table2[[#This Row],[DNC T]]=0,"--", IF(Table2[[#This Row],[DNC HS]]/Table2[[#This Row],[DNC T]]=0, "--", Table2[[#This Row],[DNC HS]]/Table2[[#This Row],[DNC T]]))</f>
        <v>--</v>
      </c>
      <c r="BY235" s="18" t="str">
        <f>IF(Table2[[#This Row],[DNC T]]=0,"--", IF(Table2[[#This Row],[DNC FE]]/Table2[[#This Row],[DNC T]]=0, "--", Table2[[#This Row],[DNC FE]]/Table2[[#This Row],[DNC T]]))</f>
        <v>--</v>
      </c>
      <c r="BZ235" s="24">
        <f>SUM(Table2[[#This Row],[BX T]],Table2[[#This Row],[SW T]],Table2[[#This Row],[CHE T]],Table2[[#This Row],[WR T]],Table2[[#This Row],[DNC T]])</f>
        <v>227</v>
      </c>
      <c r="CA235" s="2">
        <v>69</v>
      </c>
      <c r="CB235" s="2">
        <v>63</v>
      </c>
      <c r="CC235" s="2">
        <v>2</v>
      </c>
      <c r="CD235" s="2">
        <v>5</v>
      </c>
      <c r="CE235" s="6">
        <f>SUM(Table2[[#This Row],[TF B]:[TF FE]])</f>
        <v>139</v>
      </c>
      <c r="CF235" s="11">
        <f>IF((Table2[[#This Row],[TF T]]/Table2[[#This Row],[Admission]]) = 0, "--", (Table2[[#This Row],[TF T]]/Table2[[#This Row],[Admission]]))</f>
        <v>7.4490889603429797E-2</v>
      </c>
      <c r="CG235" s="11">
        <f>IF(Table2[[#This Row],[TF T]]=0,"--", IF(Table2[[#This Row],[TF HS]]/Table2[[#This Row],[TF T]]=0, "--", Table2[[#This Row],[TF HS]]/Table2[[#This Row],[TF T]]))</f>
        <v>1.4388489208633094E-2</v>
      </c>
      <c r="CH235" s="18">
        <f>IF(Table2[[#This Row],[TF T]]=0,"--", IF(Table2[[#This Row],[TF FE]]/Table2[[#This Row],[TF T]]=0, "--", Table2[[#This Row],[TF FE]]/Table2[[#This Row],[TF T]]))</f>
        <v>3.5971223021582732E-2</v>
      </c>
      <c r="CI235" s="2">
        <v>37</v>
      </c>
      <c r="CJ235" s="2">
        <v>0</v>
      </c>
      <c r="CK235" s="2">
        <v>0</v>
      </c>
      <c r="CL235" s="2">
        <v>0</v>
      </c>
      <c r="CM235" s="6">
        <f>SUM(Table2[[#This Row],[BB B]:[BB FE]])</f>
        <v>37</v>
      </c>
      <c r="CN235" s="11">
        <f>IF((Table2[[#This Row],[BB T]]/Table2[[#This Row],[Admission]]) = 0, "--", (Table2[[#This Row],[BB T]]/Table2[[#This Row],[Admission]]))</f>
        <v>1.982851018220793E-2</v>
      </c>
      <c r="CO235" s="11" t="str">
        <f>IF(Table2[[#This Row],[BB T]]=0,"--", IF(Table2[[#This Row],[BB HS]]/Table2[[#This Row],[BB T]]=0, "--", Table2[[#This Row],[BB HS]]/Table2[[#This Row],[BB T]]))</f>
        <v>--</v>
      </c>
      <c r="CP235" s="18" t="str">
        <f>IF(Table2[[#This Row],[BB T]]=0,"--", IF(Table2[[#This Row],[BB FE]]/Table2[[#This Row],[BB T]]=0, "--", Table2[[#This Row],[BB FE]]/Table2[[#This Row],[BB T]]))</f>
        <v>--</v>
      </c>
      <c r="CQ235" s="2">
        <v>0</v>
      </c>
      <c r="CR235" s="2">
        <v>25</v>
      </c>
      <c r="CS235" s="2">
        <v>0</v>
      </c>
      <c r="CT235" s="2">
        <v>0</v>
      </c>
      <c r="CU235" s="6">
        <f>SUM(Table2[[#This Row],[SB B]:[SB FE]])</f>
        <v>25</v>
      </c>
      <c r="CV235" s="11">
        <f>IF((Table2[[#This Row],[SB T]]/Table2[[#This Row],[Admission]]) = 0, "--", (Table2[[#This Row],[SB T]]/Table2[[#This Row],[Admission]]))</f>
        <v>1.3397642015005359E-2</v>
      </c>
      <c r="CW235" s="11" t="str">
        <f>IF(Table2[[#This Row],[SB T]]=0,"--", IF(Table2[[#This Row],[SB HS]]/Table2[[#This Row],[SB T]]=0, "--", Table2[[#This Row],[SB HS]]/Table2[[#This Row],[SB T]]))</f>
        <v>--</v>
      </c>
      <c r="CX235" s="18" t="str">
        <f>IF(Table2[[#This Row],[SB T]]=0,"--", IF(Table2[[#This Row],[SB FE]]/Table2[[#This Row],[SB T]]=0, "--", Table2[[#This Row],[SB FE]]/Table2[[#This Row],[SB T]]))</f>
        <v>--</v>
      </c>
      <c r="CY235" s="2">
        <v>10</v>
      </c>
      <c r="CZ235" s="2">
        <v>11</v>
      </c>
      <c r="DA235" s="2">
        <v>1</v>
      </c>
      <c r="DB235" s="2">
        <v>1</v>
      </c>
      <c r="DC235" s="6">
        <f>SUM(Table2[[#This Row],[GF B]:[GF FE]])</f>
        <v>23</v>
      </c>
      <c r="DD235" s="11">
        <f>IF((Table2[[#This Row],[GF T]]/Table2[[#This Row],[Admission]]) = 0, "--", (Table2[[#This Row],[GF T]]/Table2[[#This Row],[Admission]]))</f>
        <v>1.232583065380493E-2</v>
      </c>
      <c r="DE235" s="11">
        <f>IF(Table2[[#This Row],[GF T]]=0,"--", IF(Table2[[#This Row],[GF HS]]/Table2[[#This Row],[GF T]]=0, "--", Table2[[#This Row],[GF HS]]/Table2[[#This Row],[GF T]]))</f>
        <v>4.3478260869565216E-2</v>
      </c>
      <c r="DF235" s="18">
        <f>IF(Table2[[#This Row],[GF T]]=0,"--", IF(Table2[[#This Row],[GF FE]]/Table2[[#This Row],[GF T]]=0, "--", Table2[[#This Row],[GF FE]]/Table2[[#This Row],[GF T]]))</f>
        <v>4.3478260869565216E-2</v>
      </c>
      <c r="DG235" s="2">
        <v>35</v>
      </c>
      <c r="DH235" s="2">
        <v>33</v>
      </c>
      <c r="DI235" s="2">
        <v>0</v>
      </c>
      <c r="DJ235" s="2">
        <v>1</v>
      </c>
      <c r="DK235" s="6">
        <f>SUM(Table2[[#This Row],[TN B]:[TN FE]])</f>
        <v>69</v>
      </c>
      <c r="DL235" s="11">
        <f>IF((Table2[[#This Row],[TN T]]/Table2[[#This Row],[Admission]]) = 0, "--", (Table2[[#This Row],[TN T]]/Table2[[#This Row],[Admission]]))</f>
        <v>3.6977491961414789E-2</v>
      </c>
      <c r="DM235" s="11" t="str">
        <f>IF(Table2[[#This Row],[TN T]]=0,"--", IF(Table2[[#This Row],[TN HS]]/Table2[[#This Row],[TN T]]=0, "--", Table2[[#This Row],[TN HS]]/Table2[[#This Row],[TN T]]))</f>
        <v>--</v>
      </c>
      <c r="DN235" s="18">
        <f>IF(Table2[[#This Row],[TN T]]=0,"--", IF(Table2[[#This Row],[TN FE]]/Table2[[#This Row],[TN T]]=0, "--", Table2[[#This Row],[TN FE]]/Table2[[#This Row],[TN T]]))</f>
        <v>1.4492753623188406E-2</v>
      </c>
      <c r="DO235" s="2">
        <v>47</v>
      </c>
      <c r="DP235" s="2">
        <v>37</v>
      </c>
      <c r="DQ235" s="2">
        <v>0</v>
      </c>
      <c r="DR235" s="2">
        <v>0</v>
      </c>
      <c r="DS235" s="6">
        <f>SUM(Table2[[#This Row],[BND B]:[BND FE]])</f>
        <v>84</v>
      </c>
      <c r="DT235" s="11">
        <f>IF((Table2[[#This Row],[BND T]]/Table2[[#This Row],[Admission]]) = 0, "--", (Table2[[#This Row],[BND T]]/Table2[[#This Row],[Admission]]))</f>
        <v>4.5016077170418008E-2</v>
      </c>
      <c r="DU235" s="11" t="str">
        <f>IF(Table2[[#This Row],[BND T]]=0,"--", IF(Table2[[#This Row],[BND HS]]/Table2[[#This Row],[BND T]]=0, "--", Table2[[#This Row],[BND HS]]/Table2[[#This Row],[BND T]]))</f>
        <v>--</v>
      </c>
      <c r="DV235" s="18" t="str">
        <f>IF(Table2[[#This Row],[BND T]]=0,"--", IF(Table2[[#This Row],[BND FE]]/Table2[[#This Row],[BND T]]=0, "--", Table2[[#This Row],[BND FE]]/Table2[[#This Row],[BND T]]))</f>
        <v>--</v>
      </c>
      <c r="DW235" s="2">
        <v>5</v>
      </c>
      <c r="DX235" s="2">
        <v>0</v>
      </c>
      <c r="DY235" s="2">
        <v>0</v>
      </c>
      <c r="DZ235" s="2">
        <v>0</v>
      </c>
      <c r="EA235" s="6">
        <f>SUM(Table2[[#This Row],[SPE B]:[SPE FE]])</f>
        <v>5</v>
      </c>
      <c r="EB235" s="11">
        <f>IF((Table2[[#This Row],[SPE T]]/Table2[[#This Row],[Admission]]) = 0, "--", (Table2[[#This Row],[SPE T]]/Table2[[#This Row],[Admission]]))</f>
        <v>2.6795284030010718E-3</v>
      </c>
      <c r="EC235" s="11" t="str">
        <f>IF(Table2[[#This Row],[SPE T]]=0,"--", IF(Table2[[#This Row],[SPE HS]]/Table2[[#This Row],[SPE T]]=0, "--", Table2[[#This Row],[SPE HS]]/Table2[[#This Row],[SPE T]]))</f>
        <v>--</v>
      </c>
      <c r="ED235" s="18" t="str">
        <f>IF(Table2[[#This Row],[SPE T]]=0,"--", IF(Table2[[#This Row],[SPE FE]]/Table2[[#This Row],[SPE T]]=0, "--", Table2[[#This Row],[SPE FE]]/Table2[[#This Row],[SPE T]]))</f>
        <v>--</v>
      </c>
      <c r="EE235" s="2">
        <v>54</v>
      </c>
      <c r="EF235" s="2">
        <v>76</v>
      </c>
      <c r="EG235" s="2">
        <v>1</v>
      </c>
      <c r="EH235" s="2">
        <v>0</v>
      </c>
      <c r="EI235" s="6">
        <f>SUM(Table2[[#This Row],[ORC B]:[ORC FE]])</f>
        <v>131</v>
      </c>
      <c r="EJ235" s="11">
        <f>IF((Table2[[#This Row],[ORC T]]/Table2[[#This Row],[Admission]]) = 0, "--", (Table2[[#This Row],[ORC T]]/Table2[[#This Row],[Admission]]))</f>
        <v>7.0203644158628078E-2</v>
      </c>
      <c r="EK235" s="11">
        <f>IF(Table2[[#This Row],[ORC T]]=0,"--", IF(Table2[[#This Row],[ORC HS]]/Table2[[#This Row],[ORC T]]=0, "--", Table2[[#This Row],[ORC HS]]/Table2[[#This Row],[ORC T]]))</f>
        <v>7.6335877862595417E-3</v>
      </c>
      <c r="EL235" s="18" t="str">
        <f>IF(Table2[[#This Row],[ORC T]]=0,"--", IF(Table2[[#This Row],[ORC FE]]/Table2[[#This Row],[ORC T]]=0, "--", Table2[[#This Row],[ORC FE]]/Table2[[#This Row],[ORC T]]))</f>
        <v>--</v>
      </c>
      <c r="EM235" s="2">
        <v>16</v>
      </c>
      <c r="EN235" s="2">
        <v>32</v>
      </c>
      <c r="EO235" s="2">
        <v>1</v>
      </c>
      <c r="EP235" s="2">
        <v>0</v>
      </c>
      <c r="EQ235" s="6">
        <f>SUM(Table2[[#This Row],[SOL B]:[SOL FE]])</f>
        <v>49</v>
      </c>
      <c r="ER235" s="11">
        <f>IF((Table2[[#This Row],[SOL T]]/Table2[[#This Row],[Admission]]) = 0, "--", (Table2[[#This Row],[SOL T]]/Table2[[#This Row],[Admission]]))</f>
        <v>2.6259378349410504E-2</v>
      </c>
      <c r="ES235" s="11">
        <f>IF(Table2[[#This Row],[SOL T]]=0,"--", IF(Table2[[#This Row],[SOL HS]]/Table2[[#This Row],[SOL T]]=0, "--", Table2[[#This Row],[SOL HS]]/Table2[[#This Row],[SOL T]]))</f>
        <v>2.0408163265306121E-2</v>
      </c>
      <c r="ET235" s="18" t="str">
        <f>IF(Table2[[#This Row],[SOL T]]=0,"--", IF(Table2[[#This Row],[SOL FE]]/Table2[[#This Row],[SOL T]]=0, "--", Table2[[#This Row],[SOL FE]]/Table2[[#This Row],[SOL T]]))</f>
        <v>--</v>
      </c>
      <c r="EU235" s="2">
        <v>55</v>
      </c>
      <c r="EV235" s="2">
        <v>127</v>
      </c>
      <c r="EW235" s="2">
        <v>3</v>
      </c>
      <c r="EX235" s="2">
        <v>0</v>
      </c>
      <c r="EY235" s="6">
        <f>SUM(Table2[[#This Row],[CHO B]:[CHO FE]])</f>
        <v>185</v>
      </c>
      <c r="EZ235" s="11">
        <f>IF((Table2[[#This Row],[CHO T]]/Table2[[#This Row],[Admission]]) = 0, "--", (Table2[[#This Row],[CHO T]]/Table2[[#This Row],[Admission]]))</f>
        <v>9.9142550911039656E-2</v>
      </c>
      <c r="FA235" s="11">
        <f>IF(Table2[[#This Row],[CHO T]]=0,"--", IF(Table2[[#This Row],[CHO HS]]/Table2[[#This Row],[CHO T]]=0, "--", Table2[[#This Row],[CHO HS]]/Table2[[#This Row],[CHO T]]))</f>
        <v>1.6216216216216217E-2</v>
      </c>
      <c r="FB235" s="18" t="str">
        <f>IF(Table2[[#This Row],[CHO T]]=0,"--", IF(Table2[[#This Row],[CHO FE]]/Table2[[#This Row],[CHO T]]=0, "--", Table2[[#This Row],[CHO FE]]/Table2[[#This Row],[CHO T]]))</f>
        <v>--</v>
      </c>
      <c r="FC23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747</v>
      </c>
      <c r="FD235">
        <v>0</v>
      </c>
      <c r="FE235">
        <v>0</v>
      </c>
      <c r="FF235" s="1" t="s">
        <v>390</v>
      </c>
      <c r="FG235" s="1" t="s">
        <v>390</v>
      </c>
      <c r="FH235">
        <v>0</v>
      </c>
      <c r="FI235">
        <v>4</v>
      </c>
      <c r="FJ235" s="1" t="s">
        <v>390</v>
      </c>
      <c r="FK235" s="1" t="s">
        <v>390</v>
      </c>
      <c r="FL235">
        <v>0</v>
      </c>
      <c r="FM235">
        <v>1</v>
      </c>
      <c r="FN235" s="1" t="s">
        <v>390</v>
      </c>
      <c r="FO235" s="1" t="s">
        <v>390</v>
      </c>
    </row>
    <row r="236" spans="1:171">
      <c r="A236">
        <v>920</v>
      </c>
      <c r="B236">
        <v>165</v>
      </c>
      <c r="C236" t="s">
        <v>102</v>
      </c>
      <c r="D236" t="s">
        <v>333</v>
      </c>
      <c r="E236" s="20">
        <v>434</v>
      </c>
      <c r="F236" s="2">
        <v>58</v>
      </c>
      <c r="G236" s="2">
        <v>0</v>
      </c>
      <c r="H236" s="2">
        <v>0</v>
      </c>
      <c r="I236" s="2">
        <v>0</v>
      </c>
      <c r="J236" s="6">
        <f>SUM(Table2[[#This Row],[FB B]:[FB FE]])</f>
        <v>58</v>
      </c>
      <c r="K236" s="11">
        <f>IF((Table2[[#This Row],[FB T]]/Table2[[#This Row],[Admission]]) = 0, "--", (Table2[[#This Row],[FB T]]/Table2[[#This Row],[Admission]]))</f>
        <v>0.13364055299539171</v>
      </c>
      <c r="L236" s="11" t="str">
        <f>IF(Table2[[#This Row],[FB T]]=0,"--", IF(Table2[[#This Row],[FB HS]]/Table2[[#This Row],[FB T]]=0, "--", Table2[[#This Row],[FB HS]]/Table2[[#This Row],[FB T]]))</f>
        <v>--</v>
      </c>
      <c r="M236" s="18" t="str">
        <f>IF(Table2[[#This Row],[FB T]]=0,"--", IF(Table2[[#This Row],[FB FE]]/Table2[[#This Row],[FB T]]=0, "--", Table2[[#This Row],[FB FE]]/Table2[[#This Row],[FB T]]))</f>
        <v>--</v>
      </c>
      <c r="N236" s="2">
        <v>13</v>
      </c>
      <c r="O236" s="2">
        <v>6</v>
      </c>
      <c r="P236" s="2">
        <v>0</v>
      </c>
      <c r="Q236" s="2">
        <v>0</v>
      </c>
      <c r="R236" s="6">
        <f>SUM(Table2[[#This Row],[XC B]:[XC FE]])</f>
        <v>19</v>
      </c>
      <c r="S236" s="11">
        <f>IF((Table2[[#This Row],[XC T]]/Table2[[#This Row],[Admission]]) = 0, "--", (Table2[[#This Row],[XC T]]/Table2[[#This Row],[Admission]]))</f>
        <v>4.377880184331797E-2</v>
      </c>
      <c r="T236" s="11" t="str">
        <f>IF(Table2[[#This Row],[XC T]]=0,"--", IF(Table2[[#This Row],[XC HS]]/Table2[[#This Row],[XC T]]=0, "--", Table2[[#This Row],[XC HS]]/Table2[[#This Row],[XC T]]))</f>
        <v>--</v>
      </c>
      <c r="U236" s="18" t="str">
        <f>IF(Table2[[#This Row],[XC T]]=0,"--", IF(Table2[[#This Row],[XC FE]]/Table2[[#This Row],[XC T]]=0, "--", Table2[[#This Row],[XC FE]]/Table2[[#This Row],[XC T]]))</f>
        <v>--</v>
      </c>
      <c r="V236" s="2">
        <v>19</v>
      </c>
      <c r="W236" s="2">
        <v>0</v>
      </c>
      <c r="X236" s="2">
        <v>0</v>
      </c>
      <c r="Y236" s="6">
        <f>SUM(Table2[[#This Row],[VB G]:[VB FE]])</f>
        <v>19</v>
      </c>
      <c r="Z236" s="11">
        <f>IF((Table2[[#This Row],[VB T]]/Table2[[#This Row],[Admission]]) = 0, "--", (Table2[[#This Row],[VB T]]/Table2[[#This Row],[Admission]]))</f>
        <v>4.377880184331797E-2</v>
      </c>
      <c r="AA236" s="11" t="str">
        <f>IF(Table2[[#This Row],[VB T]]=0,"--", IF(Table2[[#This Row],[VB HS]]/Table2[[#This Row],[VB T]]=0, "--", Table2[[#This Row],[VB HS]]/Table2[[#This Row],[VB T]]))</f>
        <v>--</v>
      </c>
      <c r="AB236" s="18" t="str">
        <f>IF(Table2[[#This Row],[VB T]]=0,"--", IF(Table2[[#This Row],[VB FE]]/Table2[[#This Row],[VB T]]=0, "--", Table2[[#This Row],[VB FE]]/Table2[[#This Row],[VB T]]))</f>
        <v>--</v>
      </c>
      <c r="AC236" s="2">
        <v>12</v>
      </c>
      <c r="AD236" s="2">
        <v>15</v>
      </c>
      <c r="AE236" s="2">
        <v>2</v>
      </c>
      <c r="AF236" s="2">
        <v>0</v>
      </c>
      <c r="AG236" s="6">
        <f>SUM(Table2[[#This Row],[SC B]:[SC FE]])</f>
        <v>29</v>
      </c>
      <c r="AH236" s="11">
        <f>IF((Table2[[#This Row],[SC T]]/Table2[[#This Row],[Admission]]) = 0, "--", (Table2[[#This Row],[SC T]]/Table2[[#This Row],[Admission]]))</f>
        <v>6.6820276497695855E-2</v>
      </c>
      <c r="AI236" s="11">
        <f>IF(Table2[[#This Row],[SC T]]=0,"--", IF(Table2[[#This Row],[SC HS]]/Table2[[#This Row],[SC T]]=0, "--", Table2[[#This Row],[SC HS]]/Table2[[#This Row],[SC T]]))</f>
        <v>6.8965517241379309E-2</v>
      </c>
      <c r="AJ236" s="18" t="str">
        <f>IF(Table2[[#This Row],[SC T]]=0,"--", IF(Table2[[#This Row],[SC FE]]/Table2[[#This Row],[SC T]]=0, "--", Table2[[#This Row],[SC FE]]/Table2[[#This Row],[SC T]]))</f>
        <v>--</v>
      </c>
      <c r="AK236" s="15">
        <f>SUM(Table2[[#This Row],[FB T]],Table2[[#This Row],[XC T]],Table2[[#This Row],[VB T]],Table2[[#This Row],[SC T]])</f>
        <v>125</v>
      </c>
      <c r="AL236" s="2">
        <v>29</v>
      </c>
      <c r="AM236" s="2">
        <v>17</v>
      </c>
      <c r="AN236" s="2">
        <v>0</v>
      </c>
      <c r="AO236" s="2">
        <v>0</v>
      </c>
      <c r="AP236" s="6">
        <f>SUM(Table2[[#This Row],[BX B]:[BX FE]])</f>
        <v>46</v>
      </c>
      <c r="AQ236" s="11">
        <f>IF((Table2[[#This Row],[BX T]]/Table2[[#This Row],[Admission]]) = 0, "--", (Table2[[#This Row],[BX T]]/Table2[[#This Row],[Admission]]))</f>
        <v>0.10599078341013825</v>
      </c>
      <c r="AR236" s="11" t="str">
        <f>IF(Table2[[#This Row],[BX T]]=0,"--", IF(Table2[[#This Row],[BX HS]]/Table2[[#This Row],[BX T]]=0, "--", Table2[[#This Row],[BX HS]]/Table2[[#This Row],[BX T]]))</f>
        <v>--</v>
      </c>
      <c r="AS236" s="18" t="str">
        <f>IF(Table2[[#This Row],[BX T]]=0,"--", IF(Table2[[#This Row],[BX FE]]/Table2[[#This Row],[BX T]]=0, "--", Table2[[#This Row],[BX FE]]/Table2[[#This Row],[BX T]]))</f>
        <v>--</v>
      </c>
      <c r="AT236" s="2">
        <v>0</v>
      </c>
      <c r="AU236" s="2">
        <v>0</v>
      </c>
      <c r="AV236" s="2">
        <v>0</v>
      </c>
      <c r="AW236" s="2">
        <v>0</v>
      </c>
      <c r="AX236" s="6">
        <f>SUM(Table2[[#This Row],[SW B]:[SW FE]])</f>
        <v>0</v>
      </c>
      <c r="AY236" s="11" t="str">
        <f>IF((Table2[[#This Row],[SW T]]/Table2[[#This Row],[Admission]]) = 0, "--", (Table2[[#This Row],[SW T]]/Table2[[#This Row],[Admission]]))</f>
        <v>--</v>
      </c>
      <c r="AZ236" s="11" t="str">
        <f>IF(Table2[[#This Row],[SW T]]=0,"--", IF(Table2[[#This Row],[SW HS]]/Table2[[#This Row],[SW T]]=0, "--", Table2[[#This Row],[SW HS]]/Table2[[#This Row],[SW T]]))</f>
        <v>--</v>
      </c>
      <c r="BA236" s="18" t="str">
        <f>IF(Table2[[#This Row],[SW T]]=0,"--", IF(Table2[[#This Row],[SW FE]]/Table2[[#This Row],[SW T]]=0, "--", Table2[[#This Row],[SW FE]]/Table2[[#This Row],[SW T]]))</f>
        <v>--</v>
      </c>
      <c r="BB236" s="2">
        <v>0</v>
      </c>
      <c r="BC236" s="2">
        <v>22</v>
      </c>
      <c r="BD236" s="2">
        <v>0</v>
      </c>
      <c r="BE236" s="2">
        <v>1</v>
      </c>
      <c r="BF236" s="6">
        <f>SUM(Table2[[#This Row],[CHE B]:[CHE FE]])</f>
        <v>23</v>
      </c>
      <c r="BG236" s="11">
        <f>IF((Table2[[#This Row],[CHE T]]/Table2[[#This Row],[Admission]]) = 0, "--", (Table2[[#This Row],[CHE T]]/Table2[[#This Row],[Admission]]))</f>
        <v>5.2995391705069124E-2</v>
      </c>
      <c r="BH236" s="11" t="str">
        <f>IF(Table2[[#This Row],[CHE T]]=0,"--", IF(Table2[[#This Row],[CHE HS]]/Table2[[#This Row],[CHE T]]=0, "--", Table2[[#This Row],[CHE HS]]/Table2[[#This Row],[CHE T]]))</f>
        <v>--</v>
      </c>
      <c r="BI236" s="22">
        <f>IF(Table2[[#This Row],[CHE T]]=0,"--", IF(Table2[[#This Row],[CHE FE]]/Table2[[#This Row],[CHE T]]=0, "--", Table2[[#This Row],[CHE FE]]/Table2[[#This Row],[CHE T]]))</f>
        <v>4.3478260869565216E-2</v>
      </c>
      <c r="BJ236" s="2">
        <v>17</v>
      </c>
      <c r="BK236" s="2">
        <v>0</v>
      </c>
      <c r="BL236" s="2">
        <v>0</v>
      </c>
      <c r="BM236" s="2">
        <v>0</v>
      </c>
      <c r="BN236" s="6">
        <f>SUM(Table2[[#This Row],[WR B]:[WR FE]])</f>
        <v>17</v>
      </c>
      <c r="BO236" s="11">
        <f>IF((Table2[[#This Row],[WR T]]/Table2[[#This Row],[Admission]]) = 0, "--", (Table2[[#This Row],[WR T]]/Table2[[#This Row],[Admission]]))</f>
        <v>3.9170506912442393E-2</v>
      </c>
      <c r="BP236" s="11" t="str">
        <f>IF(Table2[[#This Row],[WR T]]=0,"--", IF(Table2[[#This Row],[WR HS]]/Table2[[#This Row],[WR T]]=0, "--", Table2[[#This Row],[WR HS]]/Table2[[#This Row],[WR T]]))</f>
        <v>--</v>
      </c>
      <c r="BQ236" s="18" t="str">
        <f>IF(Table2[[#This Row],[WR T]]=0,"--", IF(Table2[[#This Row],[WR FE]]/Table2[[#This Row],[WR T]]=0, "--", Table2[[#This Row],[WR FE]]/Table2[[#This Row],[WR T]]))</f>
        <v>--</v>
      </c>
      <c r="BR236" s="2">
        <v>0</v>
      </c>
      <c r="BS236" s="2">
        <v>0</v>
      </c>
      <c r="BT236" s="2">
        <v>0</v>
      </c>
      <c r="BU236" s="2">
        <v>0</v>
      </c>
      <c r="BV236" s="6">
        <f>SUM(Table2[[#This Row],[DNC B]:[DNC FE]])</f>
        <v>0</v>
      </c>
      <c r="BW236" s="11" t="str">
        <f>IF((Table2[[#This Row],[DNC T]]/Table2[[#This Row],[Admission]]) = 0, "--", (Table2[[#This Row],[DNC T]]/Table2[[#This Row],[Admission]]))</f>
        <v>--</v>
      </c>
      <c r="BX236" s="11" t="str">
        <f>IF(Table2[[#This Row],[DNC T]]=0,"--", IF(Table2[[#This Row],[DNC HS]]/Table2[[#This Row],[DNC T]]=0, "--", Table2[[#This Row],[DNC HS]]/Table2[[#This Row],[DNC T]]))</f>
        <v>--</v>
      </c>
      <c r="BY236" s="18" t="str">
        <f>IF(Table2[[#This Row],[DNC T]]=0,"--", IF(Table2[[#This Row],[DNC FE]]/Table2[[#This Row],[DNC T]]=0, "--", Table2[[#This Row],[DNC FE]]/Table2[[#This Row],[DNC T]]))</f>
        <v>--</v>
      </c>
      <c r="BZ236" s="24">
        <f>SUM(Table2[[#This Row],[BX T]],Table2[[#This Row],[SW T]],Table2[[#This Row],[CHE T]],Table2[[#This Row],[WR T]],Table2[[#This Row],[DNC T]])</f>
        <v>86</v>
      </c>
      <c r="CA236" s="2">
        <v>43</v>
      </c>
      <c r="CB236" s="2">
        <v>12</v>
      </c>
      <c r="CC236" s="2">
        <v>0</v>
      </c>
      <c r="CD236" s="2">
        <v>1</v>
      </c>
      <c r="CE236" s="6">
        <f>SUM(Table2[[#This Row],[TF B]:[TF FE]])</f>
        <v>56</v>
      </c>
      <c r="CF236" s="11">
        <f>IF((Table2[[#This Row],[TF T]]/Table2[[#This Row],[Admission]]) = 0, "--", (Table2[[#This Row],[TF T]]/Table2[[#This Row],[Admission]]))</f>
        <v>0.12903225806451613</v>
      </c>
      <c r="CG236" s="11" t="str">
        <f>IF(Table2[[#This Row],[TF T]]=0,"--", IF(Table2[[#This Row],[TF HS]]/Table2[[#This Row],[TF T]]=0, "--", Table2[[#This Row],[TF HS]]/Table2[[#This Row],[TF T]]))</f>
        <v>--</v>
      </c>
      <c r="CH236" s="18">
        <f>IF(Table2[[#This Row],[TF T]]=0,"--", IF(Table2[[#This Row],[TF FE]]/Table2[[#This Row],[TF T]]=0, "--", Table2[[#This Row],[TF FE]]/Table2[[#This Row],[TF T]]))</f>
        <v>1.7857142857142856E-2</v>
      </c>
      <c r="CI236" s="2">
        <v>26</v>
      </c>
      <c r="CJ236" s="2">
        <v>0</v>
      </c>
      <c r="CK236" s="2">
        <v>0</v>
      </c>
      <c r="CL236" s="2">
        <v>0</v>
      </c>
      <c r="CM236" s="6">
        <f>SUM(Table2[[#This Row],[BB B]:[BB FE]])</f>
        <v>26</v>
      </c>
      <c r="CN236" s="11">
        <f>IF((Table2[[#This Row],[BB T]]/Table2[[#This Row],[Admission]]) = 0, "--", (Table2[[#This Row],[BB T]]/Table2[[#This Row],[Admission]]))</f>
        <v>5.9907834101382486E-2</v>
      </c>
      <c r="CO236" s="11" t="str">
        <f>IF(Table2[[#This Row],[BB T]]=0,"--", IF(Table2[[#This Row],[BB HS]]/Table2[[#This Row],[BB T]]=0, "--", Table2[[#This Row],[BB HS]]/Table2[[#This Row],[BB T]]))</f>
        <v>--</v>
      </c>
      <c r="CP236" s="18" t="str">
        <f>IF(Table2[[#This Row],[BB T]]=0,"--", IF(Table2[[#This Row],[BB FE]]/Table2[[#This Row],[BB T]]=0, "--", Table2[[#This Row],[BB FE]]/Table2[[#This Row],[BB T]]))</f>
        <v>--</v>
      </c>
      <c r="CQ236" s="2">
        <v>0</v>
      </c>
      <c r="CR236" s="2">
        <v>22</v>
      </c>
      <c r="CS236" s="2">
        <v>0</v>
      </c>
      <c r="CT236" s="2">
        <v>0</v>
      </c>
      <c r="CU236" s="6">
        <f>SUM(Table2[[#This Row],[SB B]:[SB FE]])</f>
        <v>22</v>
      </c>
      <c r="CV236" s="11">
        <f>IF((Table2[[#This Row],[SB T]]/Table2[[#This Row],[Admission]]) = 0, "--", (Table2[[#This Row],[SB T]]/Table2[[#This Row],[Admission]]))</f>
        <v>5.0691244239631339E-2</v>
      </c>
      <c r="CW236" s="11" t="str">
        <f>IF(Table2[[#This Row],[SB T]]=0,"--", IF(Table2[[#This Row],[SB HS]]/Table2[[#This Row],[SB T]]=0, "--", Table2[[#This Row],[SB HS]]/Table2[[#This Row],[SB T]]))</f>
        <v>--</v>
      </c>
      <c r="CX236" s="18" t="str">
        <f>IF(Table2[[#This Row],[SB T]]=0,"--", IF(Table2[[#This Row],[SB FE]]/Table2[[#This Row],[SB T]]=0, "--", Table2[[#This Row],[SB FE]]/Table2[[#This Row],[SB T]]))</f>
        <v>--</v>
      </c>
      <c r="CY236" s="2">
        <v>4</v>
      </c>
      <c r="CZ236" s="2">
        <v>0</v>
      </c>
      <c r="DA236" s="2">
        <v>0</v>
      </c>
      <c r="DB236" s="2">
        <v>0</v>
      </c>
      <c r="DC236" s="6">
        <f>SUM(Table2[[#This Row],[GF B]:[GF FE]])</f>
        <v>4</v>
      </c>
      <c r="DD236" s="11">
        <f>IF((Table2[[#This Row],[GF T]]/Table2[[#This Row],[Admission]]) = 0, "--", (Table2[[#This Row],[GF T]]/Table2[[#This Row],[Admission]]))</f>
        <v>9.2165898617511521E-3</v>
      </c>
      <c r="DE236" s="11" t="str">
        <f>IF(Table2[[#This Row],[GF T]]=0,"--", IF(Table2[[#This Row],[GF HS]]/Table2[[#This Row],[GF T]]=0, "--", Table2[[#This Row],[GF HS]]/Table2[[#This Row],[GF T]]))</f>
        <v>--</v>
      </c>
      <c r="DF236" s="18" t="str">
        <f>IF(Table2[[#This Row],[GF T]]=0,"--", IF(Table2[[#This Row],[GF FE]]/Table2[[#This Row],[GF T]]=0, "--", Table2[[#This Row],[GF FE]]/Table2[[#This Row],[GF T]]))</f>
        <v>--</v>
      </c>
      <c r="DG236" s="2">
        <v>0</v>
      </c>
      <c r="DH236" s="2">
        <v>0</v>
      </c>
      <c r="DI236" s="2">
        <v>0</v>
      </c>
      <c r="DJ236" s="2">
        <v>0</v>
      </c>
      <c r="DK236" s="6">
        <f>SUM(Table2[[#This Row],[TN B]:[TN FE]])</f>
        <v>0</v>
      </c>
      <c r="DL236" s="11" t="str">
        <f>IF((Table2[[#This Row],[TN T]]/Table2[[#This Row],[Admission]]) = 0, "--", (Table2[[#This Row],[TN T]]/Table2[[#This Row],[Admission]]))</f>
        <v>--</v>
      </c>
      <c r="DM236" s="11" t="str">
        <f>IF(Table2[[#This Row],[TN T]]=0,"--", IF(Table2[[#This Row],[TN HS]]/Table2[[#This Row],[TN T]]=0, "--", Table2[[#This Row],[TN HS]]/Table2[[#This Row],[TN T]]))</f>
        <v>--</v>
      </c>
      <c r="DN236" s="18" t="str">
        <f>IF(Table2[[#This Row],[TN T]]=0,"--", IF(Table2[[#This Row],[TN FE]]/Table2[[#This Row],[TN T]]=0, "--", Table2[[#This Row],[TN FE]]/Table2[[#This Row],[TN T]]))</f>
        <v>--</v>
      </c>
      <c r="DO236" s="2">
        <v>8</v>
      </c>
      <c r="DP236" s="2">
        <v>7</v>
      </c>
      <c r="DQ236" s="2">
        <v>0</v>
      </c>
      <c r="DR236" s="2">
        <v>0</v>
      </c>
      <c r="DS236" s="6">
        <f>SUM(Table2[[#This Row],[BND B]:[BND FE]])</f>
        <v>15</v>
      </c>
      <c r="DT236" s="11">
        <f>IF((Table2[[#This Row],[BND T]]/Table2[[#This Row],[Admission]]) = 0, "--", (Table2[[#This Row],[BND T]]/Table2[[#This Row],[Admission]]))</f>
        <v>3.4562211981566823E-2</v>
      </c>
      <c r="DU236" s="11" t="str">
        <f>IF(Table2[[#This Row],[BND T]]=0,"--", IF(Table2[[#This Row],[BND HS]]/Table2[[#This Row],[BND T]]=0, "--", Table2[[#This Row],[BND HS]]/Table2[[#This Row],[BND T]]))</f>
        <v>--</v>
      </c>
      <c r="DV236" s="18" t="str">
        <f>IF(Table2[[#This Row],[BND T]]=0,"--", IF(Table2[[#This Row],[BND FE]]/Table2[[#This Row],[BND T]]=0, "--", Table2[[#This Row],[BND FE]]/Table2[[#This Row],[BND T]]))</f>
        <v>--</v>
      </c>
      <c r="DW236" s="2">
        <v>0</v>
      </c>
      <c r="DX236" s="2">
        <v>0</v>
      </c>
      <c r="DY236" s="2">
        <v>0</v>
      </c>
      <c r="DZ236" s="2">
        <v>0</v>
      </c>
      <c r="EA236" s="6">
        <f>SUM(Table2[[#This Row],[SPE B]:[SPE FE]])</f>
        <v>0</v>
      </c>
      <c r="EB236" s="11" t="str">
        <f>IF((Table2[[#This Row],[SPE T]]/Table2[[#This Row],[Admission]]) = 0, "--", (Table2[[#This Row],[SPE T]]/Table2[[#This Row],[Admission]]))</f>
        <v>--</v>
      </c>
      <c r="EC236" s="11" t="str">
        <f>IF(Table2[[#This Row],[SPE T]]=0,"--", IF(Table2[[#This Row],[SPE HS]]/Table2[[#This Row],[SPE T]]=0, "--", Table2[[#This Row],[SPE HS]]/Table2[[#This Row],[SPE T]]))</f>
        <v>--</v>
      </c>
      <c r="ED236" s="18" t="str">
        <f>IF(Table2[[#This Row],[SPE T]]=0,"--", IF(Table2[[#This Row],[SPE FE]]/Table2[[#This Row],[SPE T]]=0, "--", Table2[[#This Row],[SPE FE]]/Table2[[#This Row],[SPE T]]))</f>
        <v>--</v>
      </c>
      <c r="EE236" s="2">
        <v>0</v>
      </c>
      <c r="EF236" s="2">
        <v>0</v>
      </c>
      <c r="EG236" s="2">
        <v>0</v>
      </c>
      <c r="EH236" s="2">
        <v>0</v>
      </c>
      <c r="EI236" s="6">
        <f>SUM(Table2[[#This Row],[ORC B]:[ORC FE]])</f>
        <v>0</v>
      </c>
      <c r="EJ236" s="11" t="str">
        <f>IF((Table2[[#This Row],[ORC T]]/Table2[[#This Row],[Admission]]) = 0, "--", (Table2[[#This Row],[ORC T]]/Table2[[#This Row],[Admission]]))</f>
        <v>--</v>
      </c>
      <c r="EK236" s="11" t="str">
        <f>IF(Table2[[#This Row],[ORC T]]=0,"--", IF(Table2[[#This Row],[ORC HS]]/Table2[[#This Row],[ORC T]]=0, "--", Table2[[#This Row],[ORC HS]]/Table2[[#This Row],[ORC T]]))</f>
        <v>--</v>
      </c>
      <c r="EL236" s="18" t="str">
        <f>IF(Table2[[#This Row],[ORC T]]=0,"--", IF(Table2[[#This Row],[ORC FE]]/Table2[[#This Row],[ORC T]]=0, "--", Table2[[#This Row],[ORC FE]]/Table2[[#This Row],[ORC T]]))</f>
        <v>--</v>
      </c>
      <c r="EM236" s="2">
        <v>0</v>
      </c>
      <c r="EN236" s="2">
        <v>0</v>
      </c>
      <c r="EO236" s="2">
        <v>0</v>
      </c>
      <c r="EP236" s="2">
        <v>0</v>
      </c>
      <c r="EQ236" s="6">
        <f>SUM(Table2[[#This Row],[SOL B]:[SOL FE]])</f>
        <v>0</v>
      </c>
      <c r="ER236" s="11" t="str">
        <f>IF((Table2[[#This Row],[SOL T]]/Table2[[#This Row],[Admission]]) = 0, "--", (Table2[[#This Row],[SOL T]]/Table2[[#This Row],[Admission]]))</f>
        <v>--</v>
      </c>
      <c r="ES236" s="11" t="str">
        <f>IF(Table2[[#This Row],[SOL T]]=0,"--", IF(Table2[[#This Row],[SOL HS]]/Table2[[#This Row],[SOL T]]=0, "--", Table2[[#This Row],[SOL HS]]/Table2[[#This Row],[SOL T]]))</f>
        <v>--</v>
      </c>
      <c r="ET236" s="18" t="str">
        <f>IF(Table2[[#This Row],[SOL T]]=0,"--", IF(Table2[[#This Row],[SOL FE]]/Table2[[#This Row],[SOL T]]=0, "--", Table2[[#This Row],[SOL FE]]/Table2[[#This Row],[SOL T]]))</f>
        <v>--</v>
      </c>
      <c r="EU236" s="2">
        <v>0</v>
      </c>
      <c r="EV236" s="2">
        <v>0</v>
      </c>
      <c r="EW236" s="2">
        <v>0</v>
      </c>
      <c r="EX236" s="2">
        <v>0</v>
      </c>
      <c r="EY236" s="6">
        <f>SUM(Table2[[#This Row],[CHO B]:[CHO FE]])</f>
        <v>0</v>
      </c>
      <c r="EZ236" s="11" t="str">
        <f>IF((Table2[[#This Row],[CHO T]]/Table2[[#This Row],[Admission]]) = 0, "--", (Table2[[#This Row],[CHO T]]/Table2[[#This Row],[Admission]]))</f>
        <v>--</v>
      </c>
      <c r="FA236" s="11" t="str">
        <f>IF(Table2[[#This Row],[CHO T]]=0,"--", IF(Table2[[#This Row],[CHO HS]]/Table2[[#This Row],[CHO T]]=0, "--", Table2[[#This Row],[CHO HS]]/Table2[[#This Row],[CHO T]]))</f>
        <v>--</v>
      </c>
      <c r="FB236" s="18" t="str">
        <f>IF(Table2[[#This Row],[CHO T]]=0,"--", IF(Table2[[#This Row],[CHO FE]]/Table2[[#This Row],[CHO T]]=0, "--", Table2[[#This Row],[CHO FE]]/Table2[[#This Row],[CHO T]]))</f>
        <v>--</v>
      </c>
      <c r="FC23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123</v>
      </c>
      <c r="FD236">
        <v>0</v>
      </c>
      <c r="FE236">
        <v>3</v>
      </c>
      <c r="FF236">
        <v>0</v>
      </c>
      <c r="FG236">
        <v>0</v>
      </c>
      <c r="FH236">
        <v>0</v>
      </c>
      <c r="FI236">
        <v>0</v>
      </c>
      <c r="FJ236" s="1" t="s">
        <v>390</v>
      </c>
      <c r="FK236" s="1" t="s">
        <v>390</v>
      </c>
      <c r="FL236">
        <v>0</v>
      </c>
      <c r="FM236">
        <v>0</v>
      </c>
      <c r="FN236" s="1" t="s">
        <v>390</v>
      </c>
      <c r="FO236" s="1" t="s">
        <v>390</v>
      </c>
    </row>
    <row r="237" spans="1:171">
      <c r="A237">
        <v>932</v>
      </c>
      <c r="B237">
        <v>134</v>
      </c>
      <c r="C237" t="s">
        <v>92</v>
      </c>
      <c r="D237" t="s">
        <v>334</v>
      </c>
      <c r="E237" s="20">
        <v>65</v>
      </c>
      <c r="F237" s="2">
        <v>12</v>
      </c>
      <c r="G237" s="2">
        <v>0</v>
      </c>
      <c r="H237" s="2">
        <v>0</v>
      </c>
      <c r="I237" s="2">
        <v>0</v>
      </c>
      <c r="J237" s="6">
        <f>SUM(Table2[[#This Row],[FB B]:[FB FE]])</f>
        <v>12</v>
      </c>
      <c r="K237" s="11">
        <f>IF((Table2[[#This Row],[FB T]]/Table2[[#This Row],[Admission]]) = 0, "--", (Table2[[#This Row],[FB T]]/Table2[[#This Row],[Admission]]))</f>
        <v>0.18461538461538463</v>
      </c>
      <c r="L237" s="11" t="str">
        <f>IF(Table2[[#This Row],[FB T]]=0,"--", IF(Table2[[#This Row],[FB HS]]/Table2[[#This Row],[FB T]]=0, "--", Table2[[#This Row],[FB HS]]/Table2[[#This Row],[FB T]]))</f>
        <v>--</v>
      </c>
      <c r="M237" s="18" t="str">
        <f>IF(Table2[[#This Row],[FB T]]=0,"--", IF(Table2[[#This Row],[FB FE]]/Table2[[#This Row],[FB T]]=0, "--", Table2[[#This Row],[FB FE]]/Table2[[#This Row],[FB T]]))</f>
        <v>--</v>
      </c>
      <c r="N237" s="2">
        <v>0</v>
      </c>
      <c r="O237" s="2">
        <v>0</v>
      </c>
      <c r="P237" s="2">
        <v>0</v>
      </c>
      <c r="Q237" s="2">
        <v>0</v>
      </c>
      <c r="R237" s="6">
        <f>SUM(Table2[[#This Row],[XC B]:[XC FE]])</f>
        <v>0</v>
      </c>
      <c r="S237" s="11" t="str">
        <f>IF((Table2[[#This Row],[XC T]]/Table2[[#This Row],[Admission]]) = 0, "--", (Table2[[#This Row],[XC T]]/Table2[[#This Row],[Admission]]))</f>
        <v>--</v>
      </c>
      <c r="T237" s="11" t="str">
        <f>IF(Table2[[#This Row],[XC T]]=0,"--", IF(Table2[[#This Row],[XC HS]]/Table2[[#This Row],[XC T]]=0, "--", Table2[[#This Row],[XC HS]]/Table2[[#This Row],[XC T]]))</f>
        <v>--</v>
      </c>
      <c r="U237" s="18" t="str">
        <f>IF(Table2[[#This Row],[XC T]]=0,"--", IF(Table2[[#This Row],[XC FE]]/Table2[[#This Row],[XC T]]=0, "--", Table2[[#This Row],[XC FE]]/Table2[[#This Row],[XC T]]))</f>
        <v>--</v>
      </c>
      <c r="V237" s="2">
        <v>17</v>
      </c>
      <c r="W237" s="2">
        <v>0</v>
      </c>
      <c r="X237" s="2">
        <v>0</v>
      </c>
      <c r="Y237" s="6">
        <f>SUM(Table2[[#This Row],[VB G]:[VB FE]])</f>
        <v>17</v>
      </c>
      <c r="Z237" s="11">
        <f>IF((Table2[[#This Row],[VB T]]/Table2[[#This Row],[Admission]]) = 0, "--", (Table2[[#This Row],[VB T]]/Table2[[#This Row],[Admission]]))</f>
        <v>0.26153846153846155</v>
      </c>
      <c r="AA237" s="11" t="str">
        <f>IF(Table2[[#This Row],[VB T]]=0,"--", IF(Table2[[#This Row],[VB HS]]/Table2[[#This Row],[VB T]]=0, "--", Table2[[#This Row],[VB HS]]/Table2[[#This Row],[VB T]]))</f>
        <v>--</v>
      </c>
      <c r="AB237" s="18" t="str">
        <f>IF(Table2[[#This Row],[VB T]]=0,"--", IF(Table2[[#This Row],[VB FE]]/Table2[[#This Row],[VB T]]=0, "--", Table2[[#This Row],[VB FE]]/Table2[[#This Row],[VB T]]))</f>
        <v>--</v>
      </c>
      <c r="AC237" s="2">
        <v>0</v>
      </c>
      <c r="AD237" s="2">
        <v>0</v>
      </c>
      <c r="AE237" s="2">
        <v>0</v>
      </c>
      <c r="AF237" s="2">
        <v>0</v>
      </c>
      <c r="AG237" s="6">
        <f>SUM(Table2[[#This Row],[SC B]:[SC FE]])</f>
        <v>0</v>
      </c>
      <c r="AH237" s="11" t="str">
        <f>IF((Table2[[#This Row],[SC T]]/Table2[[#This Row],[Admission]]) = 0, "--", (Table2[[#This Row],[SC T]]/Table2[[#This Row],[Admission]]))</f>
        <v>--</v>
      </c>
      <c r="AI237" s="11" t="str">
        <f>IF(Table2[[#This Row],[SC T]]=0,"--", IF(Table2[[#This Row],[SC HS]]/Table2[[#This Row],[SC T]]=0, "--", Table2[[#This Row],[SC HS]]/Table2[[#This Row],[SC T]]))</f>
        <v>--</v>
      </c>
      <c r="AJ237" s="18" t="str">
        <f>IF(Table2[[#This Row],[SC T]]=0,"--", IF(Table2[[#This Row],[SC FE]]/Table2[[#This Row],[SC T]]=0, "--", Table2[[#This Row],[SC FE]]/Table2[[#This Row],[SC T]]))</f>
        <v>--</v>
      </c>
      <c r="AK237" s="15">
        <f>SUM(Table2[[#This Row],[FB T]],Table2[[#This Row],[XC T]],Table2[[#This Row],[VB T]],Table2[[#This Row],[SC T]])</f>
        <v>29</v>
      </c>
      <c r="AL237" s="2">
        <v>18</v>
      </c>
      <c r="AM237" s="2">
        <v>13</v>
      </c>
      <c r="AN237" s="2">
        <v>0</v>
      </c>
      <c r="AO237" s="2">
        <v>0</v>
      </c>
      <c r="AP237" s="6">
        <f>SUM(Table2[[#This Row],[BX B]:[BX FE]])</f>
        <v>31</v>
      </c>
      <c r="AQ237" s="11">
        <f>IF((Table2[[#This Row],[BX T]]/Table2[[#This Row],[Admission]]) = 0, "--", (Table2[[#This Row],[BX T]]/Table2[[#This Row],[Admission]]))</f>
        <v>0.47692307692307695</v>
      </c>
      <c r="AR237" s="11" t="str">
        <f>IF(Table2[[#This Row],[BX T]]=0,"--", IF(Table2[[#This Row],[BX HS]]/Table2[[#This Row],[BX T]]=0, "--", Table2[[#This Row],[BX HS]]/Table2[[#This Row],[BX T]]))</f>
        <v>--</v>
      </c>
      <c r="AS237" s="18" t="str">
        <f>IF(Table2[[#This Row],[BX T]]=0,"--", IF(Table2[[#This Row],[BX FE]]/Table2[[#This Row],[BX T]]=0, "--", Table2[[#This Row],[BX FE]]/Table2[[#This Row],[BX T]]))</f>
        <v>--</v>
      </c>
      <c r="AT237" s="2">
        <v>0</v>
      </c>
      <c r="AU237" s="2">
        <v>0</v>
      </c>
      <c r="AV237" s="2">
        <v>0</v>
      </c>
      <c r="AW237" s="2">
        <v>0</v>
      </c>
      <c r="AX237" s="6">
        <f>SUM(Table2[[#This Row],[SW B]:[SW FE]])</f>
        <v>0</v>
      </c>
      <c r="AY237" s="11" t="str">
        <f>IF((Table2[[#This Row],[SW T]]/Table2[[#This Row],[Admission]]) = 0, "--", (Table2[[#This Row],[SW T]]/Table2[[#This Row],[Admission]]))</f>
        <v>--</v>
      </c>
      <c r="AZ237" s="11" t="str">
        <f>IF(Table2[[#This Row],[SW T]]=0,"--", IF(Table2[[#This Row],[SW HS]]/Table2[[#This Row],[SW T]]=0, "--", Table2[[#This Row],[SW HS]]/Table2[[#This Row],[SW T]]))</f>
        <v>--</v>
      </c>
      <c r="BA237" s="18" t="str">
        <f>IF(Table2[[#This Row],[SW T]]=0,"--", IF(Table2[[#This Row],[SW FE]]/Table2[[#This Row],[SW T]]=0, "--", Table2[[#This Row],[SW FE]]/Table2[[#This Row],[SW T]]))</f>
        <v>--</v>
      </c>
      <c r="BB237" s="2">
        <v>0</v>
      </c>
      <c r="BC237" s="2">
        <v>0</v>
      </c>
      <c r="BD237" s="2">
        <v>0</v>
      </c>
      <c r="BE237" s="2">
        <v>0</v>
      </c>
      <c r="BF237" s="6">
        <f>SUM(Table2[[#This Row],[CHE B]:[CHE FE]])</f>
        <v>0</v>
      </c>
      <c r="BG237" s="11" t="str">
        <f>IF((Table2[[#This Row],[CHE T]]/Table2[[#This Row],[Admission]]) = 0, "--", (Table2[[#This Row],[CHE T]]/Table2[[#This Row],[Admission]]))</f>
        <v>--</v>
      </c>
      <c r="BH237" s="11" t="str">
        <f>IF(Table2[[#This Row],[CHE T]]=0,"--", IF(Table2[[#This Row],[CHE HS]]/Table2[[#This Row],[CHE T]]=0, "--", Table2[[#This Row],[CHE HS]]/Table2[[#This Row],[CHE T]]))</f>
        <v>--</v>
      </c>
      <c r="BI237" s="22" t="str">
        <f>IF(Table2[[#This Row],[CHE T]]=0,"--", IF(Table2[[#This Row],[CHE FE]]/Table2[[#This Row],[CHE T]]=0, "--", Table2[[#This Row],[CHE FE]]/Table2[[#This Row],[CHE T]]))</f>
        <v>--</v>
      </c>
      <c r="BJ237" s="2">
        <v>0</v>
      </c>
      <c r="BK237" s="2">
        <v>0</v>
      </c>
      <c r="BL237" s="2">
        <v>0</v>
      </c>
      <c r="BM237" s="2">
        <v>0</v>
      </c>
      <c r="BN237" s="6">
        <f>SUM(Table2[[#This Row],[WR B]:[WR FE]])</f>
        <v>0</v>
      </c>
      <c r="BO237" s="11" t="str">
        <f>IF((Table2[[#This Row],[WR T]]/Table2[[#This Row],[Admission]]) = 0, "--", (Table2[[#This Row],[WR T]]/Table2[[#This Row],[Admission]]))</f>
        <v>--</v>
      </c>
      <c r="BP237" s="11" t="str">
        <f>IF(Table2[[#This Row],[WR T]]=0,"--", IF(Table2[[#This Row],[WR HS]]/Table2[[#This Row],[WR T]]=0, "--", Table2[[#This Row],[WR HS]]/Table2[[#This Row],[WR T]]))</f>
        <v>--</v>
      </c>
      <c r="BQ237" s="18" t="str">
        <f>IF(Table2[[#This Row],[WR T]]=0,"--", IF(Table2[[#This Row],[WR FE]]/Table2[[#This Row],[WR T]]=0, "--", Table2[[#This Row],[WR FE]]/Table2[[#This Row],[WR T]]))</f>
        <v>--</v>
      </c>
      <c r="BR237" s="2">
        <v>0</v>
      </c>
      <c r="BS237" s="2">
        <v>0</v>
      </c>
      <c r="BT237" s="2">
        <v>0</v>
      </c>
      <c r="BU237" s="2">
        <v>0</v>
      </c>
      <c r="BV237" s="6">
        <f>SUM(Table2[[#This Row],[DNC B]:[DNC FE]])</f>
        <v>0</v>
      </c>
      <c r="BW237" s="11" t="str">
        <f>IF((Table2[[#This Row],[DNC T]]/Table2[[#This Row],[Admission]]) = 0, "--", (Table2[[#This Row],[DNC T]]/Table2[[#This Row],[Admission]]))</f>
        <v>--</v>
      </c>
      <c r="BX237" s="11" t="str">
        <f>IF(Table2[[#This Row],[DNC T]]=0,"--", IF(Table2[[#This Row],[DNC HS]]/Table2[[#This Row],[DNC T]]=0, "--", Table2[[#This Row],[DNC HS]]/Table2[[#This Row],[DNC T]]))</f>
        <v>--</v>
      </c>
      <c r="BY237" s="18" t="str">
        <f>IF(Table2[[#This Row],[DNC T]]=0,"--", IF(Table2[[#This Row],[DNC FE]]/Table2[[#This Row],[DNC T]]=0, "--", Table2[[#This Row],[DNC FE]]/Table2[[#This Row],[DNC T]]))</f>
        <v>--</v>
      </c>
      <c r="BZ237" s="24">
        <f>SUM(Table2[[#This Row],[BX T]],Table2[[#This Row],[SW T]],Table2[[#This Row],[CHE T]],Table2[[#This Row],[WR T]],Table2[[#This Row],[DNC T]])</f>
        <v>31</v>
      </c>
      <c r="CA237" s="2">
        <v>9</v>
      </c>
      <c r="CB237" s="2">
        <v>9</v>
      </c>
      <c r="CC237" s="2">
        <v>0</v>
      </c>
      <c r="CD237" s="2">
        <v>0</v>
      </c>
      <c r="CE237" s="6">
        <f>SUM(Table2[[#This Row],[TF B]:[TF FE]])</f>
        <v>18</v>
      </c>
      <c r="CF237" s="11">
        <f>IF((Table2[[#This Row],[TF T]]/Table2[[#This Row],[Admission]]) = 0, "--", (Table2[[#This Row],[TF T]]/Table2[[#This Row],[Admission]]))</f>
        <v>0.27692307692307694</v>
      </c>
      <c r="CG237" s="11" t="str">
        <f>IF(Table2[[#This Row],[TF T]]=0,"--", IF(Table2[[#This Row],[TF HS]]/Table2[[#This Row],[TF T]]=0, "--", Table2[[#This Row],[TF HS]]/Table2[[#This Row],[TF T]]))</f>
        <v>--</v>
      </c>
      <c r="CH237" s="18" t="str">
        <f>IF(Table2[[#This Row],[TF T]]=0,"--", IF(Table2[[#This Row],[TF FE]]/Table2[[#This Row],[TF T]]=0, "--", Table2[[#This Row],[TF FE]]/Table2[[#This Row],[TF T]]))</f>
        <v>--</v>
      </c>
      <c r="CI237" s="2">
        <v>0</v>
      </c>
      <c r="CJ237" s="2">
        <v>0</v>
      </c>
      <c r="CK237" s="2">
        <v>0</v>
      </c>
      <c r="CL237" s="2">
        <v>0</v>
      </c>
      <c r="CM237" s="6">
        <f>SUM(Table2[[#This Row],[BB B]:[BB FE]])</f>
        <v>0</v>
      </c>
      <c r="CN237" s="11" t="str">
        <f>IF((Table2[[#This Row],[BB T]]/Table2[[#This Row],[Admission]]) = 0, "--", (Table2[[#This Row],[BB T]]/Table2[[#This Row],[Admission]]))</f>
        <v>--</v>
      </c>
      <c r="CO237" s="11" t="str">
        <f>IF(Table2[[#This Row],[BB T]]=0,"--", IF(Table2[[#This Row],[BB HS]]/Table2[[#This Row],[BB T]]=0, "--", Table2[[#This Row],[BB HS]]/Table2[[#This Row],[BB T]]))</f>
        <v>--</v>
      </c>
      <c r="CP237" s="18" t="str">
        <f>IF(Table2[[#This Row],[BB T]]=0,"--", IF(Table2[[#This Row],[BB FE]]/Table2[[#This Row],[BB T]]=0, "--", Table2[[#This Row],[BB FE]]/Table2[[#This Row],[BB T]]))</f>
        <v>--</v>
      </c>
      <c r="CQ237" s="2">
        <v>0</v>
      </c>
      <c r="CR237" s="2">
        <v>0</v>
      </c>
      <c r="CS237" s="2">
        <v>0</v>
      </c>
      <c r="CT237" s="2">
        <v>0</v>
      </c>
      <c r="CU237" s="6">
        <f>SUM(Table2[[#This Row],[SB B]:[SB FE]])</f>
        <v>0</v>
      </c>
      <c r="CV237" s="11" t="str">
        <f>IF((Table2[[#This Row],[SB T]]/Table2[[#This Row],[Admission]]) = 0, "--", (Table2[[#This Row],[SB T]]/Table2[[#This Row],[Admission]]))</f>
        <v>--</v>
      </c>
      <c r="CW237" s="11" t="str">
        <f>IF(Table2[[#This Row],[SB T]]=0,"--", IF(Table2[[#This Row],[SB HS]]/Table2[[#This Row],[SB T]]=0, "--", Table2[[#This Row],[SB HS]]/Table2[[#This Row],[SB T]]))</f>
        <v>--</v>
      </c>
      <c r="CX237" s="18" t="str">
        <f>IF(Table2[[#This Row],[SB T]]=0,"--", IF(Table2[[#This Row],[SB FE]]/Table2[[#This Row],[SB T]]=0, "--", Table2[[#This Row],[SB FE]]/Table2[[#This Row],[SB T]]))</f>
        <v>--</v>
      </c>
      <c r="CY237" s="2">
        <v>0</v>
      </c>
      <c r="CZ237" s="2">
        <v>0</v>
      </c>
      <c r="DA237" s="2">
        <v>0</v>
      </c>
      <c r="DB237" s="2">
        <v>0</v>
      </c>
      <c r="DC237" s="6">
        <f>SUM(Table2[[#This Row],[GF B]:[GF FE]])</f>
        <v>0</v>
      </c>
      <c r="DD237" s="11" t="str">
        <f>IF((Table2[[#This Row],[GF T]]/Table2[[#This Row],[Admission]]) = 0, "--", (Table2[[#This Row],[GF T]]/Table2[[#This Row],[Admission]]))</f>
        <v>--</v>
      </c>
      <c r="DE237" s="11" t="str">
        <f>IF(Table2[[#This Row],[GF T]]=0,"--", IF(Table2[[#This Row],[GF HS]]/Table2[[#This Row],[GF T]]=0, "--", Table2[[#This Row],[GF HS]]/Table2[[#This Row],[GF T]]))</f>
        <v>--</v>
      </c>
      <c r="DF237" s="18" t="str">
        <f>IF(Table2[[#This Row],[GF T]]=0,"--", IF(Table2[[#This Row],[GF FE]]/Table2[[#This Row],[GF T]]=0, "--", Table2[[#This Row],[GF FE]]/Table2[[#This Row],[GF T]]))</f>
        <v>--</v>
      </c>
      <c r="DG237" s="2">
        <v>0</v>
      </c>
      <c r="DH237" s="2">
        <v>0</v>
      </c>
      <c r="DI237" s="2">
        <v>0</v>
      </c>
      <c r="DJ237" s="2">
        <v>0</v>
      </c>
      <c r="DK237" s="6">
        <f>SUM(Table2[[#This Row],[TN B]:[TN FE]])</f>
        <v>0</v>
      </c>
      <c r="DL237" s="11" t="str">
        <f>IF((Table2[[#This Row],[TN T]]/Table2[[#This Row],[Admission]]) = 0, "--", (Table2[[#This Row],[TN T]]/Table2[[#This Row],[Admission]]))</f>
        <v>--</v>
      </c>
      <c r="DM237" s="11" t="str">
        <f>IF(Table2[[#This Row],[TN T]]=0,"--", IF(Table2[[#This Row],[TN HS]]/Table2[[#This Row],[TN T]]=0, "--", Table2[[#This Row],[TN HS]]/Table2[[#This Row],[TN T]]))</f>
        <v>--</v>
      </c>
      <c r="DN237" s="18" t="str">
        <f>IF(Table2[[#This Row],[TN T]]=0,"--", IF(Table2[[#This Row],[TN FE]]/Table2[[#This Row],[TN T]]=0, "--", Table2[[#This Row],[TN FE]]/Table2[[#This Row],[TN T]]))</f>
        <v>--</v>
      </c>
      <c r="DO237" s="2">
        <v>0</v>
      </c>
      <c r="DP237" s="2">
        <v>0</v>
      </c>
      <c r="DQ237" s="2">
        <v>0</v>
      </c>
      <c r="DR237" s="2">
        <v>0</v>
      </c>
      <c r="DS237" s="6">
        <f>SUM(Table2[[#This Row],[BND B]:[BND FE]])</f>
        <v>0</v>
      </c>
      <c r="DT237" s="11" t="str">
        <f>IF((Table2[[#This Row],[BND T]]/Table2[[#This Row],[Admission]]) = 0, "--", (Table2[[#This Row],[BND T]]/Table2[[#This Row],[Admission]]))</f>
        <v>--</v>
      </c>
      <c r="DU237" s="11" t="str">
        <f>IF(Table2[[#This Row],[BND T]]=0,"--", IF(Table2[[#This Row],[BND HS]]/Table2[[#This Row],[BND T]]=0, "--", Table2[[#This Row],[BND HS]]/Table2[[#This Row],[BND T]]))</f>
        <v>--</v>
      </c>
      <c r="DV237" s="18" t="str">
        <f>IF(Table2[[#This Row],[BND T]]=0,"--", IF(Table2[[#This Row],[BND FE]]/Table2[[#This Row],[BND T]]=0, "--", Table2[[#This Row],[BND FE]]/Table2[[#This Row],[BND T]]))</f>
        <v>--</v>
      </c>
      <c r="DW237" s="2">
        <v>0</v>
      </c>
      <c r="DX237" s="2">
        <v>0</v>
      </c>
      <c r="DY237" s="2">
        <v>0</v>
      </c>
      <c r="DZ237" s="2">
        <v>0</v>
      </c>
      <c r="EA237" s="6">
        <f>SUM(Table2[[#This Row],[SPE B]:[SPE FE]])</f>
        <v>0</v>
      </c>
      <c r="EB237" s="11" t="str">
        <f>IF((Table2[[#This Row],[SPE T]]/Table2[[#This Row],[Admission]]) = 0, "--", (Table2[[#This Row],[SPE T]]/Table2[[#This Row],[Admission]]))</f>
        <v>--</v>
      </c>
      <c r="EC237" s="11" t="str">
        <f>IF(Table2[[#This Row],[SPE T]]=0,"--", IF(Table2[[#This Row],[SPE HS]]/Table2[[#This Row],[SPE T]]=0, "--", Table2[[#This Row],[SPE HS]]/Table2[[#This Row],[SPE T]]))</f>
        <v>--</v>
      </c>
      <c r="ED237" s="18" t="str">
        <f>IF(Table2[[#This Row],[SPE T]]=0,"--", IF(Table2[[#This Row],[SPE FE]]/Table2[[#This Row],[SPE T]]=0, "--", Table2[[#This Row],[SPE FE]]/Table2[[#This Row],[SPE T]]))</f>
        <v>--</v>
      </c>
      <c r="EE237" s="2">
        <v>0</v>
      </c>
      <c r="EF237" s="2">
        <v>0</v>
      </c>
      <c r="EG237" s="2">
        <v>0</v>
      </c>
      <c r="EH237" s="2">
        <v>0</v>
      </c>
      <c r="EI237" s="6">
        <f>SUM(Table2[[#This Row],[ORC B]:[ORC FE]])</f>
        <v>0</v>
      </c>
      <c r="EJ237" s="11" t="str">
        <f>IF((Table2[[#This Row],[ORC T]]/Table2[[#This Row],[Admission]]) = 0, "--", (Table2[[#This Row],[ORC T]]/Table2[[#This Row],[Admission]]))</f>
        <v>--</v>
      </c>
      <c r="EK237" s="11" t="str">
        <f>IF(Table2[[#This Row],[ORC T]]=0,"--", IF(Table2[[#This Row],[ORC HS]]/Table2[[#This Row],[ORC T]]=0, "--", Table2[[#This Row],[ORC HS]]/Table2[[#This Row],[ORC T]]))</f>
        <v>--</v>
      </c>
      <c r="EL237" s="18" t="str">
        <f>IF(Table2[[#This Row],[ORC T]]=0,"--", IF(Table2[[#This Row],[ORC FE]]/Table2[[#This Row],[ORC T]]=0, "--", Table2[[#This Row],[ORC FE]]/Table2[[#This Row],[ORC T]]))</f>
        <v>--</v>
      </c>
      <c r="EM237" s="2">
        <v>0</v>
      </c>
      <c r="EN237" s="2">
        <v>0</v>
      </c>
      <c r="EO237" s="2">
        <v>0</v>
      </c>
      <c r="EP237" s="2">
        <v>0</v>
      </c>
      <c r="EQ237" s="6">
        <f>SUM(Table2[[#This Row],[SOL B]:[SOL FE]])</f>
        <v>0</v>
      </c>
      <c r="ER237" s="11" t="str">
        <f>IF((Table2[[#This Row],[SOL T]]/Table2[[#This Row],[Admission]]) = 0, "--", (Table2[[#This Row],[SOL T]]/Table2[[#This Row],[Admission]]))</f>
        <v>--</v>
      </c>
      <c r="ES237" s="11" t="str">
        <f>IF(Table2[[#This Row],[SOL T]]=0,"--", IF(Table2[[#This Row],[SOL HS]]/Table2[[#This Row],[SOL T]]=0, "--", Table2[[#This Row],[SOL HS]]/Table2[[#This Row],[SOL T]]))</f>
        <v>--</v>
      </c>
      <c r="ET237" s="18" t="str">
        <f>IF(Table2[[#This Row],[SOL T]]=0,"--", IF(Table2[[#This Row],[SOL FE]]/Table2[[#This Row],[SOL T]]=0, "--", Table2[[#This Row],[SOL FE]]/Table2[[#This Row],[SOL T]]))</f>
        <v>--</v>
      </c>
      <c r="EU237" s="2">
        <v>0</v>
      </c>
      <c r="EV237" s="2">
        <v>0</v>
      </c>
      <c r="EW237" s="2">
        <v>0</v>
      </c>
      <c r="EX237" s="2">
        <v>0</v>
      </c>
      <c r="EY237" s="6">
        <f>SUM(Table2[[#This Row],[CHO B]:[CHO FE]])</f>
        <v>0</v>
      </c>
      <c r="EZ237" s="11" t="str">
        <f>IF((Table2[[#This Row],[CHO T]]/Table2[[#This Row],[Admission]]) = 0, "--", (Table2[[#This Row],[CHO T]]/Table2[[#This Row],[Admission]]))</f>
        <v>--</v>
      </c>
      <c r="FA237" s="11" t="str">
        <f>IF(Table2[[#This Row],[CHO T]]=0,"--", IF(Table2[[#This Row],[CHO HS]]/Table2[[#This Row],[CHO T]]=0, "--", Table2[[#This Row],[CHO HS]]/Table2[[#This Row],[CHO T]]))</f>
        <v>--</v>
      </c>
      <c r="FB237" s="18" t="str">
        <f>IF(Table2[[#This Row],[CHO T]]=0,"--", IF(Table2[[#This Row],[CHO FE]]/Table2[[#This Row],[CHO T]]=0, "--", Table2[[#This Row],[CHO FE]]/Table2[[#This Row],[CHO T]]))</f>
        <v>--</v>
      </c>
      <c r="FC23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18</v>
      </c>
      <c r="FD237">
        <v>0</v>
      </c>
      <c r="FE237">
        <v>0</v>
      </c>
      <c r="FF237">
        <v>0</v>
      </c>
      <c r="FG237">
        <v>0</v>
      </c>
      <c r="FH237">
        <v>0</v>
      </c>
      <c r="FI237">
        <v>0</v>
      </c>
      <c r="FJ237" s="1" t="s">
        <v>390</v>
      </c>
      <c r="FK237" s="1" t="s">
        <v>390</v>
      </c>
      <c r="FL237">
        <v>0</v>
      </c>
      <c r="FM237">
        <v>0</v>
      </c>
      <c r="FN237" s="1" t="s">
        <v>390</v>
      </c>
      <c r="FO237" s="1" t="s">
        <v>390</v>
      </c>
    </row>
    <row r="238" spans="1:171">
      <c r="A238">
        <v>1063</v>
      </c>
      <c r="B238">
        <v>326</v>
      </c>
      <c r="C238" t="s">
        <v>94</v>
      </c>
      <c r="D238" t="s">
        <v>335</v>
      </c>
      <c r="E238" s="20">
        <v>1891</v>
      </c>
      <c r="F238" s="2">
        <v>118</v>
      </c>
      <c r="G238" s="2">
        <v>0</v>
      </c>
      <c r="H238" s="2">
        <v>0</v>
      </c>
      <c r="I238" s="2">
        <v>0</v>
      </c>
      <c r="J238" s="6">
        <f>SUM(Table2[[#This Row],[FB B]:[FB FE]])</f>
        <v>118</v>
      </c>
      <c r="K238" s="11">
        <f>IF((Table2[[#This Row],[FB T]]/Table2[[#This Row],[Admission]]) = 0, "--", (Table2[[#This Row],[FB T]]/Table2[[#This Row],[Admission]]))</f>
        <v>6.2400846113167638E-2</v>
      </c>
      <c r="L238" s="11" t="str">
        <f>IF(Table2[[#This Row],[FB T]]=0,"--", IF(Table2[[#This Row],[FB HS]]/Table2[[#This Row],[FB T]]=0, "--", Table2[[#This Row],[FB HS]]/Table2[[#This Row],[FB T]]))</f>
        <v>--</v>
      </c>
      <c r="M238" s="18" t="str">
        <f>IF(Table2[[#This Row],[FB T]]=0,"--", IF(Table2[[#This Row],[FB FE]]/Table2[[#This Row],[FB T]]=0, "--", Table2[[#This Row],[FB FE]]/Table2[[#This Row],[FB T]]))</f>
        <v>--</v>
      </c>
      <c r="N238" s="2">
        <v>42</v>
      </c>
      <c r="O238" s="2">
        <v>32</v>
      </c>
      <c r="P238" s="2">
        <v>1</v>
      </c>
      <c r="Q238" s="2">
        <v>0</v>
      </c>
      <c r="R238" s="6">
        <f>SUM(Table2[[#This Row],[XC B]:[XC FE]])</f>
        <v>75</v>
      </c>
      <c r="S238" s="11">
        <f>IF((Table2[[#This Row],[XC T]]/Table2[[#This Row],[Admission]]) = 0, "--", (Table2[[#This Row],[XC T]]/Table2[[#This Row],[Admission]]))</f>
        <v>3.9661554732945532E-2</v>
      </c>
      <c r="T238" s="11">
        <f>IF(Table2[[#This Row],[XC T]]=0,"--", IF(Table2[[#This Row],[XC HS]]/Table2[[#This Row],[XC T]]=0, "--", Table2[[#This Row],[XC HS]]/Table2[[#This Row],[XC T]]))</f>
        <v>1.3333333333333334E-2</v>
      </c>
      <c r="U238" s="18" t="str">
        <f>IF(Table2[[#This Row],[XC T]]=0,"--", IF(Table2[[#This Row],[XC FE]]/Table2[[#This Row],[XC T]]=0, "--", Table2[[#This Row],[XC FE]]/Table2[[#This Row],[XC T]]))</f>
        <v>--</v>
      </c>
      <c r="V238" s="2">
        <v>44</v>
      </c>
      <c r="W238" s="2">
        <v>0</v>
      </c>
      <c r="X238" s="2">
        <v>0</v>
      </c>
      <c r="Y238" s="6">
        <f>SUM(Table2[[#This Row],[VB G]:[VB FE]])</f>
        <v>44</v>
      </c>
      <c r="Z238" s="11">
        <f>IF((Table2[[#This Row],[VB T]]/Table2[[#This Row],[Admission]]) = 0, "--", (Table2[[#This Row],[VB T]]/Table2[[#This Row],[Admission]]))</f>
        <v>2.3268112109994712E-2</v>
      </c>
      <c r="AA238" s="11" t="str">
        <f>IF(Table2[[#This Row],[VB T]]=0,"--", IF(Table2[[#This Row],[VB HS]]/Table2[[#This Row],[VB T]]=0, "--", Table2[[#This Row],[VB HS]]/Table2[[#This Row],[VB T]]))</f>
        <v>--</v>
      </c>
      <c r="AB238" s="18" t="str">
        <f>IF(Table2[[#This Row],[VB T]]=0,"--", IF(Table2[[#This Row],[VB FE]]/Table2[[#This Row],[VB T]]=0, "--", Table2[[#This Row],[VB FE]]/Table2[[#This Row],[VB T]]))</f>
        <v>--</v>
      </c>
      <c r="AC238" s="2">
        <v>55</v>
      </c>
      <c r="AD238" s="2">
        <v>0</v>
      </c>
      <c r="AE238" s="2">
        <v>0</v>
      </c>
      <c r="AF238" s="2">
        <v>1</v>
      </c>
      <c r="AG238" s="6">
        <f>SUM(Table2[[#This Row],[SC B]:[SC FE]])</f>
        <v>56</v>
      </c>
      <c r="AH238" s="11">
        <f>IF((Table2[[#This Row],[SC T]]/Table2[[#This Row],[Admission]]) = 0, "--", (Table2[[#This Row],[SC T]]/Table2[[#This Row],[Admission]]))</f>
        <v>2.9613960867265997E-2</v>
      </c>
      <c r="AI238" s="11" t="str">
        <f>IF(Table2[[#This Row],[SC T]]=0,"--", IF(Table2[[#This Row],[SC HS]]/Table2[[#This Row],[SC T]]=0, "--", Table2[[#This Row],[SC HS]]/Table2[[#This Row],[SC T]]))</f>
        <v>--</v>
      </c>
      <c r="AJ238" s="18">
        <f>IF(Table2[[#This Row],[SC T]]=0,"--", IF(Table2[[#This Row],[SC FE]]/Table2[[#This Row],[SC T]]=0, "--", Table2[[#This Row],[SC FE]]/Table2[[#This Row],[SC T]]))</f>
        <v>1.7857142857142856E-2</v>
      </c>
      <c r="AK238" s="15">
        <f>SUM(Table2[[#This Row],[FB T]],Table2[[#This Row],[XC T]],Table2[[#This Row],[VB T]],Table2[[#This Row],[SC T]])</f>
        <v>293</v>
      </c>
      <c r="AL238" s="2">
        <v>46</v>
      </c>
      <c r="AM238" s="2">
        <v>34</v>
      </c>
      <c r="AN238" s="2">
        <v>0</v>
      </c>
      <c r="AO238" s="2">
        <v>0</v>
      </c>
      <c r="AP238" s="6">
        <f>SUM(Table2[[#This Row],[BX B]:[BX FE]])</f>
        <v>80</v>
      </c>
      <c r="AQ238" s="11">
        <f>IF((Table2[[#This Row],[BX T]]/Table2[[#This Row],[Admission]]) = 0, "--", (Table2[[#This Row],[BX T]]/Table2[[#This Row],[Admission]]))</f>
        <v>4.2305658381808567E-2</v>
      </c>
      <c r="AR238" s="11" t="str">
        <f>IF(Table2[[#This Row],[BX T]]=0,"--", IF(Table2[[#This Row],[BX HS]]/Table2[[#This Row],[BX T]]=0, "--", Table2[[#This Row],[BX HS]]/Table2[[#This Row],[BX T]]))</f>
        <v>--</v>
      </c>
      <c r="AS238" s="18" t="str">
        <f>IF(Table2[[#This Row],[BX T]]=0,"--", IF(Table2[[#This Row],[BX FE]]/Table2[[#This Row],[BX T]]=0, "--", Table2[[#This Row],[BX FE]]/Table2[[#This Row],[BX T]]))</f>
        <v>--</v>
      </c>
      <c r="AT238" s="2">
        <v>22</v>
      </c>
      <c r="AU238" s="2">
        <v>33</v>
      </c>
      <c r="AV238" s="2">
        <v>0</v>
      </c>
      <c r="AW238" s="2">
        <v>0</v>
      </c>
      <c r="AX238" s="6">
        <f>SUM(Table2[[#This Row],[SW B]:[SW FE]])</f>
        <v>55</v>
      </c>
      <c r="AY238" s="11">
        <f>IF((Table2[[#This Row],[SW T]]/Table2[[#This Row],[Admission]]) = 0, "--", (Table2[[#This Row],[SW T]]/Table2[[#This Row],[Admission]]))</f>
        <v>2.9085140137493391E-2</v>
      </c>
      <c r="AZ238" s="11" t="str">
        <f>IF(Table2[[#This Row],[SW T]]=0,"--", IF(Table2[[#This Row],[SW HS]]/Table2[[#This Row],[SW T]]=0, "--", Table2[[#This Row],[SW HS]]/Table2[[#This Row],[SW T]]))</f>
        <v>--</v>
      </c>
      <c r="BA238" s="18" t="str">
        <f>IF(Table2[[#This Row],[SW T]]=0,"--", IF(Table2[[#This Row],[SW FE]]/Table2[[#This Row],[SW T]]=0, "--", Table2[[#This Row],[SW FE]]/Table2[[#This Row],[SW T]]))</f>
        <v>--</v>
      </c>
      <c r="BB238" s="2">
        <v>0</v>
      </c>
      <c r="BC238" s="2">
        <v>35</v>
      </c>
      <c r="BD238" s="2">
        <v>0</v>
      </c>
      <c r="BE238" s="2">
        <v>0</v>
      </c>
      <c r="BF238" s="6">
        <f>SUM(Table2[[#This Row],[CHE B]:[CHE FE]])</f>
        <v>35</v>
      </c>
      <c r="BG238" s="11">
        <f>IF((Table2[[#This Row],[CHE T]]/Table2[[#This Row],[Admission]]) = 0, "--", (Table2[[#This Row],[CHE T]]/Table2[[#This Row],[Admission]]))</f>
        <v>1.8508725542041249E-2</v>
      </c>
      <c r="BH238" s="11" t="str">
        <f>IF(Table2[[#This Row],[CHE T]]=0,"--", IF(Table2[[#This Row],[CHE HS]]/Table2[[#This Row],[CHE T]]=0, "--", Table2[[#This Row],[CHE HS]]/Table2[[#This Row],[CHE T]]))</f>
        <v>--</v>
      </c>
      <c r="BI238" s="22" t="str">
        <f>IF(Table2[[#This Row],[CHE T]]=0,"--", IF(Table2[[#This Row],[CHE FE]]/Table2[[#This Row],[CHE T]]=0, "--", Table2[[#This Row],[CHE FE]]/Table2[[#This Row],[CHE T]]))</f>
        <v>--</v>
      </c>
      <c r="BJ238" s="2">
        <v>40</v>
      </c>
      <c r="BK238" s="2">
        <v>8</v>
      </c>
      <c r="BL238" s="2">
        <v>0</v>
      </c>
      <c r="BM238" s="2">
        <v>0</v>
      </c>
      <c r="BN238" s="6">
        <f>SUM(Table2[[#This Row],[WR B]:[WR FE]])</f>
        <v>48</v>
      </c>
      <c r="BO238" s="11">
        <f>IF((Table2[[#This Row],[WR T]]/Table2[[#This Row],[Admission]]) = 0, "--", (Table2[[#This Row],[WR T]]/Table2[[#This Row],[Admission]]))</f>
        <v>2.538339502908514E-2</v>
      </c>
      <c r="BP238" s="11" t="str">
        <f>IF(Table2[[#This Row],[WR T]]=0,"--", IF(Table2[[#This Row],[WR HS]]/Table2[[#This Row],[WR T]]=0, "--", Table2[[#This Row],[WR HS]]/Table2[[#This Row],[WR T]]))</f>
        <v>--</v>
      </c>
      <c r="BQ238" s="18" t="str">
        <f>IF(Table2[[#This Row],[WR T]]=0,"--", IF(Table2[[#This Row],[WR FE]]/Table2[[#This Row],[WR T]]=0, "--", Table2[[#This Row],[WR FE]]/Table2[[#This Row],[WR T]]))</f>
        <v>--</v>
      </c>
      <c r="BR238" s="2">
        <v>0</v>
      </c>
      <c r="BS238" s="2">
        <v>17</v>
      </c>
      <c r="BT238" s="2">
        <v>0</v>
      </c>
      <c r="BU238" s="2">
        <v>0</v>
      </c>
      <c r="BV238" s="6">
        <f>SUM(Table2[[#This Row],[DNC B]:[DNC FE]])</f>
        <v>17</v>
      </c>
      <c r="BW238" s="11">
        <f>IF((Table2[[#This Row],[DNC T]]/Table2[[#This Row],[Admission]]) = 0, "--", (Table2[[#This Row],[DNC T]]/Table2[[#This Row],[Admission]]))</f>
        <v>8.9899524061343213E-3</v>
      </c>
      <c r="BX238" s="11" t="str">
        <f>IF(Table2[[#This Row],[DNC T]]=0,"--", IF(Table2[[#This Row],[DNC HS]]/Table2[[#This Row],[DNC T]]=0, "--", Table2[[#This Row],[DNC HS]]/Table2[[#This Row],[DNC T]]))</f>
        <v>--</v>
      </c>
      <c r="BY238" s="18" t="str">
        <f>IF(Table2[[#This Row],[DNC T]]=0,"--", IF(Table2[[#This Row],[DNC FE]]/Table2[[#This Row],[DNC T]]=0, "--", Table2[[#This Row],[DNC FE]]/Table2[[#This Row],[DNC T]]))</f>
        <v>--</v>
      </c>
      <c r="BZ238" s="24">
        <f>SUM(Table2[[#This Row],[BX T]],Table2[[#This Row],[SW T]],Table2[[#This Row],[CHE T]],Table2[[#This Row],[WR T]],Table2[[#This Row],[DNC T]])</f>
        <v>235</v>
      </c>
      <c r="CA238" s="2">
        <v>78</v>
      </c>
      <c r="CB238" s="2">
        <v>55</v>
      </c>
      <c r="CC238" s="2">
        <v>1</v>
      </c>
      <c r="CD238" s="2">
        <v>1</v>
      </c>
      <c r="CE238" s="6">
        <f>SUM(Table2[[#This Row],[TF B]:[TF FE]])</f>
        <v>135</v>
      </c>
      <c r="CF238" s="11">
        <f>IF((Table2[[#This Row],[TF T]]/Table2[[#This Row],[Admission]]) = 0, "--", (Table2[[#This Row],[TF T]]/Table2[[#This Row],[Admission]]))</f>
        <v>7.1390798519301954E-2</v>
      </c>
      <c r="CG238" s="11">
        <f>IF(Table2[[#This Row],[TF T]]=0,"--", IF(Table2[[#This Row],[TF HS]]/Table2[[#This Row],[TF T]]=0, "--", Table2[[#This Row],[TF HS]]/Table2[[#This Row],[TF T]]))</f>
        <v>7.4074074074074077E-3</v>
      </c>
      <c r="CH238" s="18">
        <f>IF(Table2[[#This Row],[TF T]]=0,"--", IF(Table2[[#This Row],[TF FE]]/Table2[[#This Row],[TF T]]=0, "--", Table2[[#This Row],[TF FE]]/Table2[[#This Row],[TF T]]))</f>
        <v>7.4074074074074077E-3</v>
      </c>
      <c r="CI238" s="2">
        <v>42</v>
      </c>
      <c r="CJ238" s="2">
        <v>0</v>
      </c>
      <c r="CK238" s="2">
        <v>0</v>
      </c>
      <c r="CL238" s="2">
        <v>0</v>
      </c>
      <c r="CM238" s="6">
        <f>SUM(Table2[[#This Row],[BB B]:[BB FE]])</f>
        <v>42</v>
      </c>
      <c r="CN238" s="11">
        <f>IF((Table2[[#This Row],[BB T]]/Table2[[#This Row],[Admission]]) = 0, "--", (Table2[[#This Row],[BB T]]/Table2[[#This Row],[Admission]]))</f>
        <v>2.2210470650449499E-2</v>
      </c>
      <c r="CO238" s="11" t="str">
        <f>IF(Table2[[#This Row],[BB T]]=0,"--", IF(Table2[[#This Row],[BB HS]]/Table2[[#This Row],[BB T]]=0, "--", Table2[[#This Row],[BB HS]]/Table2[[#This Row],[BB T]]))</f>
        <v>--</v>
      </c>
      <c r="CP238" s="18" t="str">
        <f>IF(Table2[[#This Row],[BB T]]=0,"--", IF(Table2[[#This Row],[BB FE]]/Table2[[#This Row],[BB T]]=0, "--", Table2[[#This Row],[BB FE]]/Table2[[#This Row],[BB T]]))</f>
        <v>--</v>
      </c>
      <c r="CQ238" s="2">
        <v>0</v>
      </c>
      <c r="CR238" s="2">
        <v>36</v>
      </c>
      <c r="CS238" s="2">
        <v>0</v>
      </c>
      <c r="CT238" s="2">
        <v>0</v>
      </c>
      <c r="CU238" s="6">
        <f>SUM(Table2[[#This Row],[SB B]:[SB FE]])</f>
        <v>36</v>
      </c>
      <c r="CV238" s="11">
        <f>IF((Table2[[#This Row],[SB T]]/Table2[[#This Row],[Admission]]) = 0, "--", (Table2[[#This Row],[SB T]]/Table2[[#This Row],[Admission]]))</f>
        <v>1.9037546271813855E-2</v>
      </c>
      <c r="CW238" s="11" t="str">
        <f>IF(Table2[[#This Row],[SB T]]=0,"--", IF(Table2[[#This Row],[SB HS]]/Table2[[#This Row],[SB T]]=0, "--", Table2[[#This Row],[SB HS]]/Table2[[#This Row],[SB T]]))</f>
        <v>--</v>
      </c>
      <c r="CX238" s="18" t="str">
        <f>IF(Table2[[#This Row],[SB T]]=0,"--", IF(Table2[[#This Row],[SB FE]]/Table2[[#This Row],[SB T]]=0, "--", Table2[[#This Row],[SB FE]]/Table2[[#This Row],[SB T]]))</f>
        <v>--</v>
      </c>
      <c r="CY238" s="2">
        <v>13</v>
      </c>
      <c r="CZ238" s="2">
        <v>12</v>
      </c>
      <c r="DA238" s="2">
        <v>0</v>
      </c>
      <c r="DB238" s="2">
        <v>0</v>
      </c>
      <c r="DC238" s="6">
        <f>SUM(Table2[[#This Row],[GF B]:[GF FE]])</f>
        <v>25</v>
      </c>
      <c r="DD238" s="11">
        <f>IF((Table2[[#This Row],[GF T]]/Table2[[#This Row],[Admission]]) = 0, "--", (Table2[[#This Row],[GF T]]/Table2[[#This Row],[Admission]]))</f>
        <v>1.3220518244315178E-2</v>
      </c>
      <c r="DE238" s="11" t="str">
        <f>IF(Table2[[#This Row],[GF T]]=0,"--", IF(Table2[[#This Row],[GF HS]]/Table2[[#This Row],[GF T]]=0, "--", Table2[[#This Row],[GF HS]]/Table2[[#This Row],[GF T]]))</f>
        <v>--</v>
      </c>
      <c r="DF238" s="18" t="str">
        <f>IF(Table2[[#This Row],[GF T]]=0,"--", IF(Table2[[#This Row],[GF FE]]/Table2[[#This Row],[GF T]]=0, "--", Table2[[#This Row],[GF FE]]/Table2[[#This Row],[GF T]]))</f>
        <v>--</v>
      </c>
      <c r="DG238" s="2">
        <v>21</v>
      </c>
      <c r="DH238" s="2">
        <v>15</v>
      </c>
      <c r="DI238" s="2">
        <v>0</v>
      </c>
      <c r="DJ238" s="2">
        <v>0</v>
      </c>
      <c r="DK238" s="6">
        <f>SUM(Table2[[#This Row],[TN B]:[TN FE]])</f>
        <v>36</v>
      </c>
      <c r="DL238" s="11">
        <f>IF((Table2[[#This Row],[TN T]]/Table2[[#This Row],[Admission]]) = 0, "--", (Table2[[#This Row],[TN T]]/Table2[[#This Row],[Admission]]))</f>
        <v>1.9037546271813855E-2</v>
      </c>
      <c r="DM238" s="11" t="str">
        <f>IF(Table2[[#This Row],[TN T]]=0,"--", IF(Table2[[#This Row],[TN HS]]/Table2[[#This Row],[TN T]]=0, "--", Table2[[#This Row],[TN HS]]/Table2[[#This Row],[TN T]]))</f>
        <v>--</v>
      </c>
      <c r="DN238" s="18" t="str">
        <f>IF(Table2[[#This Row],[TN T]]=0,"--", IF(Table2[[#This Row],[TN FE]]/Table2[[#This Row],[TN T]]=0, "--", Table2[[#This Row],[TN FE]]/Table2[[#This Row],[TN T]]))</f>
        <v>--</v>
      </c>
      <c r="DO238" s="2">
        <v>54</v>
      </c>
      <c r="DP238" s="2">
        <v>35</v>
      </c>
      <c r="DQ238" s="2">
        <v>0</v>
      </c>
      <c r="DR238" s="2">
        <v>0</v>
      </c>
      <c r="DS238" s="6">
        <f>SUM(Table2[[#This Row],[BND B]:[BND FE]])</f>
        <v>89</v>
      </c>
      <c r="DT238" s="11">
        <f>IF((Table2[[#This Row],[BND T]]/Table2[[#This Row],[Admission]]) = 0, "--", (Table2[[#This Row],[BND T]]/Table2[[#This Row],[Admission]]))</f>
        <v>4.7065044949762033E-2</v>
      </c>
      <c r="DU238" s="11" t="str">
        <f>IF(Table2[[#This Row],[BND T]]=0,"--", IF(Table2[[#This Row],[BND HS]]/Table2[[#This Row],[BND T]]=0, "--", Table2[[#This Row],[BND HS]]/Table2[[#This Row],[BND T]]))</f>
        <v>--</v>
      </c>
      <c r="DV238" s="18" t="str">
        <f>IF(Table2[[#This Row],[BND T]]=0,"--", IF(Table2[[#This Row],[BND FE]]/Table2[[#This Row],[BND T]]=0, "--", Table2[[#This Row],[BND FE]]/Table2[[#This Row],[BND T]]))</f>
        <v>--</v>
      </c>
      <c r="DW238" s="2">
        <v>21</v>
      </c>
      <c r="DX238" s="2">
        <v>11</v>
      </c>
      <c r="DY238" s="2">
        <v>0</v>
      </c>
      <c r="DZ238" s="2">
        <v>0</v>
      </c>
      <c r="EA238" s="6">
        <f>SUM(Table2[[#This Row],[SPE B]:[SPE FE]])</f>
        <v>32</v>
      </c>
      <c r="EB238" s="11">
        <f>IF((Table2[[#This Row],[SPE T]]/Table2[[#This Row],[Admission]]) = 0, "--", (Table2[[#This Row],[SPE T]]/Table2[[#This Row],[Admission]]))</f>
        <v>1.6922263352723427E-2</v>
      </c>
      <c r="EC238" s="11" t="str">
        <f>IF(Table2[[#This Row],[SPE T]]=0,"--", IF(Table2[[#This Row],[SPE HS]]/Table2[[#This Row],[SPE T]]=0, "--", Table2[[#This Row],[SPE HS]]/Table2[[#This Row],[SPE T]]))</f>
        <v>--</v>
      </c>
      <c r="ED238" s="18" t="str">
        <f>IF(Table2[[#This Row],[SPE T]]=0,"--", IF(Table2[[#This Row],[SPE FE]]/Table2[[#This Row],[SPE T]]=0, "--", Table2[[#This Row],[SPE FE]]/Table2[[#This Row],[SPE T]]))</f>
        <v>--</v>
      </c>
      <c r="EE238" s="2">
        <v>0</v>
      </c>
      <c r="EF238" s="2">
        <v>0</v>
      </c>
      <c r="EG238" s="2">
        <v>0</v>
      </c>
      <c r="EH238" s="2">
        <v>0</v>
      </c>
      <c r="EI238" s="6">
        <f>SUM(Table2[[#This Row],[ORC B]:[ORC FE]])</f>
        <v>0</v>
      </c>
      <c r="EJ238" s="11" t="str">
        <f>IF((Table2[[#This Row],[ORC T]]/Table2[[#This Row],[Admission]]) = 0, "--", (Table2[[#This Row],[ORC T]]/Table2[[#This Row],[Admission]]))</f>
        <v>--</v>
      </c>
      <c r="EK238" s="11" t="str">
        <f>IF(Table2[[#This Row],[ORC T]]=0,"--", IF(Table2[[#This Row],[ORC HS]]/Table2[[#This Row],[ORC T]]=0, "--", Table2[[#This Row],[ORC HS]]/Table2[[#This Row],[ORC T]]))</f>
        <v>--</v>
      </c>
      <c r="EL238" s="18" t="str">
        <f>IF(Table2[[#This Row],[ORC T]]=0,"--", IF(Table2[[#This Row],[ORC FE]]/Table2[[#This Row],[ORC T]]=0, "--", Table2[[#This Row],[ORC FE]]/Table2[[#This Row],[ORC T]]))</f>
        <v>--</v>
      </c>
      <c r="EM238" s="2">
        <v>1</v>
      </c>
      <c r="EN238" s="2">
        <v>2</v>
      </c>
      <c r="EO238" s="2">
        <v>0</v>
      </c>
      <c r="EP238" s="2">
        <v>0</v>
      </c>
      <c r="EQ238" s="6">
        <f>SUM(Table2[[#This Row],[SOL B]:[SOL FE]])</f>
        <v>3</v>
      </c>
      <c r="ER238" s="11">
        <f>IF((Table2[[#This Row],[SOL T]]/Table2[[#This Row],[Admission]]) = 0, "--", (Table2[[#This Row],[SOL T]]/Table2[[#This Row],[Admission]]))</f>
        <v>1.5864621893178213E-3</v>
      </c>
      <c r="ES238" s="11" t="str">
        <f>IF(Table2[[#This Row],[SOL T]]=0,"--", IF(Table2[[#This Row],[SOL HS]]/Table2[[#This Row],[SOL T]]=0, "--", Table2[[#This Row],[SOL HS]]/Table2[[#This Row],[SOL T]]))</f>
        <v>--</v>
      </c>
      <c r="ET238" s="18" t="str">
        <f>IF(Table2[[#This Row],[SOL T]]=0,"--", IF(Table2[[#This Row],[SOL FE]]/Table2[[#This Row],[SOL T]]=0, "--", Table2[[#This Row],[SOL FE]]/Table2[[#This Row],[SOL T]]))</f>
        <v>--</v>
      </c>
      <c r="EU238" s="2">
        <v>30</v>
      </c>
      <c r="EV238" s="2">
        <v>39</v>
      </c>
      <c r="EW238" s="2">
        <v>0</v>
      </c>
      <c r="EX238" s="2">
        <v>0</v>
      </c>
      <c r="EY238" s="6">
        <f>SUM(Table2[[#This Row],[CHO B]:[CHO FE]])</f>
        <v>69</v>
      </c>
      <c r="EZ238" s="11">
        <f>IF((Table2[[#This Row],[CHO T]]/Table2[[#This Row],[Admission]]) = 0, "--", (Table2[[#This Row],[CHO T]]/Table2[[#This Row],[Admission]]))</f>
        <v>3.6488630354309888E-2</v>
      </c>
      <c r="FA238" s="11" t="str">
        <f>IF(Table2[[#This Row],[CHO T]]=0,"--", IF(Table2[[#This Row],[CHO HS]]/Table2[[#This Row],[CHO T]]=0, "--", Table2[[#This Row],[CHO HS]]/Table2[[#This Row],[CHO T]]))</f>
        <v>--</v>
      </c>
      <c r="FB238" s="18" t="str">
        <f>IF(Table2[[#This Row],[CHO T]]=0,"--", IF(Table2[[#This Row],[CHO FE]]/Table2[[#This Row],[CHO T]]=0, "--", Table2[[#This Row],[CHO FE]]/Table2[[#This Row],[CHO T]]))</f>
        <v>--</v>
      </c>
      <c r="FC23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467</v>
      </c>
      <c r="FD238">
        <v>9</v>
      </c>
      <c r="FE238">
        <v>3</v>
      </c>
      <c r="FF238" s="1" t="s">
        <v>390</v>
      </c>
      <c r="FG238" s="1" t="s">
        <v>390</v>
      </c>
      <c r="FH238">
        <v>0</v>
      </c>
      <c r="FI238">
        <v>3</v>
      </c>
      <c r="FJ238" s="1" t="s">
        <v>390</v>
      </c>
      <c r="FK238" s="1" t="s">
        <v>390</v>
      </c>
      <c r="FL238">
        <v>1</v>
      </c>
      <c r="FM238">
        <v>11</v>
      </c>
      <c r="FN238" s="1" t="s">
        <v>390</v>
      </c>
      <c r="FO238" s="1" t="s">
        <v>390</v>
      </c>
    </row>
    <row r="239" spans="1:171">
      <c r="A239">
        <v>1025</v>
      </c>
      <c r="B239">
        <v>339</v>
      </c>
      <c r="C239" t="s">
        <v>92</v>
      </c>
      <c r="D239" t="s">
        <v>336</v>
      </c>
      <c r="E239" s="20">
        <v>83</v>
      </c>
      <c r="F239" s="2">
        <v>0</v>
      </c>
      <c r="G239" s="2">
        <v>0</v>
      </c>
      <c r="H239" s="2">
        <v>0</v>
      </c>
      <c r="I239" s="2">
        <v>0</v>
      </c>
      <c r="J239" s="6">
        <f>SUM(Table2[[#This Row],[FB B]:[FB FE]])</f>
        <v>0</v>
      </c>
      <c r="K239" s="11" t="str">
        <f>IF((Table2[[#This Row],[FB T]]/Table2[[#This Row],[Admission]]) = 0, "--", (Table2[[#This Row],[FB T]]/Table2[[#This Row],[Admission]]))</f>
        <v>--</v>
      </c>
      <c r="L239" s="11" t="str">
        <f>IF(Table2[[#This Row],[FB T]]=0,"--", IF(Table2[[#This Row],[FB HS]]/Table2[[#This Row],[FB T]]=0, "--", Table2[[#This Row],[FB HS]]/Table2[[#This Row],[FB T]]))</f>
        <v>--</v>
      </c>
      <c r="M239" s="18" t="str">
        <f>IF(Table2[[#This Row],[FB T]]=0,"--", IF(Table2[[#This Row],[FB FE]]/Table2[[#This Row],[FB T]]=0, "--", Table2[[#This Row],[FB FE]]/Table2[[#This Row],[FB T]]))</f>
        <v>--</v>
      </c>
      <c r="N239" s="2">
        <v>14</v>
      </c>
      <c r="O239" s="2">
        <v>10</v>
      </c>
      <c r="P239" s="2">
        <v>0</v>
      </c>
      <c r="Q239" s="2">
        <v>0</v>
      </c>
      <c r="R239" s="6">
        <f>SUM(Table2[[#This Row],[XC B]:[XC FE]])</f>
        <v>24</v>
      </c>
      <c r="S239" s="11">
        <f>IF((Table2[[#This Row],[XC T]]/Table2[[#This Row],[Admission]]) = 0, "--", (Table2[[#This Row],[XC T]]/Table2[[#This Row],[Admission]]))</f>
        <v>0.28915662650602408</v>
      </c>
      <c r="T239" s="11" t="str">
        <f>IF(Table2[[#This Row],[XC T]]=0,"--", IF(Table2[[#This Row],[XC HS]]/Table2[[#This Row],[XC T]]=0, "--", Table2[[#This Row],[XC HS]]/Table2[[#This Row],[XC T]]))</f>
        <v>--</v>
      </c>
      <c r="U239" s="18" t="str">
        <f>IF(Table2[[#This Row],[XC T]]=0,"--", IF(Table2[[#This Row],[XC FE]]/Table2[[#This Row],[XC T]]=0, "--", Table2[[#This Row],[XC FE]]/Table2[[#This Row],[XC T]]))</f>
        <v>--</v>
      </c>
      <c r="V239" s="2">
        <v>12</v>
      </c>
      <c r="W239" s="2">
        <v>0</v>
      </c>
      <c r="X239" s="2">
        <v>0</v>
      </c>
      <c r="Y239" s="6">
        <f>SUM(Table2[[#This Row],[VB G]:[VB FE]])</f>
        <v>12</v>
      </c>
      <c r="Z239" s="11">
        <f>IF((Table2[[#This Row],[VB T]]/Table2[[#This Row],[Admission]]) = 0, "--", (Table2[[#This Row],[VB T]]/Table2[[#This Row],[Admission]]))</f>
        <v>0.14457831325301204</v>
      </c>
      <c r="AA239" s="11" t="str">
        <f>IF(Table2[[#This Row],[VB T]]=0,"--", IF(Table2[[#This Row],[VB HS]]/Table2[[#This Row],[VB T]]=0, "--", Table2[[#This Row],[VB HS]]/Table2[[#This Row],[VB T]]))</f>
        <v>--</v>
      </c>
      <c r="AB239" s="18" t="str">
        <f>IF(Table2[[#This Row],[VB T]]=0,"--", IF(Table2[[#This Row],[VB FE]]/Table2[[#This Row],[VB T]]=0, "--", Table2[[#This Row],[VB FE]]/Table2[[#This Row],[VB T]]))</f>
        <v>--</v>
      </c>
      <c r="AC239" s="2">
        <v>15</v>
      </c>
      <c r="AD239" s="2">
        <v>2</v>
      </c>
      <c r="AE239" s="2">
        <v>0</v>
      </c>
      <c r="AF239" s="2">
        <v>0</v>
      </c>
      <c r="AG239" s="6">
        <f>SUM(Table2[[#This Row],[SC B]:[SC FE]])</f>
        <v>17</v>
      </c>
      <c r="AH239" s="11">
        <f>IF((Table2[[#This Row],[SC T]]/Table2[[#This Row],[Admission]]) = 0, "--", (Table2[[#This Row],[SC T]]/Table2[[#This Row],[Admission]]))</f>
        <v>0.20481927710843373</v>
      </c>
      <c r="AI239" s="11" t="str">
        <f>IF(Table2[[#This Row],[SC T]]=0,"--", IF(Table2[[#This Row],[SC HS]]/Table2[[#This Row],[SC T]]=0, "--", Table2[[#This Row],[SC HS]]/Table2[[#This Row],[SC T]]))</f>
        <v>--</v>
      </c>
      <c r="AJ239" s="18" t="str">
        <f>IF(Table2[[#This Row],[SC T]]=0,"--", IF(Table2[[#This Row],[SC FE]]/Table2[[#This Row],[SC T]]=0, "--", Table2[[#This Row],[SC FE]]/Table2[[#This Row],[SC T]]))</f>
        <v>--</v>
      </c>
      <c r="AK239" s="15">
        <f>SUM(Table2[[#This Row],[FB T]],Table2[[#This Row],[XC T]],Table2[[#This Row],[VB T]],Table2[[#This Row],[SC T]])</f>
        <v>53</v>
      </c>
      <c r="AL239" s="2">
        <v>29</v>
      </c>
      <c r="AM239" s="2">
        <v>18</v>
      </c>
      <c r="AN239" s="2">
        <v>0</v>
      </c>
      <c r="AO239" s="2">
        <v>0</v>
      </c>
      <c r="AP239" s="6">
        <f>SUM(Table2[[#This Row],[BX B]:[BX FE]])</f>
        <v>47</v>
      </c>
      <c r="AQ239" s="11">
        <f>IF((Table2[[#This Row],[BX T]]/Table2[[#This Row],[Admission]]) = 0, "--", (Table2[[#This Row],[BX T]]/Table2[[#This Row],[Admission]]))</f>
        <v>0.5662650602409639</v>
      </c>
      <c r="AR239" s="11" t="str">
        <f>IF(Table2[[#This Row],[BX T]]=0,"--", IF(Table2[[#This Row],[BX HS]]/Table2[[#This Row],[BX T]]=0, "--", Table2[[#This Row],[BX HS]]/Table2[[#This Row],[BX T]]))</f>
        <v>--</v>
      </c>
      <c r="AS239" s="18" t="str">
        <f>IF(Table2[[#This Row],[BX T]]=0,"--", IF(Table2[[#This Row],[BX FE]]/Table2[[#This Row],[BX T]]=0, "--", Table2[[#This Row],[BX FE]]/Table2[[#This Row],[BX T]]))</f>
        <v>--</v>
      </c>
      <c r="AT239" s="2">
        <v>0</v>
      </c>
      <c r="AU239" s="2">
        <v>0</v>
      </c>
      <c r="AV239" s="2">
        <v>0</v>
      </c>
      <c r="AW239" s="2">
        <v>0</v>
      </c>
      <c r="AX239" s="6">
        <f>SUM(Table2[[#This Row],[SW B]:[SW FE]])</f>
        <v>0</v>
      </c>
      <c r="AY239" s="11" t="str">
        <f>IF((Table2[[#This Row],[SW T]]/Table2[[#This Row],[Admission]]) = 0, "--", (Table2[[#This Row],[SW T]]/Table2[[#This Row],[Admission]]))</f>
        <v>--</v>
      </c>
      <c r="AZ239" s="11" t="str">
        <f>IF(Table2[[#This Row],[SW T]]=0,"--", IF(Table2[[#This Row],[SW HS]]/Table2[[#This Row],[SW T]]=0, "--", Table2[[#This Row],[SW HS]]/Table2[[#This Row],[SW T]]))</f>
        <v>--</v>
      </c>
      <c r="BA239" s="18" t="str">
        <f>IF(Table2[[#This Row],[SW T]]=0,"--", IF(Table2[[#This Row],[SW FE]]/Table2[[#This Row],[SW T]]=0, "--", Table2[[#This Row],[SW FE]]/Table2[[#This Row],[SW T]]))</f>
        <v>--</v>
      </c>
      <c r="BB239" s="2">
        <v>0</v>
      </c>
      <c r="BC239" s="2">
        <v>0</v>
      </c>
      <c r="BD239" s="2">
        <v>0</v>
      </c>
      <c r="BE239" s="2">
        <v>0</v>
      </c>
      <c r="BF239" s="6">
        <f>SUM(Table2[[#This Row],[CHE B]:[CHE FE]])</f>
        <v>0</v>
      </c>
      <c r="BG239" s="11" t="str">
        <f>IF((Table2[[#This Row],[CHE T]]/Table2[[#This Row],[Admission]]) = 0, "--", (Table2[[#This Row],[CHE T]]/Table2[[#This Row],[Admission]]))</f>
        <v>--</v>
      </c>
      <c r="BH239" s="11" t="str">
        <f>IF(Table2[[#This Row],[CHE T]]=0,"--", IF(Table2[[#This Row],[CHE HS]]/Table2[[#This Row],[CHE T]]=0, "--", Table2[[#This Row],[CHE HS]]/Table2[[#This Row],[CHE T]]))</f>
        <v>--</v>
      </c>
      <c r="BI239" s="22" t="str">
        <f>IF(Table2[[#This Row],[CHE T]]=0,"--", IF(Table2[[#This Row],[CHE FE]]/Table2[[#This Row],[CHE T]]=0, "--", Table2[[#This Row],[CHE FE]]/Table2[[#This Row],[CHE T]]))</f>
        <v>--</v>
      </c>
      <c r="BJ239" s="2">
        <v>0</v>
      </c>
      <c r="BK239" s="2">
        <v>0</v>
      </c>
      <c r="BL239" s="2">
        <v>0</v>
      </c>
      <c r="BM239" s="2">
        <v>0</v>
      </c>
      <c r="BN239" s="6">
        <f>SUM(Table2[[#This Row],[WR B]:[WR FE]])</f>
        <v>0</v>
      </c>
      <c r="BO239" s="11" t="str">
        <f>IF((Table2[[#This Row],[WR T]]/Table2[[#This Row],[Admission]]) = 0, "--", (Table2[[#This Row],[WR T]]/Table2[[#This Row],[Admission]]))</f>
        <v>--</v>
      </c>
      <c r="BP239" s="11" t="str">
        <f>IF(Table2[[#This Row],[WR T]]=0,"--", IF(Table2[[#This Row],[WR HS]]/Table2[[#This Row],[WR T]]=0, "--", Table2[[#This Row],[WR HS]]/Table2[[#This Row],[WR T]]))</f>
        <v>--</v>
      </c>
      <c r="BQ239" s="18" t="str">
        <f>IF(Table2[[#This Row],[WR T]]=0,"--", IF(Table2[[#This Row],[WR FE]]/Table2[[#This Row],[WR T]]=0, "--", Table2[[#This Row],[WR FE]]/Table2[[#This Row],[WR T]]))</f>
        <v>--</v>
      </c>
      <c r="BR239" s="2">
        <v>0</v>
      </c>
      <c r="BS239" s="2">
        <v>0</v>
      </c>
      <c r="BT239" s="2">
        <v>0</v>
      </c>
      <c r="BU239" s="2">
        <v>0</v>
      </c>
      <c r="BV239" s="6">
        <f>SUM(Table2[[#This Row],[DNC B]:[DNC FE]])</f>
        <v>0</v>
      </c>
      <c r="BW239" s="11" t="str">
        <f>IF((Table2[[#This Row],[DNC T]]/Table2[[#This Row],[Admission]]) = 0, "--", (Table2[[#This Row],[DNC T]]/Table2[[#This Row],[Admission]]))</f>
        <v>--</v>
      </c>
      <c r="BX239" s="11" t="str">
        <f>IF(Table2[[#This Row],[DNC T]]=0,"--", IF(Table2[[#This Row],[DNC HS]]/Table2[[#This Row],[DNC T]]=0, "--", Table2[[#This Row],[DNC HS]]/Table2[[#This Row],[DNC T]]))</f>
        <v>--</v>
      </c>
      <c r="BY239" s="18" t="str">
        <f>IF(Table2[[#This Row],[DNC T]]=0,"--", IF(Table2[[#This Row],[DNC FE]]/Table2[[#This Row],[DNC T]]=0, "--", Table2[[#This Row],[DNC FE]]/Table2[[#This Row],[DNC T]]))</f>
        <v>--</v>
      </c>
      <c r="BZ239" s="24">
        <f>SUM(Table2[[#This Row],[BX T]],Table2[[#This Row],[SW T]],Table2[[#This Row],[CHE T]],Table2[[#This Row],[WR T]],Table2[[#This Row],[DNC T]])</f>
        <v>47</v>
      </c>
      <c r="CA239" s="2">
        <v>25</v>
      </c>
      <c r="CB239" s="2">
        <v>16</v>
      </c>
      <c r="CC239" s="2">
        <v>0</v>
      </c>
      <c r="CD239" s="2">
        <v>0</v>
      </c>
      <c r="CE239" s="6">
        <f>SUM(Table2[[#This Row],[TF B]:[TF FE]])</f>
        <v>41</v>
      </c>
      <c r="CF239" s="11">
        <f>IF((Table2[[#This Row],[TF T]]/Table2[[#This Row],[Admission]]) = 0, "--", (Table2[[#This Row],[TF T]]/Table2[[#This Row],[Admission]]))</f>
        <v>0.49397590361445781</v>
      </c>
      <c r="CG239" s="11" t="str">
        <f>IF(Table2[[#This Row],[TF T]]=0,"--", IF(Table2[[#This Row],[TF HS]]/Table2[[#This Row],[TF T]]=0, "--", Table2[[#This Row],[TF HS]]/Table2[[#This Row],[TF T]]))</f>
        <v>--</v>
      </c>
      <c r="CH239" s="18" t="str">
        <f>IF(Table2[[#This Row],[TF T]]=0,"--", IF(Table2[[#This Row],[TF FE]]/Table2[[#This Row],[TF T]]=0, "--", Table2[[#This Row],[TF FE]]/Table2[[#This Row],[TF T]]))</f>
        <v>--</v>
      </c>
      <c r="CI239" s="2">
        <v>0</v>
      </c>
      <c r="CJ239" s="2">
        <v>0</v>
      </c>
      <c r="CK239" s="2">
        <v>0</v>
      </c>
      <c r="CL239" s="2">
        <v>0</v>
      </c>
      <c r="CM239" s="6">
        <f>SUM(Table2[[#This Row],[BB B]:[BB FE]])</f>
        <v>0</v>
      </c>
      <c r="CN239" s="11" t="str">
        <f>IF((Table2[[#This Row],[BB T]]/Table2[[#This Row],[Admission]]) = 0, "--", (Table2[[#This Row],[BB T]]/Table2[[#This Row],[Admission]]))</f>
        <v>--</v>
      </c>
      <c r="CO239" s="11" t="str">
        <f>IF(Table2[[#This Row],[BB T]]=0,"--", IF(Table2[[#This Row],[BB HS]]/Table2[[#This Row],[BB T]]=0, "--", Table2[[#This Row],[BB HS]]/Table2[[#This Row],[BB T]]))</f>
        <v>--</v>
      </c>
      <c r="CP239" s="18" t="str">
        <f>IF(Table2[[#This Row],[BB T]]=0,"--", IF(Table2[[#This Row],[BB FE]]/Table2[[#This Row],[BB T]]=0, "--", Table2[[#This Row],[BB FE]]/Table2[[#This Row],[BB T]]))</f>
        <v>--</v>
      </c>
      <c r="CQ239" s="2">
        <v>0</v>
      </c>
      <c r="CR239" s="2">
        <v>0</v>
      </c>
      <c r="CS239" s="2">
        <v>0</v>
      </c>
      <c r="CT239" s="2">
        <v>0</v>
      </c>
      <c r="CU239" s="6">
        <f>SUM(Table2[[#This Row],[SB B]:[SB FE]])</f>
        <v>0</v>
      </c>
      <c r="CV239" s="11" t="str">
        <f>IF((Table2[[#This Row],[SB T]]/Table2[[#This Row],[Admission]]) = 0, "--", (Table2[[#This Row],[SB T]]/Table2[[#This Row],[Admission]]))</f>
        <v>--</v>
      </c>
      <c r="CW239" s="11" t="str">
        <f>IF(Table2[[#This Row],[SB T]]=0,"--", IF(Table2[[#This Row],[SB HS]]/Table2[[#This Row],[SB T]]=0, "--", Table2[[#This Row],[SB HS]]/Table2[[#This Row],[SB T]]))</f>
        <v>--</v>
      </c>
      <c r="CX239" s="18" t="str">
        <f>IF(Table2[[#This Row],[SB T]]=0,"--", IF(Table2[[#This Row],[SB FE]]/Table2[[#This Row],[SB T]]=0, "--", Table2[[#This Row],[SB FE]]/Table2[[#This Row],[SB T]]))</f>
        <v>--</v>
      </c>
      <c r="CY239" s="2">
        <v>0</v>
      </c>
      <c r="CZ239" s="2">
        <v>0</v>
      </c>
      <c r="DA239" s="2">
        <v>0</v>
      </c>
      <c r="DB239" s="2">
        <v>0</v>
      </c>
      <c r="DC239" s="6">
        <f>SUM(Table2[[#This Row],[GF B]:[GF FE]])</f>
        <v>0</v>
      </c>
      <c r="DD239" s="11" t="str">
        <f>IF((Table2[[#This Row],[GF T]]/Table2[[#This Row],[Admission]]) = 0, "--", (Table2[[#This Row],[GF T]]/Table2[[#This Row],[Admission]]))</f>
        <v>--</v>
      </c>
      <c r="DE239" s="11" t="str">
        <f>IF(Table2[[#This Row],[GF T]]=0,"--", IF(Table2[[#This Row],[GF HS]]/Table2[[#This Row],[GF T]]=0, "--", Table2[[#This Row],[GF HS]]/Table2[[#This Row],[GF T]]))</f>
        <v>--</v>
      </c>
      <c r="DF239" s="18" t="str">
        <f>IF(Table2[[#This Row],[GF T]]=0,"--", IF(Table2[[#This Row],[GF FE]]/Table2[[#This Row],[GF T]]=0, "--", Table2[[#This Row],[GF FE]]/Table2[[#This Row],[GF T]]))</f>
        <v>--</v>
      </c>
      <c r="DG239" s="2">
        <v>0</v>
      </c>
      <c r="DH239" s="2">
        <v>0</v>
      </c>
      <c r="DI239" s="2">
        <v>0</v>
      </c>
      <c r="DJ239" s="2">
        <v>0</v>
      </c>
      <c r="DK239" s="6">
        <f>SUM(Table2[[#This Row],[TN B]:[TN FE]])</f>
        <v>0</v>
      </c>
      <c r="DL239" s="11" t="str">
        <f>IF((Table2[[#This Row],[TN T]]/Table2[[#This Row],[Admission]]) = 0, "--", (Table2[[#This Row],[TN T]]/Table2[[#This Row],[Admission]]))</f>
        <v>--</v>
      </c>
      <c r="DM239" s="11" t="str">
        <f>IF(Table2[[#This Row],[TN T]]=0,"--", IF(Table2[[#This Row],[TN HS]]/Table2[[#This Row],[TN T]]=0, "--", Table2[[#This Row],[TN HS]]/Table2[[#This Row],[TN T]]))</f>
        <v>--</v>
      </c>
      <c r="DN239" s="18" t="str">
        <f>IF(Table2[[#This Row],[TN T]]=0,"--", IF(Table2[[#This Row],[TN FE]]/Table2[[#This Row],[TN T]]=0, "--", Table2[[#This Row],[TN FE]]/Table2[[#This Row],[TN T]]))</f>
        <v>--</v>
      </c>
      <c r="DO239" s="2">
        <v>0</v>
      </c>
      <c r="DP239" s="2">
        <v>0</v>
      </c>
      <c r="DQ239" s="2">
        <v>0</v>
      </c>
      <c r="DR239" s="2">
        <v>0</v>
      </c>
      <c r="DS239" s="6">
        <f>SUM(Table2[[#This Row],[BND B]:[BND FE]])</f>
        <v>0</v>
      </c>
      <c r="DT239" s="11" t="str">
        <f>IF((Table2[[#This Row],[BND T]]/Table2[[#This Row],[Admission]]) = 0, "--", (Table2[[#This Row],[BND T]]/Table2[[#This Row],[Admission]]))</f>
        <v>--</v>
      </c>
      <c r="DU239" s="11" t="str">
        <f>IF(Table2[[#This Row],[BND T]]=0,"--", IF(Table2[[#This Row],[BND HS]]/Table2[[#This Row],[BND T]]=0, "--", Table2[[#This Row],[BND HS]]/Table2[[#This Row],[BND T]]))</f>
        <v>--</v>
      </c>
      <c r="DV239" s="18" t="str">
        <f>IF(Table2[[#This Row],[BND T]]=0,"--", IF(Table2[[#This Row],[BND FE]]/Table2[[#This Row],[BND T]]=0, "--", Table2[[#This Row],[BND FE]]/Table2[[#This Row],[BND T]]))</f>
        <v>--</v>
      </c>
      <c r="DW239" s="2">
        <v>3</v>
      </c>
      <c r="DX239" s="2">
        <v>5</v>
      </c>
      <c r="DY239" s="2">
        <v>0</v>
      </c>
      <c r="DZ239" s="2">
        <v>0</v>
      </c>
      <c r="EA239" s="6">
        <f>SUM(Table2[[#This Row],[SPE B]:[SPE FE]])</f>
        <v>8</v>
      </c>
      <c r="EB239" s="11">
        <f>IF((Table2[[#This Row],[SPE T]]/Table2[[#This Row],[Admission]]) = 0, "--", (Table2[[#This Row],[SPE T]]/Table2[[#This Row],[Admission]]))</f>
        <v>9.6385542168674704E-2</v>
      </c>
      <c r="EC239" s="11" t="str">
        <f>IF(Table2[[#This Row],[SPE T]]=0,"--", IF(Table2[[#This Row],[SPE HS]]/Table2[[#This Row],[SPE T]]=0, "--", Table2[[#This Row],[SPE HS]]/Table2[[#This Row],[SPE T]]))</f>
        <v>--</v>
      </c>
      <c r="ED239" s="18" t="str">
        <f>IF(Table2[[#This Row],[SPE T]]=0,"--", IF(Table2[[#This Row],[SPE FE]]/Table2[[#This Row],[SPE T]]=0, "--", Table2[[#This Row],[SPE FE]]/Table2[[#This Row],[SPE T]]))</f>
        <v>--</v>
      </c>
      <c r="EE239" s="2">
        <v>0</v>
      </c>
      <c r="EF239" s="2">
        <v>0</v>
      </c>
      <c r="EG239" s="2">
        <v>0</v>
      </c>
      <c r="EH239" s="2">
        <v>0</v>
      </c>
      <c r="EI239" s="6">
        <f>SUM(Table2[[#This Row],[ORC B]:[ORC FE]])</f>
        <v>0</v>
      </c>
      <c r="EJ239" s="11" t="str">
        <f>IF((Table2[[#This Row],[ORC T]]/Table2[[#This Row],[Admission]]) = 0, "--", (Table2[[#This Row],[ORC T]]/Table2[[#This Row],[Admission]]))</f>
        <v>--</v>
      </c>
      <c r="EK239" s="11" t="str">
        <f>IF(Table2[[#This Row],[ORC T]]=0,"--", IF(Table2[[#This Row],[ORC HS]]/Table2[[#This Row],[ORC T]]=0, "--", Table2[[#This Row],[ORC HS]]/Table2[[#This Row],[ORC T]]))</f>
        <v>--</v>
      </c>
      <c r="EL239" s="18" t="str">
        <f>IF(Table2[[#This Row],[ORC T]]=0,"--", IF(Table2[[#This Row],[ORC FE]]/Table2[[#This Row],[ORC T]]=0, "--", Table2[[#This Row],[ORC FE]]/Table2[[#This Row],[ORC T]]))</f>
        <v>--</v>
      </c>
      <c r="EM239" s="2">
        <v>0</v>
      </c>
      <c r="EN239" s="2">
        <v>1</v>
      </c>
      <c r="EO239" s="2">
        <v>0</v>
      </c>
      <c r="EP239" s="2">
        <v>0</v>
      </c>
      <c r="EQ239" s="6">
        <f>SUM(Table2[[#This Row],[SOL B]:[SOL FE]])</f>
        <v>1</v>
      </c>
      <c r="ER239" s="11">
        <f>IF((Table2[[#This Row],[SOL T]]/Table2[[#This Row],[Admission]]) = 0, "--", (Table2[[#This Row],[SOL T]]/Table2[[#This Row],[Admission]]))</f>
        <v>1.2048192771084338E-2</v>
      </c>
      <c r="ES239" s="11" t="str">
        <f>IF(Table2[[#This Row],[SOL T]]=0,"--", IF(Table2[[#This Row],[SOL HS]]/Table2[[#This Row],[SOL T]]=0, "--", Table2[[#This Row],[SOL HS]]/Table2[[#This Row],[SOL T]]))</f>
        <v>--</v>
      </c>
      <c r="ET239" s="18" t="str">
        <f>IF(Table2[[#This Row],[SOL T]]=0,"--", IF(Table2[[#This Row],[SOL FE]]/Table2[[#This Row],[SOL T]]=0, "--", Table2[[#This Row],[SOL FE]]/Table2[[#This Row],[SOL T]]))</f>
        <v>--</v>
      </c>
      <c r="EU239" s="2">
        <v>0</v>
      </c>
      <c r="EV239" s="2">
        <v>0</v>
      </c>
      <c r="EW239" s="2">
        <v>0</v>
      </c>
      <c r="EX239" s="2">
        <v>0</v>
      </c>
      <c r="EY239" s="6">
        <f>SUM(Table2[[#This Row],[CHO B]:[CHO FE]])</f>
        <v>0</v>
      </c>
      <c r="EZ239" s="11" t="str">
        <f>IF((Table2[[#This Row],[CHO T]]/Table2[[#This Row],[Admission]]) = 0, "--", (Table2[[#This Row],[CHO T]]/Table2[[#This Row],[Admission]]))</f>
        <v>--</v>
      </c>
      <c r="FA239" s="11" t="str">
        <f>IF(Table2[[#This Row],[CHO T]]=0,"--", IF(Table2[[#This Row],[CHO HS]]/Table2[[#This Row],[CHO T]]=0, "--", Table2[[#This Row],[CHO HS]]/Table2[[#This Row],[CHO T]]))</f>
        <v>--</v>
      </c>
      <c r="FB239" s="18" t="str">
        <f>IF(Table2[[#This Row],[CHO T]]=0,"--", IF(Table2[[#This Row],[CHO FE]]/Table2[[#This Row],[CHO T]]=0, "--", Table2[[#This Row],[CHO FE]]/Table2[[#This Row],[CHO T]]))</f>
        <v>--</v>
      </c>
      <c r="FC23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50</v>
      </c>
      <c r="FD239">
        <v>89</v>
      </c>
      <c r="FE239">
        <v>0</v>
      </c>
      <c r="FF239" s="1" t="s">
        <v>390</v>
      </c>
      <c r="FG239" s="1" t="s">
        <v>390</v>
      </c>
      <c r="FH239">
        <v>0</v>
      </c>
      <c r="FI239">
        <v>0</v>
      </c>
      <c r="FJ239" s="1" t="s">
        <v>390</v>
      </c>
      <c r="FK239" s="1" t="s">
        <v>390</v>
      </c>
      <c r="FL239">
        <v>0</v>
      </c>
      <c r="FM239">
        <v>0</v>
      </c>
      <c r="FN239" s="1" t="s">
        <v>390</v>
      </c>
      <c r="FO239" s="1" t="s">
        <v>390</v>
      </c>
    </row>
    <row r="240" spans="1:171">
      <c r="A240">
        <v>1030</v>
      </c>
      <c r="B240">
        <v>127</v>
      </c>
      <c r="C240" t="s">
        <v>94</v>
      </c>
      <c r="D240" t="s">
        <v>337</v>
      </c>
      <c r="E240" s="20">
        <v>1632</v>
      </c>
      <c r="F240" s="2">
        <v>150</v>
      </c>
      <c r="G240" s="2">
        <v>0</v>
      </c>
      <c r="H240" s="2">
        <v>0</v>
      </c>
      <c r="I240" s="2">
        <v>1</v>
      </c>
      <c r="J240" s="6">
        <f>SUM(Table2[[#This Row],[FB B]:[FB FE]])</f>
        <v>151</v>
      </c>
      <c r="K240" s="11">
        <f>IF((Table2[[#This Row],[FB T]]/Table2[[#This Row],[Admission]]) = 0, "--", (Table2[[#This Row],[FB T]]/Table2[[#This Row],[Admission]]))</f>
        <v>9.2524509803921573E-2</v>
      </c>
      <c r="L240" s="11" t="str">
        <f>IF(Table2[[#This Row],[FB T]]=0,"--", IF(Table2[[#This Row],[FB HS]]/Table2[[#This Row],[FB T]]=0, "--", Table2[[#This Row],[FB HS]]/Table2[[#This Row],[FB T]]))</f>
        <v>--</v>
      </c>
      <c r="M240" s="18">
        <f>IF(Table2[[#This Row],[FB T]]=0,"--", IF(Table2[[#This Row],[FB FE]]/Table2[[#This Row],[FB T]]=0, "--", Table2[[#This Row],[FB FE]]/Table2[[#This Row],[FB T]]))</f>
        <v>6.6225165562913907E-3</v>
      </c>
      <c r="N240" s="2">
        <v>34</v>
      </c>
      <c r="O240" s="2">
        <v>12</v>
      </c>
      <c r="P240" s="2">
        <v>2</v>
      </c>
      <c r="Q240" s="2">
        <v>0</v>
      </c>
      <c r="R240" s="6">
        <f>SUM(Table2[[#This Row],[XC B]:[XC FE]])</f>
        <v>48</v>
      </c>
      <c r="S240" s="11">
        <f>IF((Table2[[#This Row],[XC T]]/Table2[[#This Row],[Admission]]) = 0, "--", (Table2[[#This Row],[XC T]]/Table2[[#This Row],[Admission]]))</f>
        <v>2.9411764705882353E-2</v>
      </c>
      <c r="T240" s="11">
        <f>IF(Table2[[#This Row],[XC T]]=0,"--", IF(Table2[[#This Row],[XC HS]]/Table2[[#This Row],[XC T]]=0, "--", Table2[[#This Row],[XC HS]]/Table2[[#This Row],[XC T]]))</f>
        <v>4.1666666666666664E-2</v>
      </c>
      <c r="U240" s="18" t="str">
        <f>IF(Table2[[#This Row],[XC T]]=0,"--", IF(Table2[[#This Row],[XC FE]]/Table2[[#This Row],[XC T]]=0, "--", Table2[[#This Row],[XC FE]]/Table2[[#This Row],[XC T]]))</f>
        <v>--</v>
      </c>
      <c r="V240" s="2">
        <v>38</v>
      </c>
      <c r="W240" s="2">
        <v>0</v>
      </c>
      <c r="X240" s="2">
        <v>0</v>
      </c>
      <c r="Y240" s="6">
        <f>SUM(Table2[[#This Row],[VB G]:[VB FE]])</f>
        <v>38</v>
      </c>
      <c r="Z240" s="11">
        <f>IF((Table2[[#This Row],[VB T]]/Table2[[#This Row],[Admission]]) = 0, "--", (Table2[[#This Row],[VB T]]/Table2[[#This Row],[Admission]]))</f>
        <v>2.3284313725490197E-2</v>
      </c>
      <c r="AA240" s="11" t="str">
        <f>IF(Table2[[#This Row],[VB T]]=0,"--", IF(Table2[[#This Row],[VB HS]]/Table2[[#This Row],[VB T]]=0, "--", Table2[[#This Row],[VB HS]]/Table2[[#This Row],[VB T]]))</f>
        <v>--</v>
      </c>
      <c r="AB240" s="18" t="str">
        <f>IF(Table2[[#This Row],[VB T]]=0,"--", IF(Table2[[#This Row],[VB FE]]/Table2[[#This Row],[VB T]]=0, "--", Table2[[#This Row],[VB FE]]/Table2[[#This Row],[VB T]]))</f>
        <v>--</v>
      </c>
      <c r="AC240" s="2">
        <v>35</v>
      </c>
      <c r="AD240" s="2">
        <v>40</v>
      </c>
      <c r="AE240" s="2">
        <v>0</v>
      </c>
      <c r="AF240" s="2">
        <v>1</v>
      </c>
      <c r="AG240" s="6">
        <f>SUM(Table2[[#This Row],[SC B]:[SC FE]])</f>
        <v>76</v>
      </c>
      <c r="AH240" s="11">
        <f>IF((Table2[[#This Row],[SC T]]/Table2[[#This Row],[Admission]]) = 0, "--", (Table2[[#This Row],[SC T]]/Table2[[#This Row],[Admission]]))</f>
        <v>4.6568627450980393E-2</v>
      </c>
      <c r="AI240" s="11" t="str">
        <f>IF(Table2[[#This Row],[SC T]]=0,"--", IF(Table2[[#This Row],[SC HS]]/Table2[[#This Row],[SC T]]=0, "--", Table2[[#This Row],[SC HS]]/Table2[[#This Row],[SC T]]))</f>
        <v>--</v>
      </c>
      <c r="AJ240" s="18">
        <f>IF(Table2[[#This Row],[SC T]]=0,"--", IF(Table2[[#This Row],[SC FE]]/Table2[[#This Row],[SC T]]=0, "--", Table2[[#This Row],[SC FE]]/Table2[[#This Row],[SC T]]))</f>
        <v>1.3157894736842105E-2</v>
      </c>
      <c r="AK240" s="15">
        <f>SUM(Table2[[#This Row],[FB T]],Table2[[#This Row],[XC T]],Table2[[#This Row],[VB T]],Table2[[#This Row],[SC T]])</f>
        <v>313</v>
      </c>
      <c r="AL240" s="2">
        <v>35</v>
      </c>
      <c r="AM240" s="2">
        <v>37</v>
      </c>
      <c r="AN240" s="2">
        <v>0</v>
      </c>
      <c r="AO240" s="2">
        <v>0</v>
      </c>
      <c r="AP240" s="6">
        <f>SUM(Table2[[#This Row],[BX B]:[BX FE]])</f>
        <v>72</v>
      </c>
      <c r="AQ240" s="11">
        <f>IF((Table2[[#This Row],[BX T]]/Table2[[#This Row],[Admission]]) = 0, "--", (Table2[[#This Row],[BX T]]/Table2[[#This Row],[Admission]]))</f>
        <v>4.4117647058823532E-2</v>
      </c>
      <c r="AR240" s="11" t="str">
        <f>IF(Table2[[#This Row],[BX T]]=0,"--", IF(Table2[[#This Row],[BX HS]]/Table2[[#This Row],[BX T]]=0, "--", Table2[[#This Row],[BX HS]]/Table2[[#This Row],[BX T]]))</f>
        <v>--</v>
      </c>
      <c r="AS240" s="18" t="str">
        <f>IF(Table2[[#This Row],[BX T]]=0,"--", IF(Table2[[#This Row],[BX FE]]/Table2[[#This Row],[BX T]]=0, "--", Table2[[#This Row],[BX FE]]/Table2[[#This Row],[BX T]]))</f>
        <v>--</v>
      </c>
      <c r="AT240" s="2">
        <v>14</v>
      </c>
      <c r="AU240" s="2">
        <v>24</v>
      </c>
      <c r="AV240" s="2">
        <v>2</v>
      </c>
      <c r="AW240" s="2">
        <v>0</v>
      </c>
      <c r="AX240" s="6">
        <f>SUM(Table2[[#This Row],[SW B]:[SW FE]])</f>
        <v>40</v>
      </c>
      <c r="AY240" s="11">
        <f>IF((Table2[[#This Row],[SW T]]/Table2[[#This Row],[Admission]]) = 0, "--", (Table2[[#This Row],[SW T]]/Table2[[#This Row],[Admission]]))</f>
        <v>2.4509803921568627E-2</v>
      </c>
      <c r="AZ240" s="11">
        <f>IF(Table2[[#This Row],[SW T]]=0,"--", IF(Table2[[#This Row],[SW HS]]/Table2[[#This Row],[SW T]]=0, "--", Table2[[#This Row],[SW HS]]/Table2[[#This Row],[SW T]]))</f>
        <v>0.05</v>
      </c>
      <c r="BA240" s="18" t="str">
        <f>IF(Table2[[#This Row],[SW T]]=0,"--", IF(Table2[[#This Row],[SW FE]]/Table2[[#This Row],[SW T]]=0, "--", Table2[[#This Row],[SW FE]]/Table2[[#This Row],[SW T]]))</f>
        <v>--</v>
      </c>
      <c r="BB240" s="2">
        <v>0</v>
      </c>
      <c r="BC240" s="2">
        <v>32</v>
      </c>
      <c r="BD240" s="2">
        <v>0</v>
      </c>
      <c r="BE240" s="2">
        <v>0</v>
      </c>
      <c r="BF240" s="6">
        <f>SUM(Table2[[#This Row],[CHE B]:[CHE FE]])</f>
        <v>32</v>
      </c>
      <c r="BG240" s="11">
        <f>IF((Table2[[#This Row],[CHE T]]/Table2[[#This Row],[Admission]]) = 0, "--", (Table2[[#This Row],[CHE T]]/Table2[[#This Row],[Admission]]))</f>
        <v>1.9607843137254902E-2</v>
      </c>
      <c r="BH240" s="11" t="str">
        <f>IF(Table2[[#This Row],[CHE T]]=0,"--", IF(Table2[[#This Row],[CHE HS]]/Table2[[#This Row],[CHE T]]=0, "--", Table2[[#This Row],[CHE HS]]/Table2[[#This Row],[CHE T]]))</f>
        <v>--</v>
      </c>
      <c r="BI240" s="22" t="str">
        <f>IF(Table2[[#This Row],[CHE T]]=0,"--", IF(Table2[[#This Row],[CHE FE]]/Table2[[#This Row],[CHE T]]=0, "--", Table2[[#This Row],[CHE FE]]/Table2[[#This Row],[CHE T]]))</f>
        <v>--</v>
      </c>
      <c r="BJ240" s="2">
        <v>67</v>
      </c>
      <c r="BK240" s="2">
        <v>0</v>
      </c>
      <c r="BL240" s="2">
        <v>0</v>
      </c>
      <c r="BM240" s="2">
        <v>1</v>
      </c>
      <c r="BN240" s="6">
        <f>SUM(Table2[[#This Row],[WR B]:[WR FE]])</f>
        <v>68</v>
      </c>
      <c r="BO240" s="11">
        <f>IF((Table2[[#This Row],[WR T]]/Table2[[#This Row],[Admission]]) = 0, "--", (Table2[[#This Row],[WR T]]/Table2[[#This Row],[Admission]]))</f>
        <v>4.1666666666666664E-2</v>
      </c>
      <c r="BP240" s="11" t="str">
        <f>IF(Table2[[#This Row],[WR T]]=0,"--", IF(Table2[[#This Row],[WR HS]]/Table2[[#This Row],[WR T]]=0, "--", Table2[[#This Row],[WR HS]]/Table2[[#This Row],[WR T]]))</f>
        <v>--</v>
      </c>
      <c r="BQ240" s="18">
        <f>IF(Table2[[#This Row],[WR T]]=0,"--", IF(Table2[[#This Row],[WR FE]]/Table2[[#This Row],[WR T]]=0, "--", Table2[[#This Row],[WR FE]]/Table2[[#This Row],[WR T]]))</f>
        <v>1.4705882352941176E-2</v>
      </c>
      <c r="BR240" s="2">
        <v>0</v>
      </c>
      <c r="BS240" s="2">
        <v>18</v>
      </c>
      <c r="BT240" s="2">
        <v>0</v>
      </c>
      <c r="BU240" s="2">
        <v>0</v>
      </c>
      <c r="BV240" s="6">
        <f>SUM(Table2[[#This Row],[DNC B]:[DNC FE]])</f>
        <v>18</v>
      </c>
      <c r="BW240" s="11">
        <f>IF((Table2[[#This Row],[DNC T]]/Table2[[#This Row],[Admission]]) = 0, "--", (Table2[[#This Row],[DNC T]]/Table2[[#This Row],[Admission]]))</f>
        <v>1.1029411764705883E-2</v>
      </c>
      <c r="BX240" s="11" t="str">
        <f>IF(Table2[[#This Row],[DNC T]]=0,"--", IF(Table2[[#This Row],[DNC HS]]/Table2[[#This Row],[DNC T]]=0, "--", Table2[[#This Row],[DNC HS]]/Table2[[#This Row],[DNC T]]))</f>
        <v>--</v>
      </c>
      <c r="BY240" s="18" t="str">
        <f>IF(Table2[[#This Row],[DNC T]]=0,"--", IF(Table2[[#This Row],[DNC FE]]/Table2[[#This Row],[DNC T]]=0, "--", Table2[[#This Row],[DNC FE]]/Table2[[#This Row],[DNC T]]))</f>
        <v>--</v>
      </c>
      <c r="BZ240" s="24">
        <f>SUM(Table2[[#This Row],[BX T]],Table2[[#This Row],[SW T]],Table2[[#This Row],[CHE T]],Table2[[#This Row],[WR T]],Table2[[#This Row],[DNC T]])</f>
        <v>230</v>
      </c>
      <c r="CA240" s="2">
        <v>80</v>
      </c>
      <c r="CB240" s="2">
        <v>47</v>
      </c>
      <c r="CC240" s="2">
        <v>1</v>
      </c>
      <c r="CD240" s="2">
        <v>1</v>
      </c>
      <c r="CE240" s="6">
        <f>SUM(Table2[[#This Row],[TF B]:[TF FE]])</f>
        <v>129</v>
      </c>
      <c r="CF240" s="11">
        <f>IF((Table2[[#This Row],[TF T]]/Table2[[#This Row],[Admission]]) = 0, "--", (Table2[[#This Row],[TF T]]/Table2[[#This Row],[Admission]]))</f>
        <v>7.904411764705882E-2</v>
      </c>
      <c r="CG240" s="11">
        <f>IF(Table2[[#This Row],[TF T]]=0,"--", IF(Table2[[#This Row],[TF HS]]/Table2[[#This Row],[TF T]]=0, "--", Table2[[#This Row],[TF HS]]/Table2[[#This Row],[TF T]]))</f>
        <v>7.7519379844961239E-3</v>
      </c>
      <c r="CH240" s="18">
        <f>IF(Table2[[#This Row],[TF T]]=0,"--", IF(Table2[[#This Row],[TF FE]]/Table2[[#This Row],[TF T]]=0, "--", Table2[[#This Row],[TF FE]]/Table2[[#This Row],[TF T]]))</f>
        <v>7.7519379844961239E-3</v>
      </c>
      <c r="CI240" s="2">
        <v>45</v>
      </c>
      <c r="CJ240" s="2">
        <v>0</v>
      </c>
      <c r="CK240" s="2">
        <v>0</v>
      </c>
      <c r="CL240" s="2">
        <v>0</v>
      </c>
      <c r="CM240" s="6">
        <f>SUM(Table2[[#This Row],[BB B]:[BB FE]])</f>
        <v>45</v>
      </c>
      <c r="CN240" s="11">
        <f>IF((Table2[[#This Row],[BB T]]/Table2[[#This Row],[Admission]]) = 0, "--", (Table2[[#This Row],[BB T]]/Table2[[#This Row],[Admission]]))</f>
        <v>2.7573529411764705E-2</v>
      </c>
      <c r="CO240" s="11" t="str">
        <f>IF(Table2[[#This Row],[BB T]]=0,"--", IF(Table2[[#This Row],[BB HS]]/Table2[[#This Row],[BB T]]=0, "--", Table2[[#This Row],[BB HS]]/Table2[[#This Row],[BB T]]))</f>
        <v>--</v>
      </c>
      <c r="CP240" s="18" t="str">
        <f>IF(Table2[[#This Row],[BB T]]=0,"--", IF(Table2[[#This Row],[BB FE]]/Table2[[#This Row],[BB T]]=0, "--", Table2[[#This Row],[BB FE]]/Table2[[#This Row],[BB T]]))</f>
        <v>--</v>
      </c>
      <c r="CQ240" s="2">
        <v>0</v>
      </c>
      <c r="CR240" s="2">
        <v>30</v>
      </c>
      <c r="CS240" s="2">
        <v>0</v>
      </c>
      <c r="CT240" s="2">
        <v>0</v>
      </c>
      <c r="CU240" s="6">
        <f>SUM(Table2[[#This Row],[SB B]:[SB FE]])</f>
        <v>30</v>
      </c>
      <c r="CV240" s="11">
        <f>IF((Table2[[#This Row],[SB T]]/Table2[[#This Row],[Admission]]) = 0, "--", (Table2[[#This Row],[SB T]]/Table2[[#This Row],[Admission]]))</f>
        <v>1.8382352941176471E-2</v>
      </c>
      <c r="CW240" s="11" t="str">
        <f>IF(Table2[[#This Row],[SB T]]=0,"--", IF(Table2[[#This Row],[SB HS]]/Table2[[#This Row],[SB T]]=0, "--", Table2[[#This Row],[SB HS]]/Table2[[#This Row],[SB T]]))</f>
        <v>--</v>
      </c>
      <c r="CX240" s="18" t="str">
        <f>IF(Table2[[#This Row],[SB T]]=0,"--", IF(Table2[[#This Row],[SB FE]]/Table2[[#This Row],[SB T]]=0, "--", Table2[[#This Row],[SB FE]]/Table2[[#This Row],[SB T]]))</f>
        <v>--</v>
      </c>
      <c r="CY240" s="2">
        <v>11</v>
      </c>
      <c r="CZ240" s="2">
        <v>10</v>
      </c>
      <c r="DA240" s="2">
        <v>0</v>
      </c>
      <c r="DB240" s="2">
        <v>1</v>
      </c>
      <c r="DC240" s="6">
        <f>SUM(Table2[[#This Row],[GF B]:[GF FE]])</f>
        <v>22</v>
      </c>
      <c r="DD240" s="11">
        <f>IF((Table2[[#This Row],[GF T]]/Table2[[#This Row],[Admission]]) = 0, "--", (Table2[[#This Row],[GF T]]/Table2[[#This Row],[Admission]]))</f>
        <v>1.3480392156862746E-2</v>
      </c>
      <c r="DE240" s="11" t="str">
        <f>IF(Table2[[#This Row],[GF T]]=0,"--", IF(Table2[[#This Row],[GF HS]]/Table2[[#This Row],[GF T]]=0, "--", Table2[[#This Row],[GF HS]]/Table2[[#This Row],[GF T]]))</f>
        <v>--</v>
      </c>
      <c r="DF240" s="18">
        <f>IF(Table2[[#This Row],[GF T]]=0,"--", IF(Table2[[#This Row],[GF FE]]/Table2[[#This Row],[GF T]]=0, "--", Table2[[#This Row],[GF FE]]/Table2[[#This Row],[GF T]]))</f>
        <v>4.5454545454545456E-2</v>
      </c>
      <c r="DG240" s="2">
        <v>25</v>
      </c>
      <c r="DH240" s="2">
        <v>17</v>
      </c>
      <c r="DI240" s="2">
        <v>1</v>
      </c>
      <c r="DJ240" s="2">
        <v>0</v>
      </c>
      <c r="DK240" s="6">
        <f>SUM(Table2[[#This Row],[TN B]:[TN FE]])</f>
        <v>43</v>
      </c>
      <c r="DL240" s="11">
        <f>IF((Table2[[#This Row],[TN T]]/Table2[[#This Row],[Admission]]) = 0, "--", (Table2[[#This Row],[TN T]]/Table2[[#This Row],[Admission]]))</f>
        <v>2.6348039215686275E-2</v>
      </c>
      <c r="DM240" s="11">
        <f>IF(Table2[[#This Row],[TN T]]=0,"--", IF(Table2[[#This Row],[TN HS]]/Table2[[#This Row],[TN T]]=0, "--", Table2[[#This Row],[TN HS]]/Table2[[#This Row],[TN T]]))</f>
        <v>2.3255813953488372E-2</v>
      </c>
      <c r="DN240" s="18" t="str">
        <f>IF(Table2[[#This Row],[TN T]]=0,"--", IF(Table2[[#This Row],[TN FE]]/Table2[[#This Row],[TN T]]=0, "--", Table2[[#This Row],[TN FE]]/Table2[[#This Row],[TN T]]))</f>
        <v>--</v>
      </c>
      <c r="DO240" s="2">
        <v>21</v>
      </c>
      <c r="DP240" s="2">
        <v>13</v>
      </c>
      <c r="DQ240" s="2">
        <v>0</v>
      </c>
      <c r="DR240" s="2">
        <v>0</v>
      </c>
      <c r="DS240" s="6">
        <f>SUM(Table2[[#This Row],[BND B]:[BND FE]])</f>
        <v>34</v>
      </c>
      <c r="DT240" s="11">
        <f>IF((Table2[[#This Row],[BND T]]/Table2[[#This Row],[Admission]]) = 0, "--", (Table2[[#This Row],[BND T]]/Table2[[#This Row],[Admission]]))</f>
        <v>2.0833333333333332E-2</v>
      </c>
      <c r="DU240" s="11" t="str">
        <f>IF(Table2[[#This Row],[BND T]]=0,"--", IF(Table2[[#This Row],[BND HS]]/Table2[[#This Row],[BND T]]=0, "--", Table2[[#This Row],[BND HS]]/Table2[[#This Row],[BND T]]))</f>
        <v>--</v>
      </c>
      <c r="DV240" s="18" t="str">
        <f>IF(Table2[[#This Row],[BND T]]=0,"--", IF(Table2[[#This Row],[BND FE]]/Table2[[#This Row],[BND T]]=0, "--", Table2[[#This Row],[BND FE]]/Table2[[#This Row],[BND T]]))</f>
        <v>--</v>
      </c>
      <c r="DW240" s="2">
        <v>18</v>
      </c>
      <c r="DX240" s="2">
        <v>14</v>
      </c>
      <c r="DY240" s="2">
        <v>0</v>
      </c>
      <c r="DZ240" s="2">
        <v>0</v>
      </c>
      <c r="EA240" s="6">
        <f>SUM(Table2[[#This Row],[SPE B]:[SPE FE]])</f>
        <v>32</v>
      </c>
      <c r="EB240" s="11">
        <f>IF((Table2[[#This Row],[SPE T]]/Table2[[#This Row],[Admission]]) = 0, "--", (Table2[[#This Row],[SPE T]]/Table2[[#This Row],[Admission]]))</f>
        <v>1.9607843137254902E-2</v>
      </c>
      <c r="EC240" s="11" t="str">
        <f>IF(Table2[[#This Row],[SPE T]]=0,"--", IF(Table2[[#This Row],[SPE HS]]/Table2[[#This Row],[SPE T]]=0, "--", Table2[[#This Row],[SPE HS]]/Table2[[#This Row],[SPE T]]))</f>
        <v>--</v>
      </c>
      <c r="ED240" s="18" t="str">
        <f>IF(Table2[[#This Row],[SPE T]]=0,"--", IF(Table2[[#This Row],[SPE FE]]/Table2[[#This Row],[SPE T]]=0, "--", Table2[[#This Row],[SPE FE]]/Table2[[#This Row],[SPE T]]))</f>
        <v>--</v>
      </c>
      <c r="EE240" s="2">
        <v>12</v>
      </c>
      <c r="EF240" s="2">
        <v>121</v>
      </c>
      <c r="EG240" s="2">
        <v>0</v>
      </c>
      <c r="EH240" s="2">
        <v>0</v>
      </c>
      <c r="EI240" s="6">
        <f>SUM(Table2[[#This Row],[ORC B]:[ORC FE]])</f>
        <v>133</v>
      </c>
      <c r="EJ240" s="11">
        <f>IF((Table2[[#This Row],[ORC T]]/Table2[[#This Row],[Admission]]) = 0, "--", (Table2[[#This Row],[ORC T]]/Table2[[#This Row],[Admission]]))</f>
        <v>8.1495098039215688E-2</v>
      </c>
      <c r="EK240" s="11" t="str">
        <f>IF(Table2[[#This Row],[ORC T]]=0,"--", IF(Table2[[#This Row],[ORC HS]]/Table2[[#This Row],[ORC T]]=0, "--", Table2[[#This Row],[ORC HS]]/Table2[[#This Row],[ORC T]]))</f>
        <v>--</v>
      </c>
      <c r="EL240" s="18" t="str">
        <f>IF(Table2[[#This Row],[ORC T]]=0,"--", IF(Table2[[#This Row],[ORC FE]]/Table2[[#This Row],[ORC T]]=0, "--", Table2[[#This Row],[ORC FE]]/Table2[[#This Row],[ORC T]]))</f>
        <v>--</v>
      </c>
      <c r="EM240" s="2">
        <v>0</v>
      </c>
      <c r="EN240" s="2">
        <v>0</v>
      </c>
      <c r="EO240" s="2">
        <v>0</v>
      </c>
      <c r="EP240" s="2">
        <v>0</v>
      </c>
      <c r="EQ240" s="6">
        <f>SUM(Table2[[#This Row],[SOL B]:[SOL FE]])</f>
        <v>0</v>
      </c>
      <c r="ER240" s="11" t="str">
        <f>IF((Table2[[#This Row],[SOL T]]/Table2[[#This Row],[Admission]]) = 0, "--", (Table2[[#This Row],[SOL T]]/Table2[[#This Row],[Admission]]))</f>
        <v>--</v>
      </c>
      <c r="ES240" s="11" t="str">
        <f>IF(Table2[[#This Row],[SOL T]]=0,"--", IF(Table2[[#This Row],[SOL HS]]/Table2[[#This Row],[SOL T]]=0, "--", Table2[[#This Row],[SOL HS]]/Table2[[#This Row],[SOL T]]))</f>
        <v>--</v>
      </c>
      <c r="ET240" s="18" t="str">
        <f>IF(Table2[[#This Row],[SOL T]]=0,"--", IF(Table2[[#This Row],[SOL FE]]/Table2[[#This Row],[SOL T]]=0, "--", Table2[[#This Row],[SOL FE]]/Table2[[#This Row],[SOL T]]))</f>
        <v>--</v>
      </c>
      <c r="EU240" s="2">
        <v>32</v>
      </c>
      <c r="EV240" s="2">
        <v>39</v>
      </c>
      <c r="EW240" s="2">
        <v>0</v>
      </c>
      <c r="EX240" s="2">
        <v>0</v>
      </c>
      <c r="EY240" s="6">
        <f>SUM(Table2[[#This Row],[CHO B]:[CHO FE]])</f>
        <v>71</v>
      </c>
      <c r="EZ240" s="11">
        <f>IF((Table2[[#This Row],[CHO T]]/Table2[[#This Row],[Admission]]) = 0, "--", (Table2[[#This Row],[CHO T]]/Table2[[#This Row],[Admission]]))</f>
        <v>4.3504901960784312E-2</v>
      </c>
      <c r="FA240" s="11" t="str">
        <f>IF(Table2[[#This Row],[CHO T]]=0,"--", IF(Table2[[#This Row],[CHO HS]]/Table2[[#This Row],[CHO T]]=0, "--", Table2[[#This Row],[CHO HS]]/Table2[[#This Row],[CHO T]]))</f>
        <v>--</v>
      </c>
      <c r="FB240" s="18" t="str">
        <f>IF(Table2[[#This Row],[CHO T]]=0,"--", IF(Table2[[#This Row],[CHO FE]]/Table2[[#This Row],[CHO T]]=0, "--", Table2[[#This Row],[CHO FE]]/Table2[[#This Row],[CHO T]]))</f>
        <v>--</v>
      </c>
      <c r="FC24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539</v>
      </c>
      <c r="FD240">
        <v>0</v>
      </c>
      <c r="FE240">
        <v>1</v>
      </c>
      <c r="FF240" s="1" t="s">
        <v>390</v>
      </c>
      <c r="FG240" s="1" t="s">
        <v>390</v>
      </c>
      <c r="FH240">
        <v>0</v>
      </c>
      <c r="FI240">
        <v>1</v>
      </c>
      <c r="FJ240" s="1" t="s">
        <v>390</v>
      </c>
      <c r="FK240" s="1" t="s">
        <v>390</v>
      </c>
      <c r="FL240">
        <v>1</v>
      </c>
      <c r="FM240">
        <v>0</v>
      </c>
      <c r="FN240" s="1" t="s">
        <v>390</v>
      </c>
      <c r="FO240" s="1" t="s">
        <v>390</v>
      </c>
    </row>
    <row r="241" spans="1:171">
      <c r="A241">
        <v>1062</v>
      </c>
      <c r="B241">
        <v>102</v>
      </c>
      <c r="C241" t="s">
        <v>92</v>
      </c>
      <c r="D241" t="s">
        <v>338</v>
      </c>
      <c r="E241" s="20">
        <v>17</v>
      </c>
      <c r="F241" s="2">
        <v>6</v>
      </c>
      <c r="G241" s="2">
        <v>0</v>
      </c>
      <c r="H241" s="2">
        <v>0</v>
      </c>
      <c r="I241" s="2">
        <v>0</v>
      </c>
      <c r="J241" s="6">
        <f>SUM(Table2[[#This Row],[FB B]:[FB FE]])</f>
        <v>6</v>
      </c>
      <c r="K241" s="11">
        <f>IF((Table2[[#This Row],[FB T]]/Table2[[#This Row],[Admission]]) = 0, "--", (Table2[[#This Row],[FB T]]/Table2[[#This Row],[Admission]]))</f>
        <v>0.35294117647058826</v>
      </c>
      <c r="L241" s="11" t="str">
        <f>IF(Table2[[#This Row],[FB T]]=0,"--", IF(Table2[[#This Row],[FB HS]]/Table2[[#This Row],[FB T]]=0, "--", Table2[[#This Row],[FB HS]]/Table2[[#This Row],[FB T]]))</f>
        <v>--</v>
      </c>
      <c r="M241" s="18" t="str">
        <f>IF(Table2[[#This Row],[FB T]]=0,"--", IF(Table2[[#This Row],[FB FE]]/Table2[[#This Row],[FB T]]=0, "--", Table2[[#This Row],[FB FE]]/Table2[[#This Row],[FB T]]))</f>
        <v>--</v>
      </c>
      <c r="N241" s="2">
        <v>0</v>
      </c>
      <c r="O241" s="2">
        <v>0</v>
      </c>
      <c r="P241" s="2">
        <v>0</v>
      </c>
      <c r="Q241" s="2">
        <v>0</v>
      </c>
      <c r="R241" s="6">
        <f>SUM(Table2[[#This Row],[XC B]:[XC FE]])</f>
        <v>0</v>
      </c>
      <c r="S241" s="11" t="str">
        <f>IF((Table2[[#This Row],[XC T]]/Table2[[#This Row],[Admission]]) = 0, "--", (Table2[[#This Row],[XC T]]/Table2[[#This Row],[Admission]]))</f>
        <v>--</v>
      </c>
      <c r="T241" s="11" t="str">
        <f>IF(Table2[[#This Row],[XC T]]=0,"--", IF(Table2[[#This Row],[XC HS]]/Table2[[#This Row],[XC T]]=0, "--", Table2[[#This Row],[XC HS]]/Table2[[#This Row],[XC T]]))</f>
        <v>--</v>
      </c>
      <c r="U241" s="18" t="str">
        <f>IF(Table2[[#This Row],[XC T]]=0,"--", IF(Table2[[#This Row],[XC FE]]/Table2[[#This Row],[XC T]]=0, "--", Table2[[#This Row],[XC FE]]/Table2[[#This Row],[XC T]]))</f>
        <v>--</v>
      </c>
      <c r="V241" s="2">
        <v>10</v>
      </c>
      <c r="W241" s="2">
        <v>0</v>
      </c>
      <c r="X241" s="2">
        <v>6</v>
      </c>
      <c r="Y241" s="6">
        <f>SUM(Table2[[#This Row],[VB G]:[VB FE]])</f>
        <v>16</v>
      </c>
      <c r="Z241" s="11">
        <f>IF((Table2[[#This Row],[VB T]]/Table2[[#This Row],[Admission]]) = 0, "--", (Table2[[#This Row],[VB T]]/Table2[[#This Row],[Admission]]))</f>
        <v>0.94117647058823528</v>
      </c>
      <c r="AA241" s="11" t="str">
        <f>IF(Table2[[#This Row],[VB T]]=0,"--", IF(Table2[[#This Row],[VB HS]]/Table2[[#This Row],[VB T]]=0, "--", Table2[[#This Row],[VB HS]]/Table2[[#This Row],[VB T]]))</f>
        <v>--</v>
      </c>
      <c r="AB241" s="18">
        <f>IF(Table2[[#This Row],[VB T]]=0,"--", IF(Table2[[#This Row],[VB FE]]/Table2[[#This Row],[VB T]]=0, "--", Table2[[#This Row],[VB FE]]/Table2[[#This Row],[VB T]]))</f>
        <v>0.375</v>
      </c>
      <c r="AC241" s="2">
        <v>0</v>
      </c>
      <c r="AD241" s="2">
        <v>0</v>
      </c>
      <c r="AE241" s="2">
        <v>0</v>
      </c>
      <c r="AF241" s="2">
        <v>0</v>
      </c>
      <c r="AG241" s="6">
        <f>SUM(Table2[[#This Row],[SC B]:[SC FE]])</f>
        <v>0</v>
      </c>
      <c r="AH241" s="11" t="str">
        <f>IF((Table2[[#This Row],[SC T]]/Table2[[#This Row],[Admission]]) = 0, "--", (Table2[[#This Row],[SC T]]/Table2[[#This Row],[Admission]]))</f>
        <v>--</v>
      </c>
      <c r="AI241" s="11" t="str">
        <f>IF(Table2[[#This Row],[SC T]]=0,"--", IF(Table2[[#This Row],[SC HS]]/Table2[[#This Row],[SC T]]=0, "--", Table2[[#This Row],[SC HS]]/Table2[[#This Row],[SC T]]))</f>
        <v>--</v>
      </c>
      <c r="AJ241" s="18" t="str">
        <f>IF(Table2[[#This Row],[SC T]]=0,"--", IF(Table2[[#This Row],[SC FE]]/Table2[[#This Row],[SC T]]=0, "--", Table2[[#This Row],[SC FE]]/Table2[[#This Row],[SC T]]))</f>
        <v>--</v>
      </c>
      <c r="AK241" s="15">
        <f>SUM(Table2[[#This Row],[FB T]],Table2[[#This Row],[XC T]],Table2[[#This Row],[VB T]],Table2[[#This Row],[SC T]])</f>
        <v>22</v>
      </c>
      <c r="AL241" s="2">
        <v>8</v>
      </c>
      <c r="AM241" s="2">
        <v>10</v>
      </c>
      <c r="AN241" s="2">
        <v>1</v>
      </c>
      <c r="AO241" s="2">
        <v>6</v>
      </c>
      <c r="AP241" s="6">
        <f>SUM(Table2[[#This Row],[BX B]:[BX FE]])</f>
        <v>25</v>
      </c>
      <c r="AQ241" s="11">
        <f>IF((Table2[[#This Row],[BX T]]/Table2[[#This Row],[Admission]]) = 0, "--", (Table2[[#This Row],[BX T]]/Table2[[#This Row],[Admission]]))</f>
        <v>1.4705882352941178</v>
      </c>
      <c r="AR241" s="11">
        <f>IF(Table2[[#This Row],[BX T]]=0,"--", IF(Table2[[#This Row],[BX HS]]/Table2[[#This Row],[BX T]]=0, "--", Table2[[#This Row],[BX HS]]/Table2[[#This Row],[BX T]]))</f>
        <v>0.04</v>
      </c>
      <c r="AS241" s="18">
        <f>IF(Table2[[#This Row],[BX T]]=0,"--", IF(Table2[[#This Row],[BX FE]]/Table2[[#This Row],[BX T]]=0, "--", Table2[[#This Row],[BX FE]]/Table2[[#This Row],[BX T]]))</f>
        <v>0.24</v>
      </c>
      <c r="AT241" s="2">
        <v>0</v>
      </c>
      <c r="AU241" s="2">
        <v>0</v>
      </c>
      <c r="AV241" s="2">
        <v>0</v>
      </c>
      <c r="AW241" s="2">
        <v>0</v>
      </c>
      <c r="AX241" s="6">
        <f>SUM(Table2[[#This Row],[SW B]:[SW FE]])</f>
        <v>0</v>
      </c>
      <c r="AY241" s="11" t="str">
        <f>IF((Table2[[#This Row],[SW T]]/Table2[[#This Row],[Admission]]) = 0, "--", (Table2[[#This Row],[SW T]]/Table2[[#This Row],[Admission]]))</f>
        <v>--</v>
      </c>
      <c r="AZ241" s="11" t="str">
        <f>IF(Table2[[#This Row],[SW T]]=0,"--", IF(Table2[[#This Row],[SW HS]]/Table2[[#This Row],[SW T]]=0, "--", Table2[[#This Row],[SW HS]]/Table2[[#This Row],[SW T]]))</f>
        <v>--</v>
      </c>
      <c r="BA241" s="18" t="str">
        <f>IF(Table2[[#This Row],[SW T]]=0,"--", IF(Table2[[#This Row],[SW FE]]/Table2[[#This Row],[SW T]]=0, "--", Table2[[#This Row],[SW FE]]/Table2[[#This Row],[SW T]]))</f>
        <v>--</v>
      </c>
      <c r="BB241" s="2">
        <v>0</v>
      </c>
      <c r="BC241" s="2">
        <v>0</v>
      </c>
      <c r="BD241" s="2">
        <v>0</v>
      </c>
      <c r="BE241" s="2">
        <v>0</v>
      </c>
      <c r="BF241" s="6">
        <f>SUM(Table2[[#This Row],[CHE B]:[CHE FE]])</f>
        <v>0</v>
      </c>
      <c r="BG241" s="11" t="str">
        <f>IF((Table2[[#This Row],[CHE T]]/Table2[[#This Row],[Admission]]) = 0, "--", (Table2[[#This Row],[CHE T]]/Table2[[#This Row],[Admission]]))</f>
        <v>--</v>
      </c>
      <c r="BH241" s="11" t="str">
        <f>IF(Table2[[#This Row],[CHE T]]=0,"--", IF(Table2[[#This Row],[CHE HS]]/Table2[[#This Row],[CHE T]]=0, "--", Table2[[#This Row],[CHE HS]]/Table2[[#This Row],[CHE T]]))</f>
        <v>--</v>
      </c>
      <c r="BI241" s="22" t="str">
        <f>IF(Table2[[#This Row],[CHE T]]=0,"--", IF(Table2[[#This Row],[CHE FE]]/Table2[[#This Row],[CHE T]]=0, "--", Table2[[#This Row],[CHE FE]]/Table2[[#This Row],[CHE T]]))</f>
        <v>--</v>
      </c>
      <c r="BJ241" s="2">
        <v>0</v>
      </c>
      <c r="BK241" s="2">
        <v>0</v>
      </c>
      <c r="BL241" s="2">
        <v>0</v>
      </c>
      <c r="BM241" s="2">
        <v>0</v>
      </c>
      <c r="BN241" s="6">
        <f>SUM(Table2[[#This Row],[WR B]:[WR FE]])</f>
        <v>0</v>
      </c>
      <c r="BO241" s="11" t="str">
        <f>IF((Table2[[#This Row],[WR T]]/Table2[[#This Row],[Admission]]) = 0, "--", (Table2[[#This Row],[WR T]]/Table2[[#This Row],[Admission]]))</f>
        <v>--</v>
      </c>
      <c r="BP241" s="11" t="str">
        <f>IF(Table2[[#This Row],[WR T]]=0,"--", IF(Table2[[#This Row],[WR HS]]/Table2[[#This Row],[WR T]]=0, "--", Table2[[#This Row],[WR HS]]/Table2[[#This Row],[WR T]]))</f>
        <v>--</v>
      </c>
      <c r="BQ241" s="18" t="str">
        <f>IF(Table2[[#This Row],[WR T]]=0,"--", IF(Table2[[#This Row],[WR FE]]/Table2[[#This Row],[WR T]]=0, "--", Table2[[#This Row],[WR FE]]/Table2[[#This Row],[WR T]]))</f>
        <v>--</v>
      </c>
      <c r="BR241" s="2">
        <v>0</v>
      </c>
      <c r="BS241" s="2">
        <v>0</v>
      </c>
      <c r="BT241" s="2">
        <v>0</v>
      </c>
      <c r="BU241" s="2">
        <v>0</v>
      </c>
      <c r="BV241" s="6">
        <f>SUM(Table2[[#This Row],[DNC B]:[DNC FE]])</f>
        <v>0</v>
      </c>
      <c r="BW241" s="11" t="str">
        <f>IF((Table2[[#This Row],[DNC T]]/Table2[[#This Row],[Admission]]) = 0, "--", (Table2[[#This Row],[DNC T]]/Table2[[#This Row],[Admission]]))</f>
        <v>--</v>
      </c>
      <c r="BX241" s="11" t="str">
        <f>IF(Table2[[#This Row],[DNC T]]=0,"--", IF(Table2[[#This Row],[DNC HS]]/Table2[[#This Row],[DNC T]]=0, "--", Table2[[#This Row],[DNC HS]]/Table2[[#This Row],[DNC T]]))</f>
        <v>--</v>
      </c>
      <c r="BY241" s="18" t="str">
        <f>IF(Table2[[#This Row],[DNC T]]=0,"--", IF(Table2[[#This Row],[DNC FE]]/Table2[[#This Row],[DNC T]]=0, "--", Table2[[#This Row],[DNC FE]]/Table2[[#This Row],[DNC T]]))</f>
        <v>--</v>
      </c>
      <c r="BZ241" s="24">
        <f>SUM(Table2[[#This Row],[BX T]],Table2[[#This Row],[SW T]],Table2[[#This Row],[CHE T]],Table2[[#This Row],[WR T]],Table2[[#This Row],[DNC T]])</f>
        <v>25</v>
      </c>
      <c r="CA241" s="2">
        <v>4</v>
      </c>
      <c r="CB241" s="2">
        <v>7</v>
      </c>
      <c r="CC241" s="2">
        <v>0</v>
      </c>
      <c r="CD241" s="2">
        <v>6</v>
      </c>
      <c r="CE241" s="6">
        <f>SUM(Table2[[#This Row],[TF B]:[TF FE]])</f>
        <v>17</v>
      </c>
      <c r="CF241" s="11">
        <f>IF((Table2[[#This Row],[TF T]]/Table2[[#This Row],[Admission]]) = 0, "--", (Table2[[#This Row],[TF T]]/Table2[[#This Row],[Admission]]))</f>
        <v>1</v>
      </c>
      <c r="CG241" s="11" t="str">
        <f>IF(Table2[[#This Row],[TF T]]=0,"--", IF(Table2[[#This Row],[TF HS]]/Table2[[#This Row],[TF T]]=0, "--", Table2[[#This Row],[TF HS]]/Table2[[#This Row],[TF T]]))</f>
        <v>--</v>
      </c>
      <c r="CH241" s="18">
        <f>IF(Table2[[#This Row],[TF T]]=0,"--", IF(Table2[[#This Row],[TF FE]]/Table2[[#This Row],[TF T]]=0, "--", Table2[[#This Row],[TF FE]]/Table2[[#This Row],[TF T]]))</f>
        <v>0.35294117647058826</v>
      </c>
      <c r="CI241" s="2">
        <v>0</v>
      </c>
      <c r="CJ241" s="2">
        <v>0</v>
      </c>
      <c r="CK241" s="2">
        <v>0</v>
      </c>
      <c r="CL241" s="2">
        <v>0</v>
      </c>
      <c r="CM241" s="6">
        <f>SUM(Table2[[#This Row],[BB B]:[BB FE]])</f>
        <v>0</v>
      </c>
      <c r="CN241" s="11" t="str">
        <f>IF((Table2[[#This Row],[BB T]]/Table2[[#This Row],[Admission]]) = 0, "--", (Table2[[#This Row],[BB T]]/Table2[[#This Row],[Admission]]))</f>
        <v>--</v>
      </c>
      <c r="CO241" s="11" t="str">
        <f>IF(Table2[[#This Row],[BB T]]=0,"--", IF(Table2[[#This Row],[BB HS]]/Table2[[#This Row],[BB T]]=0, "--", Table2[[#This Row],[BB HS]]/Table2[[#This Row],[BB T]]))</f>
        <v>--</v>
      </c>
      <c r="CP241" s="18" t="str">
        <f>IF(Table2[[#This Row],[BB T]]=0,"--", IF(Table2[[#This Row],[BB FE]]/Table2[[#This Row],[BB T]]=0, "--", Table2[[#This Row],[BB FE]]/Table2[[#This Row],[BB T]]))</f>
        <v>--</v>
      </c>
      <c r="CQ241" s="2">
        <v>0</v>
      </c>
      <c r="CR241" s="2">
        <v>0</v>
      </c>
      <c r="CS241" s="2">
        <v>0</v>
      </c>
      <c r="CT241" s="2">
        <v>0</v>
      </c>
      <c r="CU241" s="6">
        <f>SUM(Table2[[#This Row],[SB B]:[SB FE]])</f>
        <v>0</v>
      </c>
      <c r="CV241" s="11" t="str">
        <f>IF((Table2[[#This Row],[SB T]]/Table2[[#This Row],[Admission]]) = 0, "--", (Table2[[#This Row],[SB T]]/Table2[[#This Row],[Admission]]))</f>
        <v>--</v>
      </c>
      <c r="CW241" s="11" t="str">
        <f>IF(Table2[[#This Row],[SB T]]=0,"--", IF(Table2[[#This Row],[SB HS]]/Table2[[#This Row],[SB T]]=0, "--", Table2[[#This Row],[SB HS]]/Table2[[#This Row],[SB T]]))</f>
        <v>--</v>
      </c>
      <c r="CX241" s="18" t="str">
        <f>IF(Table2[[#This Row],[SB T]]=0,"--", IF(Table2[[#This Row],[SB FE]]/Table2[[#This Row],[SB T]]=0, "--", Table2[[#This Row],[SB FE]]/Table2[[#This Row],[SB T]]))</f>
        <v>--</v>
      </c>
      <c r="CY241" s="2">
        <v>0</v>
      </c>
      <c r="CZ241" s="2">
        <v>0</v>
      </c>
      <c r="DA241" s="2">
        <v>0</v>
      </c>
      <c r="DB241" s="2">
        <v>0</v>
      </c>
      <c r="DC241" s="6">
        <f>SUM(Table2[[#This Row],[GF B]:[GF FE]])</f>
        <v>0</v>
      </c>
      <c r="DD241" s="11" t="str">
        <f>IF((Table2[[#This Row],[GF T]]/Table2[[#This Row],[Admission]]) = 0, "--", (Table2[[#This Row],[GF T]]/Table2[[#This Row],[Admission]]))</f>
        <v>--</v>
      </c>
      <c r="DE241" s="11" t="str">
        <f>IF(Table2[[#This Row],[GF T]]=0,"--", IF(Table2[[#This Row],[GF HS]]/Table2[[#This Row],[GF T]]=0, "--", Table2[[#This Row],[GF HS]]/Table2[[#This Row],[GF T]]))</f>
        <v>--</v>
      </c>
      <c r="DF241" s="18" t="str">
        <f>IF(Table2[[#This Row],[GF T]]=0,"--", IF(Table2[[#This Row],[GF FE]]/Table2[[#This Row],[GF T]]=0, "--", Table2[[#This Row],[GF FE]]/Table2[[#This Row],[GF T]]))</f>
        <v>--</v>
      </c>
      <c r="DG241" s="2">
        <v>0</v>
      </c>
      <c r="DH241" s="2">
        <v>0</v>
      </c>
      <c r="DI241" s="2">
        <v>0</v>
      </c>
      <c r="DJ241" s="2">
        <v>0</v>
      </c>
      <c r="DK241" s="6">
        <f>SUM(Table2[[#This Row],[TN B]:[TN FE]])</f>
        <v>0</v>
      </c>
      <c r="DL241" s="11" t="str">
        <f>IF((Table2[[#This Row],[TN T]]/Table2[[#This Row],[Admission]]) = 0, "--", (Table2[[#This Row],[TN T]]/Table2[[#This Row],[Admission]]))</f>
        <v>--</v>
      </c>
      <c r="DM241" s="11" t="str">
        <f>IF(Table2[[#This Row],[TN T]]=0,"--", IF(Table2[[#This Row],[TN HS]]/Table2[[#This Row],[TN T]]=0, "--", Table2[[#This Row],[TN HS]]/Table2[[#This Row],[TN T]]))</f>
        <v>--</v>
      </c>
      <c r="DN241" s="18" t="str">
        <f>IF(Table2[[#This Row],[TN T]]=0,"--", IF(Table2[[#This Row],[TN FE]]/Table2[[#This Row],[TN T]]=0, "--", Table2[[#This Row],[TN FE]]/Table2[[#This Row],[TN T]]))</f>
        <v>--</v>
      </c>
      <c r="DO241" s="2">
        <v>0</v>
      </c>
      <c r="DP241" s="2">
        <v>0</v>
      </c>
      <c r="DQ241" s="2">
        <v>0</v>
      </c>
      <c r="DR241" s="2">
        <v>0</v>
      </c>
      <c r="DS241" s="6">
        <f>SUM(Table2[[#This Row],[BND B]:[BND FE]])</f>
        <v>0</v>
      </c>
      <c r="DT241" s="11" t="str">
        <f>IF((Table2[[#This Row],[BND T]]/Table2[[#This Row],[Admission]]) = 0, "--", (Table2[[#This Row],[BND T]]/Table2[[#This Row],[Admission]]))</f>
        <v>--</v>
      </c>
      <c r="DU241" s="11" t="str">
        <f>IF(Table2[[#This Row],[BND T]]=0,"--", IF(Table2[[#This Row],[BND HS]]/Table2[[#This Row],[BND T]]=0, "--", Table2[[#This Row],[BND HS]]/Table2[[#This Row],[BND T]]))</f>
        <v>--</v>
      </c>
      <c r="DV241" s="18" t="str">
        <f>IF(Table2[[#This Row],[BND T]]=0,"--", IF(Table2[[#This Row],[BND FE]]/Table2[[#This Row],[BND T]]=0, "--", Table2[[#This Row],[BND FE]]/Table2[[#This Row],[BND T]]))</f>
        <v>--</v>
      </c>
      <c r="DW241" s="2">
        <v>0</v>
      </c>
      <c r="DX241" s="2">
        <v>0</v>
      </c>
      <c r="DY241" s="2">
        <v>0</v>
      </c>
      <c r="DZ241" s="2">
        <v>0</v>
      </c>
      <c r="EA241" s="6">
        <f>SUM(Table2[[#This Row],[SPE B]:[SPE FE]])</f>
        <v>0</v>
      </c>
      <c r="EB241" s="11" t="str">
        <f>IF((Table2[[#This Row],[SPE T]]/Table2[[#This Row],[Admission]]) = 0, "--", (Table2[[#This Row],[SPE T]]/Table2[[#This Row],[Admission]]))</f>
        <v>--</v>
      </c>
      <c r="EC241" s="11" t="str">
        <f>IF(Table2[[#This Row],[SPE T]]=0,"--", IF(Table2[[#This Row],[SPE HS]]/Table2[[#This Row],[SPE T]]=0, "--", Table2[[#This Row],[SPE HS]]/Table2[[#This Row],[SPE T]]))</f>
        <v>--</v>
      </c>
      <c r="ED241" s="18" t="str">
        <f>IF(Table2[[#This Row],[SPE T]]=0,"--", IF(Table2[[#This Row],[SPE FE]]/Table2[[#This Row],[SPE T]]=0, "--", Table2[[#This Row],[SPE FE]]/Table2[[#This Row],[SPE T]]))</f>
        <v>--</v>
      </c>
      <c r="EE241" s="2">
        <v>0</v>
      </c>
      <c r="EF241" s="2">
        <v>0</v>
      </c>
      <c r="EG241" s="2">
        <v>0</v>
      </c>
      <c r="EH241" s="2">
        <v>0</v>
      </c>
      <c r="EI241" s="6">
        <f>SUM(Table2[[#This Row],[ORC B]:[ORC FE]])</f>
        <v>0</v>
      </c>
      <c r="EJ241" s="11" t="str">
        <f>IF((Table2[[#This Row],[ORC T]]/Table2[[#This Row],[Admission]]) = 0, "--", (Table2[[#This Row],[ORC T]]/Table2[[#This Row],[Admission]]))</f>
        <v>--</v>
      </c>
      <c r="EK241" s="11" t="str">
        <f>IF(Table2[[#This Row],[ORC T]]=0,"--", IF(Table2[[#This Row],[ORC HS]]/Table2[[#This Row],[ORC T]]=0, "--", Table2[[#This Row],[ORC HS]]/Table2[[#This Row],[ORC T]]))</f>
        <v>--</v>
      </c>
      <c r="EL241" s="18" t="str">
        <f>IF(Table2[[#This Row],[ORC T]]=0,"--", IF(Table2[[#This Row],[ORC FE]]/Table2[[#This Row],[ORC T]]=0, "--", Table2[[#This Row],[ORC FE]]/Table2[[#This Row],[ORC T]]))</f>
        <v>--</v>
      </c>
      <c r="EM241" s="2">
        <v>0</v>
      </c>
      <c r="EN241" s="2">
        <v>0</v>
      </c>
      <c r="EO241" s="2">
        <v>0</v>
      </c>
      <c r="EP241" s="2">
        <v>0</v>
      </c>
      <c r="EQ241" s="6">
        <f>SUM(Table2[[#This Row],[SOL B]:[SOL FE]])</f>
        <v>0</v>
      </c>
      <c r="ER241" s="11" t="str">
        <f>IF((Table2[[#This Row],[SOL T]]/Table2[[#This Row],[Admission]]) = 0, "--", (Table2[[#This Row],[SOL T]]/Table2[[#This Row],[Admission]]))</f>
        <v>--</v>
      </c>
      <c r="ES241" s="11" t="str">
        <f>IF(Table2[[#This Row],[SOL T]]=0,"--", IF(Table2[[#This Row],[SOL HS]]/Table2[[#This Row],[SOL T]]=0, "--", Table2[[#This Row],[SOL HS]]/Table2[[#This Row],[SOL T]]))</f>
        <v>--</v>
      </c>
      <c r="ET241" s="18" t="str">
        <f>IF(Table2[[#This Row],[SOL T]]=0,"--", IF(Table2[[#This Row],[SOL FE]]/Table2[[#This Row],[SOL T]]=0, "--", Table2[[#This Row],[SOL FE]]/Table2[[#This Row],[SOL T]]))</f>
        <v>--</v>
      </c>
      <c r="EU241" s="2">
        <v>0</v>
      </c>
      <c r="EV241" s="2">
        <v>0</v>
      </c>
      <c r="EW241" s="2">
        <v>0</v>
      </c>
      <c r="EX241" s="2">
        <v>0</v>
      </c>
      <c r="EY241" s="6">
        <f>SUM(Table2[[#This Row],[CHO B]:[CHO FE]])</f>
        <v>0</v>
      </c>
      <c r="EZ241" s="11" t="str">
        <f>IF((Table2[[#This Row],[CHO T]]/Table2[[#This Row],[Admission]]) = 0, "--", (Table2[[#This Row],[CHO T]]/Table2[[#This Row],[Admission]]))</f>
        <v>--</v>
      </c>
      <c r="FA241" s="11" t="str">
        <f>IF(Table2[[#This Row],[CHO T]]=0,"--", IF(Table2[[#This Row],[CHO HS]]/Table2[[#This Row],[CHO T]]=0, "--", Table2[[#This Row],[CHO HS]]/Table2[[#This Row],[CHO T]]))</f>
        <v>--</v>
      </c>
      <c r="FB241" s="18" t="str">
        <f>IF(Table2[[#This Row],[CHO T]]=0,"--", IF(Table2[[#This Row],[CHO FE]]/Table2[[#This Row],[CHO T]]=0, "--", Table2[[#This Row],[CHO FE]]/Table2[[#This Row],[CHO T]]))</f>
        <v>--</v>
      </c>
      <c r="FC24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17</v>
      </c>
      <c r="FD241">
        <v>0</v>
      </c>
      <c r="FE241">
        <v>0</v>
      </c>
      <c r="FF241" s="1" t="s">
        <v>390</v>
      </c>
      <c r="FG241" s="1" t="s">
        <v>390</v>
      </c>
      <c r="FH241">
        <v>0</v>
      </c>
      <c r="FI241">
        <v>0</v>
      </c>
      <c r="FJ241" s="1" t="s">
        <v>390</v>
      </c>
      <c r="FK241" s="1" t="s">
        <v>390</v>
      </c>
      <c r="FL241">
        <v>0</v>
      </c>
      <c r="FM241">
        <v>0</v>
      </c>
      <c r="FN241" s="1" t="s">
        <v>390</v>
      </c>
      <c r="FO241" s="1" t="s">
        <v>390</v>
      </c>
    </row>
    <row r="242" spans="1:171">
      <c r="A242">
        <v>919</v>
      </c>
      <c r="B242">
        <v>265</v>
      </c>
      <c r="C242" t="s">
        <v>100</v>
      </c>
      <c r="D242" t="s">
        <v>339</v>
      </c>
      <c r="E242" s="20">
        <v>1347</v>
      </c>
      <c r="F242" s="2">
        <v>117</v>
      </c>
      <c r="G242" s="2">
        <v>0</v>
      </c>
      <c r="H242" s="2">
        <v>0</v>
      </c>
      <c r="I242" s="2">
        <v>0</v>
      </c>
      <c r="J242" s="6">
        <f>SUM(Table2[[#This Row],[FB B]:[FB FE]])</f>
        <v>117</v>
      </c>
      <c r="K242" s="11">
        <f>IF((Table2[[#This Row],[FB T]]/Table2[[#This Row],[Admission]]) = 0, "--", (Table2[[#This Row],[FB T]]/Table2[[#This Row],[Admission]]))</f>
        <v>8.6859688195991089E-2</v>
      </c>
      <c r="L242" s="11" t="str">
        <f>IF(Table2[[#This Row],[FB T]]=0,"--", IF(Table2[[#This Row],[FB HS]]/Table2[[#This Row],[FB T]]=0, "--", Table2[[#This Row],[FB HS]]/Table2[[#This Row],[FB T]]))</f>
        <v>--</v>
      </c>
      <c r="M242" s="18" t="str">
        <f>IF(Table2[[#This Row],[FB T]]=0,"--", IF(Table2[[#This Row],[FB FE]]/Table2[[#This Row],[FB T]]=0, "--", Table2[[#This Row],[FB FE]]/Table2[[#This Row],[FB T]]))</f>
        <v>--</v>
      </c>
      <c r="N242" s="2">
        <v>21</v>
      </c>
      <c r="O242" s="2">
        <v>8</v>
      </c>
      <c r="P242" s="2">
        <v>1</v>
      </c>
      <c r="Q242" s="2">
        <v>0</v>
      </c>
      <c r="R242" s="6">
        <f>SUM(Table2[[#This Row],[XC B]:[XC FE]])</f>
        <v>30</v>
      </c>
      <c r="S242" s="11">
        <f>IF((Table2[[#This Row],[XC T]]/Table2[[#This Row],[Admission]]) = 0, "--", (Table2[[#This Row],[XC T]]/Table2[[#This Row],[Admission]]))</f>
        <v>2.2271714922048998E-2</v>
      </c>
      <c r="T242" s="11">
        <f>IF(Table2[[#This Row],[XC T]]=0,"--", IF(Table2[[#This Row],[XC HS]]/Table2[[#This Row],[XC T]]=0, "--", Table2[[#This Row],[XC HS]]/Table2[[#This Row],[XC T]]))</f>
        <v>3.3333333333333333E-2</v>
      </c>
      <c r="U242" s="18" t="str">
        <f>IF(Table2[[#This Row],[XC T]]=0,"--", IF(Table2[[#This Row],[XC FE]]/Table2[[#This Row],[XC T]]=0, "--", Table2[[#This Row],[XC FE]]/Table2[[#This Row],[XC T]]))</f>
        <v>--</v>
      </c>
      <c r="V242" s="2">
        <v>33</v>
      </c>
      <c r="W242" s="2">
        <v>0</v>
      </c>
      <c r="X242" s="2">
        <v>0</v>
      </c>
      <c r="Y242" s="6">
        <f>SUM(Table2[[#This Row],[VB G]:[VB FE]])</f>
        <v>33</v>
      </c>
      <c r="Z242" s="11">
        <f>IF((Table2[[#This Row],[VB T]]/Table2[[#This Row],[Admission]]) = 0, "--", (Table2[[#This Row],[VB T]]/Table2[[#This Row],[Admission]]))</f>
        <v>2.4498886414253896E-2</v>
      </c>
      <c r="AA242" s="11" t="str">
        <f>IF(Table2[[#This Row],[VB T]]=0,"--", IF(Table2[[#This Row],[VB HS]]/Table2[[#This Row],[VB T]]=0, "--", Table2[[#This Row],[VB HS]]/Table2[[#This Row],[VB T]]))</f>
        <v>--</v>
      </c>
      <c r="AB242" s="18" t="str">
        <f>IF(Table2[[#This Row],[VB T]]=0,"--", IF(Table2[[#This Row],[VB FE]]/Table2[[#This Row],[VB T]]=0, "--", Table2[[#This Row],[VB FE]]/Table2[[#This Row],[VB T]]))</f>
        <v>--</v>
      </c>
      <c r="AC242" s="2">
        <v>35</v>
      </c>
      <c r="AD242" s="2">
        <v>39</v>
      </c>
      <c r="AE242" s="2">
        <v>1</v>
      </c>
      <c r="AF242" s="2">
        <v>2</v>
      </c>
      <c r="AG242" s="6">
        <f>SUM(Table2[[#This Row],[SC B]:[SC FE]])</f>
        <v>77</v>
      </c>
      <c r="AH242" s="11">
        <f>IF((Table2[[#This Row],[SC T]]/Table2[[#This Row],[Admission]]) = 0, "--", (Table2[[#This Row],[SC T]]/Table2[[#This Row],[Admission]]))</f>
        <v>5.7164068299925763E-2</v>
      </c>
      <c r="AI242" s="11">
        <f>IF(Table2[[#This Row],[SC T]]=0,"--", IF(Table2[[#This Row],[SC HS]]/Table2[[#This Row],[SC T]]=0, "--", Table2[[#This Row],[SC HS]]/Table2[[#This Row],[SC T]]))</f>
        <v>1.2987012987012988E-2</v>
      </c>
      <c r="AJ242" s="18">
        <f>IF(Table2[[#This Row],[SC T]]=0,"--", IF(Table2[[#This Row],[SC FE]]/Table2[[#This Row],[SC T]]=0, "--", Table2[[#This Row],[SC FE]]/Table2[[#This Row],[SC T]]))</f>
        <v>2.5974025974025976E-2</v>
      </c>
      <c r="AK242" s="15">
        <f>SUM(Table2[[#This Row],[FB T]],Table2[[#This Row],[XC T]],Table2[[#This Row],[VB T]],Table2[[#This Row],[SC T]])</f>
        <v>257</v>
      </c>
      <c r="AL242" s="2">
        <v>30</v>
      </c>
      <c r="AM242" s="2">
        <v>0</v>
      </c>
      <c r="AN242" s="2">
        <v>0</v>
      </c>
      <c r="AO242" s="2">
        <v>0</v>
      </c>
      <c r="AP242" s="6">
        <f>SUM(Table2[[#This Row],[BX B]:[BX FE]])</f>
        <v>30</v>
      </c>
      <c r="AQ242" s="11">
        <f>IF((Table2[[#This Row],[BX T]]/Table2[[#This Row],[Admission]]) = 0, "--", (Table2[[#This Row],[BX T]]/Table2[[#This Row],[Admission]]))</f>
        <v>2.2271714922048998E-2</v>
      </c>
      <c r="AR242" s="11" t="str">
        <f>IF(Table2[[#This Row],[BX T]]=0,"--", IF(Table2[[#This Row],[BX HS]]/Table2[[#This Row],[BX T]]=0, "--", Table2[[#This Row],[BX HS]]/Table2[[#This Row],[BX T]]))</f>
        <v>--</v>
      </c>
      <c r="AS242" s="18" t="str">
        <f>IF(Table2[[#This Row],[BX T]]=0,"--", IF(Table2[[#This Row],[BX FE]]/Table2[[#This Row],[BX T]]=0, "--", Table2[[#This Row],[BX FE]]/Table2[[#This Row],[BX T]]))</f>
        <v>--</v>
      </c>
      <c r="AT242" s="2">
        <v>23</v>
      </c>
      <c r="AU242" s="2">
        <v>19</v>
      </c>
      <c r="AV242" s="2">
        <v>0</v>
      </c>
      <c r="AW242" s="2">
        <v>0</v>
      </c>
      <c r="AX242" s="6">
        <f>SUM(Table2[[#This Row],[SW B]:[SW FE]])</f>
        <v>42</v>
      </c>
      <c r="AY242" s="11">
        <f>IF((Table2[[#This Row],[SW T]]/Table2[[#This Row],[Admission]]) = 0, "--", (Table2[[#This Row],[SW T]]/Table2[[#This Row],[Admission]]))</f>
        <v>3.1180400890868598E-2</v>
      </c>
      <c r="AZ242" s="11" t="str">
        <f>IF(Table2[[#This Row],[SW T]]=0,"--", IF(Table2[[#This Row],[SW HS]]/Table2[[#This Row],[SW T]]=0, "--", Table2[[#This Row],[SW HS]]/Table2[[#This Row],[SW T]]))</f>
        <v>--</v>
      </c>
      <c r="BA242" s="18" t="str">
        <f>IF(Table2[[#This Row],[SW T]]=0,"--", IF(Table2[[#This Row],[SW FE]]/Table2[[#This Row],[SW T]]=0, "--", Table2[[#This Row],[SW FE]]/Table2[[#This Row],[SW T]]))</f>
        <v>--</v>
      </c>
      <c r="BB242" s="2">
        <v>2</v>
      </c>
      <c r="BC242" s="2">
        <v>45</v>
      </c>
      <c r="BD242" s="2">
        <v>0</v>
      </c>
      <c r="BE242" s="2">
        <v>0</v>
      </c>
      <c r="BF242" s="6">
        <f>SUM(Table2[[#This Row],[CHE B]:[CHE FE]])</f>
        <v>47</v>
      </c>
      <c r="BG242" s="11">
        <f>IF((Table2[[#This Row],[CHE T]]/Table2[[#This Row],[Admission]]) = 0, "--", (Table2[[#This Row],[CHE T]]/Table2[[#This Row],[Admission]]))</f>
        <v>3.4892353377876766E-2</v>
      </c>
      <c r="BH242" s="11" t="str">
        <f>IF(Table2[[#This Row],[CHE T]]=0,"--", IF(Table2[[#This Row],[CHE HS]]/Table2[[#This Row],[CHE T]]=0, "--", Table2[[#This Row],[CHE HS]]/Table2[[#This Row],[CHE T]]))</f>
        <v>--</v>
      </c>
      <c r="BI242" s="22" t="str">
        <f>IF(Table2[[#This Row],[CHE T]]=0,"--", IF(Table2[[#This Row],[CHE FE]]/Table2[[#This Row],[CHE T]]=0, "--", Table2[[#This Row],[CHE FE]]/Table2[[#This Row],[CHE T]]))</f>
        <v>--</v>
      </c>
      <c r="BJ242" s="2">
        <v>44</v>
      </c>
      <c r="BK242" s="2">
        <v>0</v>
      </c>
      <c r="BL242" s="2">
        <v>0</v>
      </c>
      <c r="BM242" s="2">
        <v>1</v>
      </c>
      <c r="BN242" s="6">
        <f>SUM(Table2[[#This Row],[WR B]:[WR FE]])</f>
        <v>45</v>
      </c>
      <c r="BO242" s="11">
        <f>IF((Table2[[#This Row],[WR T]]/Table2[[#This Row],[Admission]]) = 0, "--", (Table2[[#This Row],[WR T]]/Table2[[#This Row],[Admission]]))</f>
        <v>3.34075723830735E-2</v>
      </c>
      <c r="BP242" s="11" t="str">
        <f>IF(Table2[[#This Row],[WR T]]=0,"--", IF(Table2[[#This Row],[WR HS]]/Table2[[#This Row],[WR T]]=0, "--", Table2[[#This Row],[WR HS]]/Table2[[#This Row],[WR T]]))</f>
        <v>--</v>
      </c>
      <c r="BQ242" s="18">
        <f>IF(Table2[[#This Row],[WR T]]=0,"--", IF(Table2[[#This Row],[WR FE]]/Table2[[#This Row],[WR T]]=0, "--", Table2[[#This Row],[WR FE]]/Table2[[#This Row],[WR T]]))</f>
        <v>2.2222222222222223E-2</v>
      </c>
      <c r="BR242" s="2">
        <v>0</v>
      </c>
      <c r="BS242" s="2">
        <v>0</v>
      </c>
      <c r="BT242" s="2">
        <v>0</v>
      </c>
      <c r="BU242" s="2">
        <v>0</v>
      </c>
      <c r="BV242" s="6">
        <f>SUM(Table2[[#This Row],[DNC B]:[DNC FE]])</f>
        <v>0</v>
      </c>
      <c r="BW242" s="11" t="str">
        <f>IF((Table2[[#This Row],[DNC T]]/Table2[[#This Row],[Admission]]) = 0, "--", (Table2[[#This Row],[DNC T]]/Table2[[#This Row],[Admission]]))</f>
        <v>--</v>
      </c>
      <c r="BX242" s="11" t="str">
        <f>IF(Table2[[#This Row],[DNC T]]=0,"--", IF(Table2[[#This Row],[DNC HS]]/Table2[[#This Row],[DNC T]]=0, "--", Table2[[#This Row],[DNC HS]]/Table2[[#This Row],[DNC T]]))</f>
        <v>--</v>
      </c>
      <c r="BY242" s="18" t="str">
        <f>IF(Table2[[#This Row],[DNC T]]=0,"--", IF(Table2[[#This Row],[DNC FE]]/Table2[[#This Row],[DNC T]]=0, "--", Table2[[#This Row],[DNC FE]]/Table2[[#This Row],[DNC T]]))</f>
        <v>--</v>
      </c>
      <c r="BZ242" s="24">
        <f>SUM(Table2[[#This Row],[BX T]],Table2[[#This Row],[SW T]],Table2[[#This Row],[CHE T]],Table2[[#This Row],[WR T]],Table2[[#This Row],[DNC T]])</f>
        <v>164</v>
      </c>
      <c r="CA242" s="2">
        <v>60</v>
      </c>
      <c r="CB242" s="2">
        <v>34</v>
      </c>
      <c r="CC242" s="2">
        <v>0</v>
      </c>
      <c r="CD242" s="2">
        <v>1</v>
      </c>
      <c r="CE242" s="6">
        <f>SUM(Table2[[#This Row],[TF B]:[TF FE]])</f>
        <v>95</v>
      </c>
      <c r="CF242" s="11">
        <f>IF((Table2[[#This Row],[TF T]]/Table2[[#This Row],[Admission]]) = 0, "--", (Table2[[#This Row],[TF T]]/Table2[[#This Row],[Admission]]))</f>
        <v>7.052709725315516E-2</v>
      </c>
      <c r="CG242" s="11" t="str">
        <f>IF(Table2[[#This Row],[TF T]]=0,"--", IF(Table2[[#This Row],[TF HS]]/Table2[[#This Row],[TF T]]=0, "--", Table2[[#This Row],[TF HS]]/Table2[[#This Row],[TF T]]))</f>
        <v>--</v>
      </c>
      <c r="CH242" s="18">
        <f>IF(Table2[[#This Row],[TF T]]=0,"--", IF(Table2[[#This Row],[TF FE]]/Table2[[#This Row],[TF T]]=0, "--", Table2[[#This Row],[TF FE]]/Table2[[#This Row],[TF T]]))</f>
        <v>1.0526315789473684E-2</v>
      </c>
      <c r="CI242" s="2">
        <v>24</v>
      </c>
      <c r="CJ242" s="2">
        <v>0</v>
      </c>
      <c r="CK242" s="2">
        <v>0</v>
      </c>
      <c r="CL242" s="2">
        <v>0</v>
      </c>
      <c r="CM242" s="6">
        <f>SUM(Table2[[#This Row],[BB B]:[BB FE]])</f>
        <v>24</v>
      </c>
      <c r="CN242" s="11">
        <f>IF((Table2[[#This Row],[BB T]]/Table2[[#This Row],[Admission]]) = 0, "--", (Table2[[#This Row],[BB T]]/Table2[[#This Row],[Admission]]))</f>
        <v>1.7817371937639197E-2</v>
      </c>
      <c r="CO242" s="11" t="str">
        <f>IF(Table2[[#This Row],[BB T]]=0,"--", IF(Table2[[#This Row],[BB HS]]/Table2[[#This Row],[BB T]]=0, "--", Table2[[#This Row],[BB HS]]/Table2[[#This Row],[BB T]]))</f>
        <v>--</v>
      </c>
      <c r="CP242" s="18" t="str">
        <f>IF(Table2[[#This Row],[BB T]]=0,"--", IF(Table2[[#This Row],[BB FE]]/Table2[[#This Row],[BB T]]=0, "--", Table2[[#This Row],[BB FE]]/Table2[[#This Row],[BB T]]))</f>
        <v>--</v>
      </c>
      <c r="CQ242" s="2">
        <v>0</v>
      </c>
      <c r="CR242" s="2">
        <v>27</v>
      </c>
      <c r="CS242" s="2">
        <v>0</v>
      </c>
      <c r="CT242" s="2">
        <v>0</v>
      </c>
      <c r="CU242" s="6">
        <f>SUM(Table2[[#This Row],[SB B]:[SB FE]])</f>
        <v>27</v>
      </c>
      <c r="CV242" s="11">
        <f>IF((Table2[[#This Row],[SB T]]/Table2[[#This Row],[Admission]]) = 0, "--", (Table2[[#This Row],[SB T]]/Table2[[#This Row],[Admission]]))</f>
        <v>2.0044543429844099E-2</v>
      </c>
      <c r="CW242" s="11" t="str">
        <f>IF(Table2[[#This Row],[SB T]]=0,"--", IF(Table2[[#This Row],[SB HS]]/Table2[[#This Row],[SB T]]=0, "--", Table2[[#This Row],[SB HS]]/Table2[[#This Row],[SB T]]))</f>
        <v>--</v>
      </c>
      <c r="CX242" s="18" t="str">
        <f>IF(Table2[[#This Row],[SB T]]=0,"--", IF(Table2[[#This Row],[SB FE]]/Table2[[#This Row],[SB T]]=0, "--", Table2[[#This Row],[SB FE]]/Table2[[#This Row],[SB T]]))</f>
        <v>--</v>
      </c>
      <c r="CY242" s="2">
        <v>6</v>
      </c>
      <c r="CZ242" s="2">
        <v>4</v>
      </c>
      <c r="DA242" s="2">
        <v>0</v>
      </c>
      <c r="DB242" s="2">
        <v>0</v>
      </c>
      <c r="DC242" s="6">
        <f>SUM(Table2[[#This Row],[GF B]:[GF FE]])</f>
        <v>10</v>
      </c>
      <c r="DD242" s="11">
        <f>IF((Table2[[#This Row],[GF T]]/Table2[[#This Row],[Admission]]) = 0, "--", (Table2[[#This Row],[GF T]]/Table2[[#This Row],[Admission]]))</f>
        <v>7.4239049740163323E-3</v>
      </c>
      <c r="DE242" s="11" t="str">
        <f>IF(Table2[[#This Row],[GF T]]=0,"--", IF(Table2[[#This Row],[GF HS]]/Table2[[#This Row],[GF T]]=0, "--", Table2[[#This Row],[GF HS]]/Table2[[#This Row],[GF T]]))</f>
        <v>--</v>
      </c>
      <c r="DF242" s="18" t="str">
        <f>IF(Table2[[#This Row],[GF T]]=0,"--", IF(Table2[[#This Row],[GF FE]]/Table2[[#This Row],[GF T]]=0, "--", Table2[[#This Row],[GF FE]]/Table2[[#This Row],[GF T]]))</f>
        <v>--</v>
      </c>
      <c r="DG242" s="2">
        <v>14</v>
      </c>
      <c r="DH242" s="2">
        <v>18</v>
      </c>
      <c r="DI242" s="2">
        <v>0</v>
      </c>
      <c r="DJ242" s="2">
        <v>1</v>
      </c>
      <c r="DK242" s="6">
        <f>SUM(Table2[[#This Row],[TN B]:[TN FE]])</f>
        <v>33</v>
      </c>
      <c r="DL242" s="11">
        <f>IF((Table2[[#This Row],[TN T]]/Table2[[#This Row],[Admission]]) = 0, "--", (Table2[[#This Row],[TN T]]/Table2[[#This Row],[Admission]]))</f>
        <v>2.4498886414253896E-2</v>
      </c>
      <c r="DM242" s="11" t="str">
        <f>IF(Table2[[#This Row],[TN T]]=0,"--", IF(Table2[[#This Row],[TN HS]]/Table2[[#This Row],[TN T]]=0, "--", Table2[[#This Row],[TN HS]]/Table2[[#This Row],[TN T]]))</f>
        <v>--</v>
      </c>
      <c r="DN242" s="18">
        <f>IF(Table2[[#This Row],[TN T]]=0,"--", IF(Table2[[#This Row],[TN FE]]/Table2[[#This Row],[TN T]]=0, "--", Table2[[#This Row],[TN FE]]/Table2[[#This Row],[TN T]]))</f>
        <v>3.0303030303030304E-2</v>
      </c>
      <c r="DO242" s="2">
        <v>19</v>
      </c>
      <c r="DP242" s="2">
        <v>17</v>
      </c>
      <c r="DQ242" s="2">
        <v>0</v>
      </c>
      <c r="DR242" s="2">
        <v>0</v>
      </c>
      <c r="DS242" s="6">
        <f>SUM(Table2[[#This Row],[BND B]:[BND FE]])</f>
        <v>36</v>
      </c>
      <c r="DT242" s="11">
        <f>IF((Table2[[#This Row],[BND T]]/Table2[[#This Row],[Admission]]) = 0, "--", (Table2[[#This Row],[BND T]]/Table2[[#This Row],[Admission]]))</f>
        <v>2.6726057906458798E-2</v>
      </c>
      <c r="DU242" s="11" t="str">
        <f>IF(Table2[[#This Row],[BND T]]=0,"--", IF(Table2[[#This Row],[BND HS]]/Table2[[#This Row],[BND T]]=0, "--", Table2[[#This Row],[BND HS]]/Table2[[#This Row],[BND T]]))</f>
        <v>--</v>
      </c>
      <c r="DV242" s="18" t="str">
        <f>IF(Table2[[#This Row],[BND T]]=0,"--", IF(Table2[[#This Row],[BND FE]]/Table2[[#This Row],[BND T]]=0, "--", Table2[[#This Row],[BND FE]]/Table2[[#This Row],[BND T]]))</f>
        <v>--</v>
      </c>
      <c r="DW242" s="2">
        <v>0</v>
      </c>
      <c r="DX242" s="2">
        <v>0</v>
      </c>
      <c r="DY242" s="2">
        <v>0</v>
      </c>
      <c r="DZ242" s="2">
        <v>0</v>
      </c>
      <c r="EA242" s="6">
        <f>SUM(Table2[[#This Row],[SPE B]:[SPE FE]])</f>
        <v>0</v>
      </c>
      <c r="EB242" s="11" t="str">
        <f>IF((Table2[[#This Row],[SPE T]]/Table2[[#This Row],[Admission]]) = 0, "--", (Table2[[#This Row],[SPE T]]/Table2[[#This Row],[Admission]]))</f>
        <v>--</v>
      </c>
      <c r="EC242" s="11" t="str">
        <f>IF(Table2[[#This Row],[SPE T]]=0,"--", IF(Table2[[#This Row],[SPE HS]]/Table2[[#This Row],[SPE T]]=0, "--", Table2[[#This Row],[SPE HS]]/Table2[[#This Row],[SPE T]]))</f>
        <v>--</v>
      </c>
      <c r="ED242" s="18" t="str">
        <f>IF(Table2[[#This Row],[SPE T]]=0,"--", IF(Table2[[#This Row],[SPE FE]]/Table2[[#This Row],[SPE T]]=0, "--", Table2[[#This Row],[SPE FE]]/Table2[[#This Row],[SPE T]]))</f>
        <v>--</v>
      </c>
      <c r="EE242" s="2">
        <v>8</v>
      </c>
      <c r="EF242" s="2">
        <v>21</v>
      </c>
      <c r="EG242" s="2">
        <v>0</v>
      </c>
      <c r="EH242" s="2">
        <v>0</v>
      </c>
      <c r="EI242" s="6">
        <f>SUM(Table2[[#This Row],[ORC B]:[ORC FE]])</f>
        <v>29</v>
      </c>
      <c r="EJ242" s="11">
        <f>IF((Table2[[#This Row],[ORC T]]/Table2[[#This Row],[Admission]]) = 0, "--", (Table2[[#This Row],[ORC T]]/Table2[[#This Row],[Admission]]))</f>
        <v>2.1529324424647365E-2</v>
      </c>
      <c r="EK242" s="11" t="str">
        <f>IF(Table2[[#This Row],[ORC T]]=0,"--", IF(Table2[[#This Row],[ORC HS]]/Table2[[#This Row],[ORC T]]=0, "--", Table2[[#This Row],[ORC HS]]/Table2[[#This Row],[ORC T]]))</f>
        <v>--</v>
      </c>
      <c r="EL242" s="18" t="str">
        <f>IF(Table2[[#This Row],[ORC T]]=0,"--", IF(Table2[[#This Row],[ORC FE]]/Table2[[#This Row],[ORC T]]=0, "--", Table2[[#This Row],[ORC FE]]/Table2[[#This Row],[ORC T]]))</f>
        <v>--</v>
      </c>
      <c r="EM242" s="2">
        <v>0</v>
      </c>
      <c r="EN242" s="2">
        <v>0</v>
      </c>
      <c r="EO242" s="2">
        <v>0</v>
      </c>
      <c r="EP242" s="2">
        <v>0</v>
      </c>
      <c r="EQ242" s="6">
        <f>SUM(Table2[[#This Row],[SOL B]:[SOL FE]])</f>
        <v>0</v>
      </c>
      <c r="ER242" s="11" t="str">
        <f>IF((Table2[[#This Row],[SOL T]]/Table2[[#This Row],[Admission]]) = 0, "--", (Table2[[#This Row],[SOL T]]/Table2[[#This Row],[Admission]]))</f>
        <v>--</v>
      </c>
      <c r="ES242" s="11" t="str">
        <f>IF(Table2[[#This Row],[SOL T]]=0,"--", IF(Table2[[#This Row],[SOL HS]]/Table2[[#This Row],[SOL T]]=0, "--", Table2[[#This Row],[SOL HS]]/Table2[[#This Row],[SOL T]]))</f>
        <v>--</v>
      </c>
      <c r="ET242" s="18" t="str">
        <f>IF(Table2[[#This Row],[SOL T]]=0,"--", IF(Table2[[#This Row],[SOL FE]]/Table2[[#This Row],[SOL T]]=0, "--", Table2[[#This Row],[SOL FE]]/Table2[[#This Row],[SOL T]]))</f>
        <v>--</v>
      </c>
      <c r="EU242" s="2">
        <v>41</v>
      </c>
      <c r="EV242" s="2">
        <v>46</v>
      </c>
      <c r="EW242" s="2">
        <v>0</v>
      </c>
      <c r="EX242" s="2">
        <v>0</v>
      </c>
      <c r="EY242" s="6">
        <f>SUM(Table2[[#This Row],[CHO B]:[CHO FE]])</f>
        <v>87</v>
      </c>
      <c r="EZ242" s="11">
        <f>IF((Table2[[#This Row],[CHO T]]/Table2[[#This Row],[Admission]]) = 0, "--", (Table2[[#This Row],[CHO T]]/Table2[[#This Row],[Admission]]))</f>
        <v>6.4587973273942098E-2</v>
      </c>
      <c r="FA242" s="11" t="str">
        <f>IF(Table2[[#This Row],[CHO T]]=0,"--", IF(Table2[[#This Row],[CHO HS]]/Table2[[#This Row],[CHO T]]=0, "--", Table2[[#This Row],[CHO HS]]/Table2[[#This Row],[CHO T]]))</f>
        <v>--</v>
      </c>
      <c r="FB242" s="18" t="str">
        <f>IF(Table2[[#This Row],[CHO T]]=0,"--", IF(Table2[[#This Row],[CHO FE]]/Table2[[#This Row],[CHO T]]=0, "--", Table2[[#This Row],[CHO FE]]/Table2[[#This Row],[CHO T]]))</f>
        <v>--</v>
      </c>
      <c r="FC24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341</v>
      </c>
      <c r="FD242">
        <v>0</v>
      </c>
      <c r="FE242">
        <v>2</v>
      </c>
      <c r="FF242" s="1" t="s">
        <v>390</v>
      </c>
      <c r="FG242" s="1" t="s">
        <v>390</v>
      </c>
      <c r="FH242">
        <v>0</v>
      </c>
      <c r="FI242">
        <v>0</v>
      </c>
      <c r="FJ242" s="1" t="s">
        <v>390</v>
      </c>
      <c r="FK242" s="1" t="s">
        <v>390</v>
      </c>
      <c r="FL242">
        <v>0</v>
      </c>
      <c r="FM242">
        <v>0</v>
      </c>
      <c r="FN242" s="1" t="s">
        <v>390</v>
      </c>
      <c r="FO242" s="1" t="s">
        <v>390</v>
      </c>
    </row>
    <row r="243" spans="1:171">
      <c r="A243">
        <v>905</v>
      </c>
      <c r="B243">
        <v>156</v>
      </c>
      <c r="C243" t="s">
        <v>100</v>
      </c>
      <c r="D243" t="s">
        <v>340</v>
      </c>
      <c r="E243" s="20">
        <v>998</v>
      </c>
      <c r="F243" s="2">
        <v>66</v>
      </c>
      <c r="G243" s="2">
        <v>0</v>
      </c>
      <c r="H243" s="2">
        <v>3</v>
      </c>
      <c r="I243" s="2">
        <v>1</v>
      </c>
      <c r="J243" s="6">
        <f>SUM(Table2[[#This Row],[FB B]:[FB FE]])</f>
        <v>70</v>
      </c>
      <c r="K243" s="11">
        <f>IF((Table2[[#This Row],[FB T]]/Table2[[#This Row],[Admission]]) = 0, "--", (Table2[[#This Row],[FB T]]/Table2[[#This Row],[Admission]]))</f>
        <v>7.0140280561122245E-2</v>
      </c>
      <c r="L243" s="11">
        <f>IF(Table2[[#This Row],[FB T]]=0,"--", IF(Table2[[#This Row],[FB HS]]/Table2[[#This Row],[FB T]]=0, "--", Table2[[#This Row],[FB HS]]/Table2[[#This Row],[FB T]]))</f>
        <v>4.2857142857142858E-2</v>
      </c>
      <c r="M243" s="18">
        <f>IF(Table2[[#This Row],[FB T]]=0,"--", IF(Table2[[#This Row],[FB FE]]/Table2[[#This Row],[FB T]]=0, "--", Table2[[#This Row],[FB FE]]/Table2[[#This Row],[FB T]]))</f>
        <v>1.4285714285714285E-2</v>
      </c>
      <c r="N243" s="2">
        <v>16</v>
      </c>
      <c r="O243" s="2">
        <v>14</v>
      </c>
      <c r="P243" s="2">
        <v>1</v>
      </c>
      <c r="Q243" s="2">
        <v>0</v>
      </c>
      <c r="R243" s="6">
        <f>SUM(Table2[[#This Row],[XC B]:[XC FE]])</f>
        <v>31</v>
      </c>
      <c r="S243" s="11">
        <f>IF((Table2[[#This Row],[XC T]]/Table2[[#This Row],[Admission]]) = 0, "--", (Table2[[#This Row],[XC T]]/Table2[[#This Row],[Admission]]))</f>
        <v>3.1062124248496994E-2</v>
      </c>
      <c r="T243" s="11">
        <f>IF(Table2[[#This Row],[XC T]]=0,"--", IF(Table2[[#This Row],[XC HS]]/Table2[[#This Row],[XC T]]=0, "--", Table2[[#This Row],[XC HS]]/Table2[[#This Row],[XC T]]))</f>
        <v>3.2258064516129031E-2</v>
      </c>
      <c r="U243" s="18" t="str">
        <f>IF(Table2[[#This Row],[XC T]]=0,"--", IF(Table2[[#This Row],[XC FE]]/Table2[[#This Row],[XC T]]=0, "--", Table2[[#This Row],[XC FE]]/Table2[[#This Row],[XC T]]))</f>
        <v>--</v>
      </c>
      <c r="V243" s="2">
        <v>34</v>
      </c>
      <c r="W243" s="2">
        <v>0</v>
      </c>
      <c r="X243" s="2">
        <v>0</v>
      </c>
      <c r="Y243" s="6">
        <f>SUM(Table2[[#This Row],[VB G]:[VB FE]])</f>
        <v>34</v>
      </c>
      <c r="Z243" s="11">
        <f>IF((Table2[[#This Row],[VB T]]/Table2[[#This Row],[Admission]]) = 0, "--", (Table2[[#This Row],[VB T]]/Table2[[#This Row],[Admission]]))</f>
        <v>3.406813627254509E-2</v>
      </c>
      <c r="AA243" s="11" t="str">
        <f>IF(Table2[[#This Row],[VB T]]=0,"--", IF(Table2[[#This Row],[VB HS]]/Table2[[#This Row],[VB T]]=0, "--", Table2[[#This Row],[VB HS]]/Table2[[#This Row],[VB T]]))</f>
        <v>--</v>
      </c>
      <c r="AB243" s="18" t="str">
        <f>IF(Table2[[#This Row],[VB T]]=0,"--", IF(Table2[[#This Row],[VB FE]]/Table2[[#This Row],[VB T]]=0, "--", Table2[[#This Row],[VB FE]]/Table2[[#This Row],[VB T]]))</f>
        <v>--</v>
      </c>
      <c r="AC243" s="2">
        <v>35</v>
      </c>
      <c r="AD243" s="2">
        <v>32</v>
      </c>
      <c r="AE243" s="2">
        <v>1</v>
      </c>
      <c r="AF243" s="2">
        <v>1</v>
      </c>
      <c r="AG243" s="6">
        <f>SUM(Table2[[#This Row],[SC B]:[SC FE]])</f>
        <v>69</v>
      </c>
      <c r="AH243" s="11">
        <f>IF((Table2[[#This Row],[SC T]]/Table2[[#This Row],[Admission]]) = 0, "--", (Table2[[#This Row],[SC T]]/Table2[[#This Row],[Admission]]))</f>
        <v>6.9138276553106212E-2</v>
      </c>
      <c r="AI243" s="11">
        <f>IF(Table2[[#This Row],[SC T]]=0,"--", IF(Table2[[#This Row],[SC HS]]/Table2[[#This Row],[SC T]]=0, "--", Table2[[#This Row],[SC HS]]/Table2[[#This Row],[SC T]]))</f>
        <v>1.4492753623188406E-2</v>
      </c>
      <c r="AJ243" s="18">
        <f>IF(Table2[[#This Row],[SC T]]=0,"--", IF(Table2[[#This Row],[SC FE]]/Table2[[#This Row],[SC T]]=0, "--", Table2[[#This Row],[SC FE]]/Table2[[#This Row],[SC T]]))</f>
        <v>1.4492753623188406E-2</v>
      </c>
      <c r="AK243" s="15">
        <f>SUM(Table2[[#This Row],[FB T]],Table2[[#This Row],[XC T]],Table2[[#This Row],[VB T]],Table2[[#This Row],[SC T]])</f>
        <v>204</v>
      </c>
      <c r="AL243" s="2">
        <v>29</v>
      </c>
      <c r="AM243" s="2">
        <v>24</v>
      </c>
      <c r="AN243" s="2">
        <v>1</v>
      </c>
      <c r="AO243" s="2">
        <v>1</v>
      </c>
      <c r="AP243" s="6">
        <f>SUM(Table2[[#This Row],[BX B]:[BX FE]])</f>
        <v>55</v>
      </c>
      <c r="AQ243" s="11">
        <f>IF((Table2[[#This Row],[BX T]]/Table2[[#This Row],[Admission]]) = 0, "--", (Table2[[#This Row],[BX T]]/Table2[[#This Row],[Admission]]))</f>
        <v>5.5110220440881763E-2</v>
      </c>
      <c r="AR243" s="11">
        <f>IF(Table2[[#This Row],[BX T]]=0,"--", IF(Table2[[#This Row],[BX HS]]/Table2[[#This Row],[BX T]]=0, "--", Table2[[#This Row],[BX HS]]/Table2[[#This Row],[BX T]]))</f>
        <v>1.8181818181818181E-2</v>
      </c>
      <c r="AS243" s="18">
        <f>IF(Table2[[#This Row],[BX T]]=0,"--", IF(Table2[[#This Row],[BX FE]]/Table2[[#This Row],[BX T]]=0, "--", Table2[[#This Row],[BX FE]]/Table2[[#This Row],[BX T]]))</f>
        <v>1.8181818181818181E-2</v>
      </c>
      <c r="AT243" s="2">
        <v>28</v>
      </c>
      <c r="AU243" s="2">
        <v>23</v>
      </c>
      <c r="AV243" s="2">
        <v>3</v>
      </c>
      <c r="AW243" s="2">
        <v>1</v>
      </c>
      <c r="AX243" s="6">
        <f>SUM(Table2[[#This Row],[SW B]:[SW FE]])</f>
        <v>55</v>
      </c>
      <c r="AY243" s="11">
        <f>IF((Table2[[#This Row],[SW T]]/Table2[[#This Row],[Admission]]) = 0, "--", (Table2[[#This Row],[SW T]]/Table2[[#This Row],[Admission]]))</f>
        <v>5.5110220440881763E-2</v>
      </c>
      <c r="AZ243" s="11">
        <f>IF(Table2[[#This Row],[SW T]]=0,"--", IF(Table2[[#This Row],[SW HS]]/Table2[[#This Row],[SW T]]=0, "--", Table2[[#This Row],[SW HS]]/Table2[[#This Row],[SW T]]))</f>
        <v>5.4545454545454543E-2</v>
      </c>
      <c r="BA243" s="18">
        <f>IF(Table2[[#This Row],[SW T]]=0,"--", IF(Table2[[#This Row],[SW FE]]/Table2[[#This Row],[SW T]]=0, "--", Table2[[#This Row],[SW FE]]/Table2[[#This Row],[SW T]]))</f>
        <v>1.8181818181818181E-2</v>
      </c>
      <c r="BB243" s="2">
        <v>1</v>
      </c>
      <c r="BC243" s="2">
        <v>10</v>
      </c>
      <c r="BD243" s="2">
        <v>0</v>
      </c>
      <c r="BE243" s="2">
        <v>0</v>
      </c>
      <c r="BF243" s="6">
        <f>SUM(Table2[[#This Row],[CHE B]:[CHE FE]])</f>
        <v>11</v>
      </c>
      <c r="BG243" s="11">
        <f>IF((Table2[[#This Row],[CHE T]]/Table2[[#This Row],[Admission]]) = 0, "--", (Table2[[#This Row],[CHE T]]/Table2[[#This Row],[Admission]]))</f>
        <v>1.1022044088176353E-2</v>
      </c>
      <c r="BH243" s="11" t="str">
        <f>IF(Table2[[#This Row],[CHE T]]=0,"--", IF(Table2[[#This Row],[CHE HS]]/Table2[[#This Row],[CHE T]]=0, "--", Table2[[#This Row],[CHE HS]]/Table2[[#This Row],[CHE T]]))</f>
        <v>--</v>
      </c>
      <c r="BI243" s="22" t="str">
        <f>IF(Table2[[#This Row],[CHE T]]=0,"--", IF(Table2[[#This Row],[CHE FE]]/Table2[[#This Row],[CHE T]]=0, "--", Table2[[#This Row],[CHE FE]]/Table2[[#This Row],[CHE T]]))</f>
        <v>--</v>
      </c>
      <c r="BJ243" s="2">
        <v>23</v>
      </c>
      <c r="BK243" s="2">
        <v>2</v>
      </c>
      <c r="BL243" s="2">
        <v>0</v>
      </c>
      <c r="BM243" s="2">
        <v>0</v>
      </c>
      <c r="BN243" s="6">
        <f>SUM(Table2[[#This Row],[WR B]:[WR FE]])</f>
        <v>25</v>
      </c>
      <c r="BO243" s="11">
        <f>IF((Table2[[#This Row],[WR T]]/Table2[[#This Row],[Admission]]) = 0, "--", (Table2[[#This Row],[WR T]]/Table2[[#This Row],[Admission]]))</f>
        <v>2.5050100200400802E-2</v>
      </c>
      <c r="BP243" s="11" t="str">
        <f>IF(Table2[[#This Row],[WR T]]=0,"--", IF(Table2[[#This Row],[WR HS]]/Table2[[#This Row],[WR T]]=0, "--", Table2[[#This Row],[WR HS]]/Table2[[#This Row],[WR T]]))</f>
        <v>--</v>
      </c>
      <c r="BQ243" s="18" t="str">
        <f>IF(Table2[[#This Row],[WR T]]=0,"--", IF(Table2[[#This Row],[WR FE]]/Table2[[#This Row],[WR T]]=0, "--", Table2[[#This Row],[WR FE]]/Table2[[#This Row],[WR T]]))</f>
        <v>--</v>
      </c>
      <c r="BR243" s="2">
        <v>0</v>
      </c>
      <c r="BS243" s="2">
        <v>24</v>
      </c>
      <c r="BT243" s="2">
        <v>0</v>
      </c>
      <c r="BU243" s="2">
        <v>0</v>
      </c>
      <c r="BV243" s="6">
        <f>SUM(Table2[[#This Row],[DNC B]:[DNC FE]])</f>
        <v>24</v>
      </c>
      <c r="BW243" s="11">
        <f>IF((Table2[[#This Row],[DNC T]]/Table2[[#This Row],[Admission]]) = 0, "--", (Table2[[#This Row],[DNC T]]/Table2[[#This Row],[Admission]]))</f>
        <v>2.4048096192384769E-2</v>
      </c>
      <c r="BX243" s="11" t="str">
        <f>IF(Table2[[#This Row],[DNC T]]=0,"--", IF(Table2[[#This Row],[DNC HS]]/Table2[[#This Row],[DNC T]]=0, "--", Table2[[#This Row],[DNC HS]]/Table2[[#This Row],[DNC T]]))</f>
        <v>--</v>
      </c>
      <c r="BY243" s="18" t="str">
        <f>IF(Table2[[#This Row],[DNC T]]=0,"--", IF(Table2[[#This Row],[DNC FE]]/Table2[[#This Row],[DNC T]]=0, "--", Table2[[#This Row],[DNC FE]]/Table2[[#This Row],[DNC T]]))</f>
        <v>--</v>
      </c>
      <c r="BZ243" s="24">
        <f>SUM(Table2[[#This Row],[BX T]],Table2[[#This Row],[SW T]],Table2[[#This Row],[CHE T]],Table2[[#This Row],[WR T]],Table2[[#This Row],[DNC T]])</f>
        <v>170</v>
      </c>
      <c r="CA243" s="2">
        <v>53</v>
      </c>
      <c r="CB243" s="2">
        <v>37</v>
      </c>
      <c r="CC243" s="2">
        <v>0</v>
      </c>
      <c r="CD243" s="2">
        <v>3</v>
      </c>
      <c r="CE243" s="6">
        <f>SUM(Table2[[#This Row],[TF B]:[TF FE]])</f>
        <v>93</v>
      </c>
      <c r="CF243" s="11">
        <f>IF((Table2[[#This Row],[TF T]]/Table2[[#This Row],[Admission]]) = 0, "--", (Table2[[#This Row],[TF T]]/Table2[[#This Row],[Admission]]))</f>
        <v>9.3186372745490978E-2</v>
      </c>
      <c r="CG243" s="11" t="str">
        <f>IF(Table2[[#This Row],[TF T]]=0,"--", IF(Table2[[#This Row],[TF HS]]/Table2[[#This Row],[TF T]]=0, "--", Table2[[#This Row],[TF HS]]/Table2[[#This Row],[TF T]]))</f>
        <v>--</v>
      </c>
      <c r="CH243" s="18">
        <f>IF(Table2[[#This Row],[TF T]]=0,"--", IF(Table2[[#This Row],[TF FE]]/Table2[[#This Row],[TF T]]=0, "--", Table2[[#This Row],[TF FE]]/Table2[[#This Row],[TF T]]))</f>
        <v>3.2258064516129031E-2</v>
      </c>
      <c r="CI243" s="2">
        <v>26</v>
      </c>
      <c r="CJ243" s="2">
        <v>0</v>
      </c>
      <c r="CK243" s="2">
        <v>0</v>
      </c>
      <c r="CL243" s="2">
        <v>0</v>
      </c>
      <c r="CM243" s="6">
        <f>SUM(Table2[[#This Row],[BB B]:[BB FE]])</f>
        <v>26</v>
      </c>
      <c r="CN243" s="11">
        <f>IF((Table2[[#This Row],[BB T]]/Table2[[#This Row],[Admission]]) = 0, "--", (Table2[[#This Row],[BB T]]/Table2[[#This Row],[Admission]]))</f>
        <v>2.6052104208416832E-2</v>
      </c>
      <c r="CO243" s="11" t="str">
        <f>IF(Table2[[#This Row],[BB T]]=0,"--", IF(Table2[[#This Row],[BB HS]]/Table2[[#This Row],[BB T]]=0, "--", Table2[[#This Row],[BB HS]]/Table2[[#This Row],[BB T]]))</f>
        <v>--</v>
      </c>
      <c r="CP243" s="18" t="str">
        <f>IF(Table2[[#This Row],[BB T]]=0,"--", IF(Table2[[#This Row],[BB FE]]/Table2[[#This Row],[BB T]]=0, "--", Table2[[#This Row],[BB FE]]/Table2[[#This Row],[BB T]]))</f>
        <v>--</v>
      </c>
      <c r="CQ243" s="2">
        <v>0</v>
      </c>
      <c r="CR243" s="2">
        <v>26</v>
      </c>
      <c r="CS243" s="2">
        <v>0</v>
      </c>
      <c r="CT243" s="2">
        <v>0</v>
      </c>
      <c r="CU243" s="6">
        <f>SUM(Table2[[#This Row],[SB B]:[SB FE]])</f>
        <v>26</v>
      </c>
      <c r="CV243" s="11">
        <f>IF((Table2[[#This Row],[SB T]]/Table2[[#This Row],[Admission]]) = 0, "--", (Table2[[#This Row],[SB T]]/Table2[[#This Row],[Admission]]))</f>
        <v>2.6052104208416832E-2</v>
      </c>
      <c r="CW243" s="11" t="str">
        <f>IF(Table2[[#This Row],[SB T]]=0,"--", IF(Table2[[#This Row],[SB HS]]/Table2[[#This Row],[SB T]]=0, "--", Table2[[#This Row],[SB HS]]/Table2[[#This Row],[SB T]]))</f>
        <v>--</v>
      </c>
      <c r="CX243" s="18" t="str">
        <f>IF(Table2[[#This Row],[SB T]]=0,"--", IF(Table2[[#This Row],[SB FE]]/Table2[[#This Row],[SB T]]=0, "--", Table2[[#This Row],[SB FE]]/Table2[[#This Row],[SB T]]))</f>
        <v>--</v>
      </c>
      <c r="CY243" s="2">
        <v>20</v>
      </c>
      <c r="CZ243" s="2">
        <v>8</v>
      </c>
      <c r="DA243" s="2">
        <v>0</v>
      </c>
      <c r="DB243" s="2">
        <v>0</v>
      </c>
      <c r="DC243" s="6">
        <f>SUM(Table2[[#This Row],[GF B]:[GF FE]])</f>
        <v>28</v>
      </c>
      <c r="DD243" s="11">
        <f>IF((Table2[[#This Row],[GF T]]/Table2[[#This Row],[Admission]]) = 0, "--", (Table2[[#This Row],[GF T]]/Table2[[#This Row],[Admission]]))</f>
        <v>2.8056112224448898E-2</v>
      </c>
      <c r="DE243" s="11" t="str">
        <f>IF(Table2[[#This Row],[GF T]]=0,"--", IF(Table2[[#This Row],[GF HS]]/Table2[[#This Row],[GF T]]=0, "--", Table2[[#This Row],[GF HS]]/Table2[[#This Row],[GF T]]))</f>
        <v>--</v>
      </c>
      <c r="DF243" s="18" t="str">
        <f>IF(Table2[[#This Row],[GF T]]=0,"--", IF(Table2[[#This Row],[GF FE]]/Table2[[#This Row],[GF T]]=0, "--", Table2[[#This Row],[GF FE]]/Table2[[#This Row],[GF T]]))</f>
        <v>--</v>
      </c>
      <c r="DG243" s="2">
        <v>23</v>
      </c>
      <c r="DH243" s="2">
        <v>27</v>
      </c>
      <c r="DI243" s="2">
        <v>1</v>
      </c>
      <c r="DJ243" s="2">
        <v>1</v>
      </c>
      <c r="DK243" s="6">
        <f>SUM(Table2[[#This Row],[TN B]:[TN FE]])</f>
        <v>52</v>
      </c>
      <c r="DL243" s="11">
        <f>IF((Table2[[#This Row],[TN T]]/Table2[[#This Row],[Admission]]) = 0, "--", (Table2[[#This Row],[TN T]]/Table2[[#This Row],[Admission]]))</f>
        <v>5.2104208416833664E-2</v>
      </c>
      <c r="DM243" s="11">
        <f>IF(Table2[[#This Row],[TN T]]=0,"--", IF(Table2[[#This Row],[TN HS]]/Table2[[#This Row],[TN T]]=0, "--", Table2[[#This Row],[TN HS]]/Table2[[#This Row],[TN T]]))</f>
        <v>1.9230769230769232E-2</v>
      </c>
      <c r="DN243" s="18">
        <f>IF(Table2[[#This Row],[TN T]]=0,"--", IF(Table2[[#This Row],[TN FE]]/Table2[[#This Row],[TN T]]=0, "--", Table2[[#This Row],[TN FE]]/Table2[[#This Row],[TN T]]))</f>
        <v>1.9230769230769232E-2</v>
      </c>
      <c r="DO243" s="2">
        <v>21</v>
      </c>
      <c r="DP243" s="2">
        <v>27</v>
      </c>
      <c r="DQ243" s="2">
        <v>0</v>
      </c>
      <c r="DR243" s="2">
        <v>0</v>
      </c>
      <c r="DS243" s="6">
        <f>SUM(Table2[[#This Row],[BND B]:[BND FE]])</f>
        <v>48</v>
      </c>
      <c r="DT243" s="11">
        <f>IF((Table2[[#This Row],[BND T]]/Table2[[#This Row],[Admission]]) = 0, "--", (Table2[[#This Row],[BND T]]/Table2[[#This Row],[Admission]]))</f>
        <v>4.8096192384769539E-2</v>
      </c>
      <c r="DU243" s="11" t="str">
        <f>IF(Table2[[#This Row],[BND T]]=0,"--", IF(Table2[[#This Row],[BND HS]]/Table2[[#This Row],[BND T]]=0, "--", Table2[[#This Row],[BND HS]]/Table2[[#This Row],[BND T]]))</f>
        <v>--</v>
      </c>
      <c r="DV243" s="18" t="str">
        <f>IF(Table2[[#This Row],[BND T]]=0,"--", IF(Table2[[#This Row],[BND FE]]/Table2[[#This Row],[BND T]]=0, "--", Table2[[#This Row],[BND FE]]/Table2[[#This Row],[BND T]]))</f>
        <v>--</v>
      </c>
      <c r="DW243" s="2">
        <v>0</v>
      </c>
      <c r="DX243" s="2">
        <v>0</v>
      </c>
      <c r="DY243" s="2">
        <v>0</v>
      </c>
      <c r="DZ243" s="2">
        <v>0</v>
      </c>
      <c r="EA243" s="6">
        <f>SUM(Table2[[#This Row],[SPE B]:[SPE FE]])</f>
        <v>0</v>
      </c>
      <c r="EB243" s="11" t="str">
        <f>IF((Table2[[#This Row],[SPE T]]/Table2[[#This Row],[Admission]]) = 0, "--", (Table2[[#This Row],[SPE T]]/Table2[[#This Row],[Admission]]))</f>
        <v>--</v>
      </c>
      <c r="EC243" s="11" t="str">
        <f>IF(Table2[[#This Row],[SPE T]]=0,"--", IF(Table2[[#This Row],[SPE HS]]/Table2[[#This Row],[SPE T]]=0, "--", Table2[[#This Row],[SPE HS]]/Table2[[#This Row],[SPE T]]))</f>
        <v>--</v>
      </c>
      <c r="ED243" s="18" t="str">
        <f>IF(Table2[[#This Row],[SPE T]]=0,"--", IF(Table2[[#This Row],[SPE FE]]/Table2[[#This Row],[SPE T]]=0, "--", Table2[[#This Row],[SPE FE]]/Table2[[#This Row],[SPE T]]))</f>
        <v>--</v>
      </c>
      <c r="EE243" s="2">
        <v>0</v>
      </c>
      <c r="EF243" s="2">
        <v>0</v>
      </c>
      <c r="EG243" s="2">
        <v>0</v>
      </c>
      <c r="EH243" s="2">
        <v>0</v>
      </c>
      <c r="EI243" s="6">
        <f>SUM(Table2[[#This Row],[ORC B]:[ORC FE]])</f>
        <v>0</v>
      </c>
      <c r="EJ243" s="11" t="str">
        <f>IF((Table2[[#This Row],[ORC T]]/Table2[[#This Row],[Admission]]) = 0, "--", (Table2[[#This Row],[ORC T]]/Table2[[#This Row],[Admission]]))</f>
        <v>--</v>
      </c>
      <c r="EK243" s="11" t="str">
        <f>IF(Table2[[#This Row],[ORC T]]=0,"--", IF(Table2[[#This Row],[ORC HS]]/Table2[[#This Row],[ORC T]]=0, "--", Table2[[#This Row],[ORC HS]]/Table2[[#This Row],[ORC T]]))</f>
        <v>--</v>
      </c>
      <c r="EL243" s="18" t="str">
        <f>IF(Table2[[#This Row],[ORC T]]=0,"--", IF(Table2[[#This Row],[ORC FE]]/Table2[[#This Row],[ORC T]]=0, "--", Table2[[#This Row],[ORC FE]]/Table2[[#This Row],[ORC T]]))</f>
        <v>--</v>
      </c>
      <c r="EM243" s="2">
        <v>1</v>
      </c>
      <c r="EN243" s="2">
        <v>4</v>
      </c>
      <c r="EO243" s="2">
        <v>0</v>
      </c>
      <c r="EP243" s="2">
        <v>0</v>
      </c>
      <c r="EQ243" s="6">
        <f>SUM(Table2[[#This Row],[SOL B]:[SOL FE]])</f>
        <v>5</v>
      </c>
      <c r="ER243" s="11">
        <f>IF((Table2[[#This Row],[SOL T]]/Table2[[#This Row],[Admission]]) = 0, "--", (Table2[[#This Row],[SOL T]]/Table2[[#This Row],[Admission]]))</f>
        <v>5.0100200400801601E-3</v>
      </c>
      <c r="ES243" s="11" t="str">
        <f>IF(Table2[[#This Row],[SOL T]]=0,"--", IF(Table2[[#This Row],[SOL HS]]/Table2[[#This Row],[SOL T]]=0, "--", Table2[[#This Row],[SOL HS]]/Table2[[#This Row],[SOL T]]))</f>
        <v>--</v>
      </c>
      <c r="ET243" s="18" t="str">
        <f>IF(Table2[[#This Row],[SOL T]]=0,"--", IF(Table2[[#This Row],[SOL FE]]/Table2[[#This Row],[SOL T]]=0, "--", Table2[[#This Row],[SOL FE]]/Table2[[#This Row],[SOL T]]))</f>
        <v>--</v>
      </c>
      <c r="EU243" s="2">
        <v>12</v>
      </c>
      <c r="EV243" s="2">
        <v>53</v>
      </c>
      <c r="EW243" s="2">
        <v>2</v>
      </c>
      <c r="EX243" s="2">
        <v>1</v>
      </c>
      <c r="EY243" s="6">
        <f>SUM(Table2[[#This Row],[CHO B]:[CHO FE]])</f>
        <v>68</v>
      </c>
      <c r="EZ243" s="11">
        <f>IF((Table2[[#This Row],[CHO T]]/Table2[[#This Row],[Admission]]) = 0, "--", (Table2[[#This Row],[CHO T]]/Table2[[#This Row],[Admission]]))</f>
        <v>6.8136272545090179E-2</v>
      </c>
      <c r="FA243" s="11">
        <f>IF(Table2[[#This Row],[CHO T]]=0,"--", IF(Table2[[#This Row],[CHO HS]]/Table2[[#This Row],[CHO T]]=0, "--", Table2[[#This Row],[CHO HS]]/Table2[[#This Row],[CHO T]]))</f>
        <v>2.9411764705882353E-2</v>
      </c>
      <c r="FB243" s="18">
        <f>IF(Table2[[#This Row],[CHO T]]=0,"--", IF(Table2[[#This Row],[CHO FE]]/Table2[[#This Row],[CHO T]]=0, "--", Table2[[#This Row],[CHO FE]]/Table2[[#This Row],[CHO T]]))</f>
        <v>1.4705882352941176E-2</v>
      </c>
      <c r="FC24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346</v>
      </c>
      <c r="FD243">
        <v>0</v>
      </c>
      <c r="FE243">
        <v>0</v>
      </c>
      <c r="FF243">
        <v>0</v>
      </c>
      <c r="FG243">
        <v>0</v>
      </c>
      <c r="FH243">
        <v>0</v>
      </c>
      <c r="FI243">
        <v>1</v>
      </c>
      <c r="FJ243" s="1" t="s">
        <v>390</v>
      </c>
      <c r="FK243" s="1" t="s">
        <v>390</v>
      </c>
      <c r="FL243">
        <v>0</v>
      </c>
      <c r="FM243">
        <v>0</v>
      </c>
      <c r="FN243" s="1" t="s">
        <v>390</v>
      </c>
      <c r="FO243" s="1" t="s">
        <v>390</v>
      </c>
    </row>
    <row r="244" spans="1:171">
      <c r="A244">
        <v>1181</v>
      </c>
      <c r="B244">
        <v>447</v>
      </c>
      <c r="C244" t="s">
        <v>92</v>
      </c>
      <c r="D244" t="s">
        <v>341</v>
      </c>
      <c r="E244" s="20">
        <v>22</v>
      </c>
      <c r="F244" s="2">
        <v>0</v>
      </c>
      <c r="G244" s="2">
        <v>0</v>
      </c>
      <c r="H244" s="2">
        <v>0</v>
      </c>
      <c r="I244" s="2">
        <v>0</v>
      </c>
      <c r="J244" s="6">
        <f>SUM(Table2[[#This Row],[FB B]:[FB FE]])</f>
        <v>0</v>
      </c>
      <c r="K244" s="11" t="str">
        <f>IF((Table2[[#This Row],[FB T]]/Table2[[#This Row],[Admission]]) = 0, "--", (Table2[[#This Row],[FB T]]/Table2[[#This Row],[Admission]]))</f>
        <v>--</v>
      </c>
      <c r="L244" s="11" t="str">
        <f>IF(Table2[[#This Row],[FB T]]=0,"--", IF(Table2[[#This Row],[FB HS]]/Table2[[#This Row],[FB T]]=0, "--", Table2[[#This Row],[FB HS]]/Table2[[#This Row],[FB T]]))</f>
        <v>--</v>
      </c>
      <c r="M244" s="18" t="str">
        <f>IF(Table2[[#This Row],[FB T]]=0,"--", IF(Table2[[#This Row],[FB FE]]/Table2[[#This Row],[FB T]]=0, "--", Table2[[#This Row],[FB FE]]/Table2[[#This Row],[FB T]]))</f>
        <v>--</v>
      </c>
      <c r="N244" s="2">
        <v>0</v>
      </c>
      <c r="O244" s="2">
        <v>0</v>
      </c>
      <c r="P244" s="2">
        <v>0</v>
      </c>
      <c r="Q244" s="2">
        <v>0</v>
      </c>
      <c r="R244" s="6">
        <f>SUM(Table2[[#This Row],[XC B]:[XC FE]])</f>
        <v>0</v>
      </c>
      <c r="S244" s="11" t="str">
        <f>IF((Table2[[#This Row],[XC T]]/Table2[[#This Row],[Admission]]) = 0, "--", (Table2[[#This Row],[XC T]]/Table2[[#This Row],[Admission]]))</f>
        <v>--</v>
      </c>
      <c r="T244" s="11" t="str">
        <f>IF(Table2[[#This Row],[XC T]]=0,"--", IF(Table2[[#This Row],[XC HS]]/Table2[[#This Row],[XC T]]=0, "--", Table2[[#This Row],[XC HS]]/Table2[[#This Row],[XC T]]))</f>
        <v>--</v>
      </c>
      <c r="U244" s="18" t="str">
        <f>IF(Table2[[#This Row],[XC T]]=0,"--", IF(Table2[[#This Row],[XC FE]]/Table2[[#This Row],[XC T]]=0, "--", Table2[[#This Row],[XC FE]]/Table2[[#This Row],[XC T]]))</f>
        <v>--</v>
      </c>
      <c r="V244" s="2">
        <v>0</v>
      </c>
      <c r="W244" s="2">
        <v>0</v>
      </c>
      <c r="X244" s="2">
        <v>0</v>
      </c>
      <c r="Y244" s="6">
        <f>SUM(Table2[[#This Row],[VB G]:[VB FE]])</f>
        <v>0</v>
      </c>
      <c r="Z244" s="11" t="str">
        <f>IF((Table2[[#This Row],[VB T]]/Table2[[#This Row],[Admission]]) = 0, "--", (Table2[[#This Row],[VB T]]/Table2[[#This Row],[Admission]]))</f>
        <v>--</v>
      </c>
      <c r="AA244" s="11" t="str">
        <f>IF(Table2[[#This Row],[VB T]]=0,"--", IF(Table2[[#This Row],[VB HS]]/Table2[[#This Row],[VB T]]=0, "--", Table2[[#This Row],[VB HS]]/Table2[[#This Row],[VB T]]))</f>
        <v>--</v>
      </c>
      <c r="AB244" s="18" t="str">
        <f>IF(Table2[[#This Row],[VB T]]=0,"--", IF(Table2[[#This Row],[VB FE]]/Table2[[#This Row],[VB T]]=0, "--", Table2[[#This Row],[VB FE]]/Table2[[#This Row],[VB T]]))</f>
        <v>--</v>
      </c>
      <c r="AC244" s="2">
        <v>0</v>
      </c>
      <c r="AD244" s="2">
        <v>0</v>
      </c>
      <c r="AE244" s="2">
        <v>0</v>
      </c>
      <c r="AF244" s="2">
        <v>0</v>
      </c>
      <c r="AG244" s="6">
        <f>SUM(Table2[[#This Row],[SC B]:[SC FE]])</f>
        <v>0</v>
      </c>
      <c r="AH244" s="11" t="str">
        <f>IF((Table2[[#This Row],[SC T]]/Table2[[#This Row],[Admission]]) = 0, "--", (Table2[[#This Row],[SC T]]/Table2[[#This Row],[Admission]]))</f>
        <v>--</v>
      </c>
      <c r="AI244" s="11" t="str">
        <f>IF(Table2[[#This Row],[SC T]]=0,"--", IF(Table2[[#This Row],[SC HS]]/Table2[[#This Row],[SC T]]=0, "--", Table2[[#This Row],[SC HS]]/Table2[[#This Row],[SC T]]))</f>
        <v>--</v>
      </c>
      <c r="AJ244" s="18" t="str">
        <f>IF(Table2[[#This Row],[SC T]]=0,"--", IF(Table2[[#This Row],[SC FE]]/Table2[[#This Row],[SC T]]=0, "--", Table2[[#This Row],[SC FE]]/Table2[[#This Row],[SC T]]))</f>
        <v>--</v>
      </c>
      <c r="AK244" s="15">
        <f>SUM(Table2[[#This Row],[FB T]],Table2[[#This Row],[XC T]],Table2[[#This Row],[VB T]],Table2[[#This Row],[SC T]])</f>
        <v>0</v>
      </c>
      <c r="AL244" s="2">
        <v>1</v>
      </c>
      <c r="AM244" s="2">
        <v>0</v>
      </c>
      <c r="AN244" s="2">
        <v>0</v>
      </c>
      <c r="AO244" s="2">
        <v>0</v>
      </c>
      <c r="AP244" s="6">
        <f>SUM(Table2[[#This Row],[BX B]:[BX FE]])</f>
        <v>1</v>
      </c>
      <c r="AQ244" s="11">
        <f>IF((Table2[[#This Row],[BX T]]/Table2[[#This Row],[Admission]]) = 0, "--", (Table2[[#This Row],[BX T]]/Table2[[#This Row],[Admission]]))</f>
        <v>4.5454545454545456E-2</v>
      </c>
      <c r="AR244" s="11" t="str">
        <f>IF(Table2[[#This Row],[BX T]]=0,"--", IF(Table2[[#This Row],[BX HS]]/Table2[[#This Row],[BX T]]=0, "--", Table2[[#This Row],[BX HS]]/Table2[[#This Row],[BX T]]))</f>
        <v>--</v>
      </c>
      <c r="AS244" s="18" t="str">
        <f>IF(Table2[[#This Row],[BX T]]=0,"--", IF(Table2[[#This Row],[BX FE]]/Table2[[#This Row],[BX T]]=0, "--", Table2[[#This Row],[BX FE]]/Table2[[#This Row],[BX T]]))</f>
        <v>--</v>
      </c>
      <c r="AT244" s="2">
        <v>0</v>
      </c>
      <c r="AU244" s="2">
        <v>0</v>
      </c>
      <c r="AV244" s="2">
        <v>0</v>
      </c>
      <c r="AW244" s="2">
        <v>0</v>
      </c>
      <c r="AX244" s="6">
        <f>SUM(Table2[[#This Row],[SW B]:[SW FE]])</f>
        <v>0</v>
      </c>
      <c r="AY244" s="11" t="str">
        <f>IF((Table2[[#This Row],[SW T]]/Table2[[#This Row],[Admission]]) = 0, "--", (Table2[[#This Row],[SW T]]/Table2[[#This Row],[Admission]]))</f>
        <v>--</v>
      </c>
      <c r="AZ244" s="11" t="str">
        <f>IF(Table2[[#This Row],[SW T]]=0,"--", IF(Table2[[#This Row],[SW HS]]/Table2[[#This Row],[SW T]]=0, "--", Table2[[#This Row],[SW HS]]/Table2[[#This Row],[SW T]]))</f>
        <v>--</v>
      </c>
      <c r="BA244" s="18" t="str">
        <f>IF(Table2[[#This Row],[SW T]]=0,"--", IF(Table2[[#This Row],[SW FE]]/Table2[[#This Row],[SW T]]=0, "--", Table2[[#This Row],[SW FE]]/Table2[[#This Row],[SW T]]))</f>
        <v>--</v>
      </c>
      <c r="BB244" s="2">
        <v>0</v>
      </c>
      <c r="BC244" s="2">
        <v>0</v>
      </c>
      <c r="BD244" s="2">
        <v>0</v>
      </c>
      <c r="BE244" s="2">
        <v>0</v>
      </c>
      <c r="BF244" s="6">
        <f>SUM(Table2[[#This Row],[CHE B]:[CHE FE]])</f>
        <v>0</v>
      </c>
      <c r="BG244" s="11" t="str">
        <f>IF((Table2[[#This Row],[CHE T]]/Table2[[#This Row],[Admission]]) = 0, "--", (Table2[[#This Row],[CHE T]]/Table2[[#This Row],[Admission]]))</f>
        <v>--</v>
      </c>
      <c r="BH244" s="11" t="str">
        <f>IF(Table2[[#This Row],[CHE T]]=0,"--", IF(Table2[[#This Row],[CHE HS]]/Table2[[#This Row],[CHE T]]=0, "--", Table2[[#This Row],[CHE HS]]/Table2[[#This Row],[CHE T]]))</f>
        <v>--</v>
      </c>
      <c r="BI244" s="22" t="str">
        <f>IF(Table2[[#This Row],[CHE T]]=0,"--", IF(Table2[[#This Row],[CHE FE]]/Table2[[#This Row],[CHE T]]=0, "--", Table2[[#This Row],[CHE FE]]/Table2[[#This Row],[CHE T]]))</f>
        <v>--</v>
      </c>
      <c r="BJ244" s="2">
        <v>0</v>
      </c>
      <c r="BK244" s="2">
        <v>0</v>
      </c>
      <c r="BL244" s="2">
        <v>0</v>
      </c>
      <c r="BM244" s="2">
        <v>0</v>
      </c>
      <c r="BN244" s="6">
        <f>SUM(Table2[[#This Row],[WR B]:[WR FE]])</f>
        <v>0</v>
      </c>
      <c r="BO244" s="11" t="str">
        <f>IF((Table2[[#This Row],[WR T]]/Table2[[#This Row],[Admission]]) = 0, "--", (Table2[[#This Row],[WR T]]/Table2[[#This Row],[Admission]]))</f>
        <v>--</v>
      </c>
      <c r="BP244" s="11" t="str">
        <f>IF(Table2[[#This Row],[WR T]]=0,"--", IF(Table2[[#This Row],[WR HS]]/Table2[[#This Row],[WR T]]=0, "--", Table2[[#This Row],[WR HS]]/Table2[[#This Row],[WR T]]))</f>
        <v>--</v>
      </c>
      <c r="BQ244" s="18" t="str">
        <f>IF(Table2[[#This Row],[WR T]]=0,"--", IF(Table2[[#This Row],[WR FE]]/Table2[[#This Row],[WR T]]=0, "--", Table2[[#This Row],[WR FE]]/Table2[[#This Row],[WR T]]))</f>
        <v>--</v>
      </c>
      <c r="BR244" s="2">
        <v>0</v>
      </c>
      <c r="BS244" s="2">
        <v>0</v>
      </c>
      <c r="BT244" s="2">
        <v>0</v>
      </c>
      <c r="BU244" s="2">
        <v>0</v>
      </c>
      <c r="BV244" s="6">
        <f>SUM(Table2[[#This Row],[DNC B]:[DNC FE]])</f>
        <v>0</v>
      </c>
      <c r="BW244" s="11" t="str">
        <f>IF((Table2[[#This Row],[DNC T]]/Table2[[#This Row],[Admission]]) = 0, "--", (Table2[[#This Row],[DNC T]]/Table2[[#This Row],[Admission]]))</f>
        <v>--</v>
      </c>
      <c r="BX244" s="11" t="str">
        <f>IF(Table2[[#This Row],[DNC T]]=0,"--", IF(Table2[[#This Row],[DNC HS]]/Table2[[#This Row],[DNC T]]=0, "--", Table2[[#This Row],[DNC HS]]/Table2[[#This Row],[DNC T]]))</f>
        <v>--</v>
      </c>
      <c r="BY244" s="18" t="str">
        <f>IF(Table2[[#This Row],[DNC T]]=0,"--", IF(Table2[[#This Row],[DNC FE]]/Table2[[#This Row],[DNC T]]=0, "--", Table2[[#This Row],[DNC FE]]/Table2[[#This Row],[DNC T]]))</f>
        <v>--</v>
      </c>
      <c r="BZ244" s="24">
        <f>SUM(Table2[[#This Row],[BX T]],Table2[[#This Row],[SW T]],Table2[[#This Row],[CHE T]],Table2[[#This Row],[WR T]],Table2[[#This Row],[DNC T]])</f>
        <v>1</v>
      </c>
      <c r="CA244" s="2">
        <v>0</v>
      </c>
      <c r="CB244" s="2">
        <v>0</v>
      </c>
      <c r="CC244" s="2">
        <v>0</v>
      </c>
      <c r="CD244" s="2">
        <v>0</v>
      </c>
      <c r="CE244" s="6">
        <f>SUM(Table2[[#This Row],[TF B]:[TF FE]])</f>
        <v>0</v>
      </c>
      <c r="CF244" s="11" t="str">
        <f>IF((Table2[[#This Row],[TF T]]/Table2[[#This Row],[Admission]]) = 0, "--", (Table2[[#This Row],[TF T]]/Table2[[#This Row],[Admission]]))</f>
        <v>--</v>
      </c>
      <c r="CG244" s="11" t="str">
        <f>IF(Table2[[#This Row],[TF T]]=0,"--", IF(Table2[[#This Row],[TF HS]]/Table2[[#This Row],[TF T]]=0, "--", Table2[[#This Row],[TF HS]]/Table2[[#This Row],[TF T]]))</f>
        <v>--</v>
      </c>
      <c r="CH244" s="18" t="str">
        <f>IF(Table2[[#This Row],[TF T]]=0,"--", IF(Table2[[#This Row],[TF FE]]/Table2[[#This Row],[TF T]]=0, "--", Table2[[#This Row],[TF FE]]/Table2[[#This Row],[TF T]]))</f>
        <v>--</v>
      </c>
      <c r="CI244" s="2">
        <v>0</v>
      </c>
      <c r="CJ244" s="2">
        <v>0</v>
      </c>
      <c r="CK244" s="2">
        <v>0</v>
      </c>
      <c r="CL244" s="2">
        <v>0</v>
      </c>
      <c r="CM244" s="6">
        <f>SUM(Table2[[#This Row],[BB B]:[BB FE]])</f>
        <v>0</v>
      </c>
      <c r="CN244" s="11" t="str">
        <f>IF((Table2[[#This Row],[BB T]]/Table2[[#This Row],[Admission]]) = 0, "--", (Table2[[#This Row],[BB T]]/Table2[[#This Row],[Admission]]))</f>
        <v>--</v>
      </c>
      <c r="CO244" s="11" t="str">
        <f>IF(Table2[[#This Row],[BB T]]=0,"--", IF(Table2[[#This Row],[BB HS]]/Table2[[#This Row],[BB T]]=0, "--", Table2[[#This Row],[BB HS]]/Table2[[#This Row],[BB T]]))</f>
        <v>--</v>
      </c>
      <c r="CP244" s="18" t="str">
        <f>IF(Table2[[#This Row],[BB T]]=0,"--", IF(Table2[[#This Row],[BB FE]]/Table2[[#This Row],[BB T]]=0, "--", Table2[[#This Row],[BB FE]]/Table2[[#This Row],[BB T]]))</f>
        <v>--</v>
      </c>
      <c r="CQ244" s="2">
        <v>0</v>
      </c>
      <c r="CR244" s="2">
        <v>0</v>
      </c>
      <c r="CS244" s="2">
        <v>0</v>
      </c>
      <c r="CT244" s="2">
        <v>0</v>
      </c>
      <c r="CU244" s="6">
        <f>SUM(Table2[[#This Row],[SB B]:[SB FE]])</f>
        <v>0</v>
      </c>
      <c r="CV244" s="11" t="str">
        <f>IF((Table2[[#This Row],[SB T]]/Table2[[#This Row],[Admission]]) = 0, "--", (Table2[[#This Row],[SB T]]/Table2[[#This Row],[Admission]]))</f>
        <v>--</v>
      </c>
      <c r="CW244" s="11" t="str">
        <f>IF(Table2[[#This Row],[SB T]]=0,"--", IF(Table2[[#This Row],[SB HS]]/Table2[[#This Row],[SB T]]=0, "--", Table2[[#This Row],[SB HS]]/Table2[[#This Row],[SB T]]))</f>
        <v>--</v>
      </c>
      <c r="CX244" s="18" t="str">
        <f>IF(Table2[[#This Row],[SB T]]=0,"--", IF(Table2[[#This Row],[SB FE]]/Table2[[#This Row],[SB T]]=0, "--", Table2[[#This Row],[SB FE]]/Table2[[#This Row],[SB T]]))</f>
        <v>--</v>
      </c>
      <c r="CY244" s="2">
        <v>0</v>
      </c>
      <c r="CZ244" s="2">
        <v>0</v>
      </c>
      <c r="DA244" s="2">
        <v>0</v>
      </c>
      <c r="DB244" s="2">
        <v>0</v>
      </c>
      <c r="DC244" s="6">
        <f>SUM(Table2[[#This Row],[GF B]:[GF FE]])</f>
        <v>0</v>
      </c>
      <c r="DD244" s="11" t="str">
        <f>IF((Table2[[#This Row],[GF T]]/Table2[[#This Row],[Admission]]) = 0, "--", (Table2[[#This Row],[GF T]]/Table2[[#This Row],[Admission]]))</f>
        <v>--</v>
      </c>
      <c r="DE244" s="11" t="str">
        <f>IF(Table2[[#This Row],[GF T]]=0,"--", IF(Table2[[#This Row],[GF HS]]/Table2[[#This Row],[GF T]]=0, "--", Table2[[#This Row],[GF HS]]/Table2[[#This Row],[GF T]]))</f>
        <v>--</v>
      </c>
      <c r="DF244" s="18" t="str">
        <f>IF(Table2[[#This Row],[GF T]]=0,"--", IF(Table2[[#This Row],[GF FE]]/Table2[[#This Row],[GF T]]=0, "--", Table2[[#This Row],[GF FE]]/Table2[[#This Row],[GF T]]))</f>
        <v>--</v>
      </c>
      <c r="DG244" s="2">
        <v>0</v>
      </c>
      <c r="DH244" s="2">
        <v>0</v>
      </c>
      <c r="DI244" s="2">
        <v>0</v>
      </c>
      <c r="DJ244" s="2">
        <v>0</v>
      </c>
      <c r="DK244" s="6">
        <f>SUM(Table2[[#This Row],[TN B]:[TN FE]])</f>
        <v>0</v>
      </c>
      <c r="DL244" s="11" t="str">
        <f>IF((Table2[[#This Row],[TN T]]/Table2[[#This Row],[Admission]]) = 0, "--", (Table2[[#This Row],[TN T]]/Table2[[#This Row],[Admission]]))</f>
        <v>--</v>
      </c>
      <c r="DM244" s="11" t="str">
        <f>IF(Table2[[#This Row],[TN T]]=0,"--", IF(Table2[[#This Row],[TN HS]]/Table2[[#This Row],[TN T]]=0, "--", Table2[[#This Row],[TN HS]]/Table2[[#This Row],[TN T]]))</f>
        <v>--</v>
      </c>
      <c r="DN244" s="18" t="str">
        <f>IF(Table2[[#This Row],[TN T]]=0,"--", IF(Table2[[#This Row],[TN FE]]/Table2[[#This Row],[TN T]]=0, "--", Table2[[#This Row],[TN FE]]/Table2[[#This Row],[TN T]]))</f>
        <v>--</v>
      </c>
      <c r="DO244" s="2">
        <v>0</v>
      </c>
      <c r="DP244" s="2">
        <v>0</v>
      </c>
      <c r="DQ244" s="2">
        <v>0</v>
      </c>
      <c r="DR244" s="2">
        <v>0</v>
      </c>
      <c r="DS244" s="6">
        <f>SUM(Table2[[#This Row],[BND B]:[BND FE]])</f>
        <v>0</v>
      </c>
      <c r="DT244" s="11" t="str">
        <f>IF((Table2[[#This Row],[BND T]]/Table2[[#This Row],[Admission]]) = 0, "--", (Table2[[#This Row],[BND T]]/Table2[[#This Row],[Admission]]))</f>
        <v>--</v>
      </c>
      <c r="DU244" s="11" t="str">
        <f>IF(Table2[[#This Row],[BND T]]=0,"--", IF(Table2[[#This Row],[BND HS]]/Table2[[#This Row],[BND T]]=0, "--", Table2[[#This Row],[BND HS]]/Table2[[#This Row],[BND T]]))</f>
        <v>--</v>
      </c>
      <c r="DV244" s="18" t="str">
        <f>IF(Table2[[#This Row],[BND T]]=0,"--", IF(Table2[[#This Row],[BND FE]]/Table2[[#This Row],[BND T]]=0, "--", Table2[[#This Row],[BND FE]]/Table2[[#This Row],[BND T]]))</f>
        <v>--</v>
      </c>
      <c r="DW244" s="2">
        <v>0</v>
      </c>
      <c r="DX244" s="2">
        <v>0</v>
      </c>
      <c r="DY244" s="2">
        <v>0</v>
      </c>
      <c r="DZ244" s="2">
        <v>0</v>
      </c>
      <c r="EA244" s="6">
        <f>SUM(Table2[[#This Row],[SPE B]:[SPE FE]])</f>
        <v>0</v>
      </c>
      <c r="EB244" s="11" t="str">
        <f>IF((Table2[[#This Row],[SPE T]]/Table2[[#This Row],[Admission]]) = 0, "--", (Table2[[#This Row],[SPE T]]/Table2[[#This Row],[Admission]]))</f>
        <v>--</v>
      </c>
      <c r="EC244" s="11" t="str">
        <f>IF(Table2[[#This Row],[SPE T]]=0,"--", IF(Table2[[#This Row],[SPE HS]]/Table2[[#This Row],[SPE T]]=0, "--", Table2[[#This Row],[SPE HS]]/Table2[[#This Row],[SPE T]]))</f>
        <v>--</v>
      </c>
      <c r="ED244" s="18" t="str">
        <f>IF(Table2[[#This Row],[SPE T]]=0,"--", IF(Table2[[#This Row],[SPE FE]]/Table2[[#This Row],[SPE T]]=0, "--", Table2[[#This Row],[SPE FE]]/Table2[[#This Row],[SPE T]]))</f>
        <v>--</v>
      </c>
      <c r="EE244" s="2">
        <v>0</v>
      </c>
      <c r="EF244" s="2">
        <v>0</v>
      </c>
      <c r="EG244" s="2">
        <v>0</v>
      </c>
      <c r="EH244" s="2">
        <v>0</v>
      </c>
      <c r="EI244" s="6">
        <f>SUM(Table2[[#This Row],[ORC B]:[ORC FE]])</f>
        <v>0</v>
      </c>
      <c r="EJ244" s="11" t="str">
        <f>IF((Table2[[#This Row],[ORC T]]/Table2[[#This Row],[Admission]]) = 0, "--", (Table2[[#This Row],[ORC T]]/Table2[[#This Row],[Admission]]))</f>
        <v>--</v>
      </c>
      <c r="EK244" s="11" t="str">
        <f>IF(Table2[[#This Row],[ORC T]]=0,"--", IF(Table2[[#This Row],[ORC HS]]/Table2[[#This Row],[ORC T]]=0, "--", Table2[[#This Row],[ORC HS]]/Table2[[#This Row],[ORC T]]))</f>
        <v>--</v>
      </c>
      <c r="EL244" s="18" t="str">
        <f>IF(Table2[[#This Row],[ORC T]]=0,"--", IF(Table2[[#This Row],[ORC FE]]/Table2[[#This Row],[ORC T]]=0, "--", Table2[[#This Row],[ORC FE]]/Table2[[#This Row],[ORC T]]))</f>
        <v>--</v>
      </c>
      <c r="EM244" s="2">
        <v>0</v>
      </c>
      <c r="EN244" s="2">
        <v>0</v>
      </c>
      <c r="EO244" s="2">
        <v>0</v>
      </c>
      <c r="EP244" s="2">
        <v>0</v>
      </c>
      <c r="EQ244" s="6">
        <f>SUM(Table2[[#This Row],[SOL B]:[SOL FE]])</f>
        <v>0</v>
      </c>
      <c r="ER244" s="11" t="str">
        <f>IF((Table2[[#This Row],[SOL T]]/Table2[[#This Row],[Admission]]) = 0, "--", (Table2[[#This Row],[SOL T]]/Table2[[#This Row],[Admission]]))</f>
        <v>--</v>
      </c>
      <c r="ES244" s="11" t="str">
        <f>IF(Table2[[#This Row],[SOL T]]=0,"--", IF(Table2[[#This Row],[SOL HS]]/Table2[[#This Row],[SOL T]]=0, "--", Table2[[#This Row],[SOL HS]]/Table2[[#This Row],[SOL T]]))</f>
        <v>--</v>
      </c>
      <c r="ET244" s="18" t="str">
        <f>IF(Table2[[#This Row],[SOL T]]=0,"--", IF(Table2[[#This Row],[SOL FE]]/Table2[[#This Row],[SOL T]]=0, "--", Table2[[#This Row],[SOL FE]]/Table2[[#This Row],[SOL T]]))</f>
        <v>--</v>
      </c>
      <c r="EU244" s="2">
        <v>0</v>
      </c>
      <c r="EV244" s="2">
        <v>0</v>
      </c>
      <c r="EW244" s="2">
        <v>0</v>
      </c>
      <c r="EX244" s="2">
        <v>0</v>
      </c>
      <c r="EY244" s="6">
        <f>SUM(Table2[[#This Row],[CHO B]:[CHO FE]])</f>
        <v>0</v>
      </c>
      <c r="EZ244" s="11" t="str">
        <f>IF((Table2[[#This Row],[CHO T]]/Table2[[#This Row],[Admission]]) = 0, "--", (Table2[[#This Row],[CHO T]]/Table2[[#This Row],[Admission]]))</f>
        <v>--</v>
      </c>
      <c r="FA244" s="11" t="str">
        <f>IF(Table2[[#This Row],[CHO T]]=0,"--", IF(Table2[[#This Row],[CHO HS]]/Table2[[#This Row],[CHO T]]=0, "--", Table2[[#This Row],[CHO HS]]/Table2[[#This Row],[CHO T]]))</f>
        <v>--</v>
      </c>
      <c r="FB244" s="18" t="str">
        <f>IF(Table2[[#This Row],[CHO T]]=0,"--", IF(Table2[[#This Row],[CHO FE]]/Table2[[#This Row],[CHO T]]=0, "--", Table2[[#This Row],[CHO FE]]/Table2[[#This Row],[CHO T]]))</f>
        <v>--</v>
      </c>
      <c r="FC24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244">
        <v>0</v>
      </c>
      <c r="FE244">
        <v>0</v>
      </c>
      <c r="FF244" s="1" t="s">
        <v>390</v>
      </c>
      <c r="FG244" s="1" t="s">
        <v>390</v>
      </c>
      <c r="FH244">
        <v>0</v>
      </c>
      <c r="FI244">
        <v>0</v>
      </c>
      <c r="FJ244" s="1" t="s">
        <v>390</v>
      </c>
      <c r="FK244" s="1" t="s">
        <v>390</v>
      </c>
      <c r="FL244">
        <v>0</v>
      </c>
      <c r="FM244">
        <v>0</v>
      </c>
      <c r="FN244" s="1" t="s">
        <v>390</v>
      </c>
      <c r="FO244" s="1" t="s">
        <v>390</v>
      </c>
    </row>
    <row r="245" spans="1:171">
      <c r="A245">
        <v>1132</v>
      </c>
      <c r="B245">
        <v>266</v>
      </c>
      <c r="C245" t="s">
        <v>94</v>
      </c>
      <c r="D245" t="s">
        <v>342</v>
      </c>
      <c r="E245" s="20">
        <v>1202</v>
      </c>
      <c r="F245" s="2">
        <v>0</v>
      </c>
      <c r="G245" s="2">
        <v>0</v>
      </c>
      <c r="H245" s="2">
        <v>0</v>
      </c>
      <c r="I245" s="2">
        <v>0</v>
      </c>
      <c r="J245" s="6">
        <f>SUM(Table2[[#This Row],[FB B]:[FB FE]])</f>
        <v>0</v>
      </c>
      <c r="K245" s="11" t="str">
        <f>IF((Table2[[#This Row],[FB T]]/Table2[[#This Row],[Admission]]) = 0, "--", (Table2[[#This Row],[FB T]]/Table2[[#This Row],[Admission]]))</f>
        <v>--</v>
      </c>
      <c r="L245" s="11" t="str">
        <f>IF(Table2[[#This Row],[FB T]]=0,"--", IF(Table2[[#This Row],[FB HS]]/Table2[[#This Row],[FB T]]=0, "--", Table2[[#This Row],[FB HS]]/Table2[[#This Row],[FB T]]))</f>
        <v>--</v>
      </c>
      <c r="M245" s="18" t="str">
        <f>IF(Table2[[#This Row],[FB T]]=0,"--", IF(Table2[[#This Row],[FB FE]]/Table2[[#This Row],[FB T]]=0, "--", Table2[[#This Row],[FB FE]]/Table2[[#This Row],[FB T]]))</f>
        <v>--</v>
      </c>
      <c r="N245" s="2">
        <v>0</v>
      </c>
      <c r="O245" s="2">
        <v>65</v>
      </c>
      <c r="P245" s="2">
        <v>0</v>
      </c>
      <c r="Q245" s="2">
        <v>0</v>
      </c>
      <c r="R245" s="6">
        <f>SUM(Table2[[#This Row],[XC B]:[XC FE]])</f>
        <v>65</v>
      </c>
      <c r="S245" s="11">
        <f>IF((Table2[[#This Row],[XC T]]/Table2[[#This Row],[Admission]]) = 0, "--", (Table2[[#This Row],[XC T]]/Table2[[#This Row],[Admission]]))</f>
        <v>5.4076539101497505E-2</v>
      </c>
      <c r="T245" s="11" t="str">
        <f>IF(Table2[[#This Row],[XC T]]=0,"--", IF(Table2[[#This Row],[XC HS]]/Table2[[#This Row],[XC T]]=0, "--", Table2[[#This Row],[XC HS]]/Table2[[#This Row],[XC T]]))</f>
        <v>--</v>
      </c>
      <c r="U245" s="18" t="str">
        <f>IF(Table2[[#This Row],[XC T]]=0,"--", IF(Table2[[#This Row],[XC FE]]/Table2[[#This Row],[XC T]]=0, "--", Table2[[#This Row],[XC FE]]/Table2[[#This Row],[XC T]]))</f>
        <v>--</v>
      </c>
      <c r="V245" s="2">
        <v>36</v>
      </c>
      <c r="W245" s="2">
        <v>0</v>
      </c>
      <c r="X245" s="2">
        <v>0</v>
      </c>
      <c r="Y245" s="6">
        <f>SUM(Table2[[#This Row],[VB G]:[VB FE]])</f>
        <v>36</v>
      </c>
      <c r="Z245" s="11">
        <f>IF((Table2[[#This Row],[VB T]]/Table2[[#This Row],[Admission]]) = 0, "--", (Table2[[#This Row],[VB T]]/Table2[[#This Row],[Admission]]))</f>
        <v>2.9950083194675542E-2</v>
      </c>
      <c r="AA245" s="11" t="str">
        <f>IF(Table2[[#This Row],[VB T]]=0,"--", IF(Table2[[#This Row],[VB HS]]/Table2[[#This Row],[VB T]]=0, "--", Table2[[#This Row],[VB HS]]/Table2[[#This Row],[VB T]]))</f>
        <v>--</v>
      </c>
      <c r="AB245" s="18" t="str">
        <f>IF(Table2[[#This Row],[VB T]]=0,"--", IF(Table2[[#This Row],[VB FE]]/Table2[[#This Row],[VB T]]=0, "--", Table2[[#This Row],[VB FE]]/Table2[[#This Row],[VB T]]))</f>
        <v>--</v>
      </c>
      <c r="AC245" s="2">
        <v>0</v>
      </c>
      <c r="AD245" s="2">
        <v>53</v>
      </c>
      <c r="AE245" s="2">
        <v>0</v>
      </c>
      <c r="AF245" s="2">
        <v>0</v>
      </c>
      <c r="AG245" s="6">
        <f>SUM(Table2[[#This Row],[SC B]:[SC FE]])</f>
        <v>53</v>
      </c>
      <c r="AH245" s="11">
        <f>IF((Table2[[#This Row],[SC T]]/Table2[[#This Row],[Admission]]) = 0, "--", (Table2[[#This Row],[SC T]]/Table2[[#This Row],[Admission]]))</f>
        <v>4.409317803660566E-2</v>
      </c>
      <c r="AI245" s="11" t="str">
        <f>IF(Table2[[#This Row],[SC T]]=0,"--", IF(Table2[[#This Row],[SC HS]]/Table2[[#This Row],[SC T]]=0, "--", Table2[[#This Row],[SC HS]]/Table2[[#This Row],[SC T]]))</f>
        <v>--</v>
      </c>
      <c r="AJ245" s="18" t="str">
        <f>IF(Table2[[#This Row],[SC T]]=0,"--", IF(Table2[[#This Row],[SC FE]]/Table2[[#This Row],[SC T]]=0, "--", Table2[[#This Row],[SC FE]]/Table2[[#This Row],[SC T]]))</f>
        <v>--</v>
      </c>
      <c r="AK245" s="15">
        <f>SUM(Table2[[#This Row],[FB T]],Table2[[#This Row],[XC T]],Table2[[#This Row],[VB T]],Table2[[#This Row],[SC T]])</f>
        <v>154</v>
      </c>
      <c r="AL245" s="2">
        <v>0</v>
      </c>
      <c r="AM245" s="2">
        <v>45</v>
      </c>
      <c r="AN245" s="2">
        <v>0</v>
      </c>
      <c r="AO245" s="2">
        <v>0</v>
      </c>
      <c r="AP245" s="6">
        <f>SUM(Table2[[#This Row],[BX B]:[BX FE]])</f>
        <v>45</v>
      </c>
      <c r="AQ245" s="11">
        <f>IF((Table2[[#This Row],[BX T]]/Table2[[#This Row],[Admission]]) = 0, "--", (Table2[[#This Row],[BX T]]/Table2[[#This Row],[Admission]]))</f>
        <v>3.7437603993344427E-2</v>
      </c>
      <c r="AR245" s="11" t="str">
        <f>IF(Table2[[#This Row],[BX T]]=0,"--", IF(Table2[[#This Row],[BX HS]]/Table2[[#This Row],[BX T]]=0, "--", Table2[[#This Row],[BX HS]]/Table2[[#This Row],[BX T]]))</f>
        <v>--</v>
      </c>
      <c r="AS245" s="18" t="str">
        <f>IF(Table2[[#This Row],[BX T]]=0,"--", IF(Table2[[#This Row],[BX FE]]/Table2[[#This Row],[BX T]]=0, "--", Table2[[#This Row],[BX FE]]/Table2[[#This Row],[BX T]]))</f>
        <v>--</v>
      </c>
      <c r="AT245" s="2">
        <v>0</v>
      </c>
      <c r="AU245" s="2">
        <v>38</v>
      </c>
      <c r="AV245" s="2">
        <v>0</v>
      </c>
      <c r="AW245" s="2">
        <v>1</v>
      </c>
      <c r="AX245" s="6">
        <f>SUM(Table2[[#This Row],[SW B]:[SW FE]])</f>
        <v>39</v>
      </c>
      <c r="AY245" s="11">
        <f>IF((Table2[[#This Row],[SW T]]/Table2[[#This Row],[Admission]]) = 0, "--", (Table2[[#This Row],[SW T]]/Table2[[#This Row],[Admission]]))</f>
        <v>3.2445923460898501E-2</v>
      </c>
      <c r="AZ245" s="11" t="str">
        <f>IF(Table2[[#This Row],[SW T]]=0,"--", IF(Table2[[#This Row],[SW HS]]/Table2[[#This Row],[SW T]]=0, "--", Table2[[#This Row],[SW HS]]/Table2[[#This Row],[SW T]]))</f>
        <v>--</v>
      </c>
      <c r="BA245" s="18">
        <f>IF(Table2[[#This Row],[SW T]]=0,"--", IF(Table2[[#This Row],[SW FE]]/Table2[[#This Row],[SW T]]=0, "--", Table2[[#This Row],[SW FE]]/Table2[[#This Row],[SW T]]))</f>
        <v>2.564102564102564E-2</v>
      </c>
      <c r="BB245" s="2">
        <v>0</v>
      </c>
      <c r="BC245" s="2">
        <v>0</v>
      </c>
      <c r="BD245" s="2">
        <v>0</v>
      </c>
      <c r="BE245" s="2">
        <v>0</v>
      </c>
      <c r="BF245" s="6">
        <f>SUM(Table2[[#This Row],[CHE B]:[CHE FE]])</f>
        <v>0</v>
      </c>
      <c r="BG245" s="11" t="str">
        <f>IF((Table2[[#This Row],[CHE T]]/Table2[[#This Row],[Admission]]) = 0, "--", (Table2[[#This Row],[CHE T]]/Table2[[#This Row],[Admission]]))</f>
        <v>--</v>
      </c>
      <c r="BH245" s="11" t="str">
        <f>IF(Table2[[#This Row],[CHE T]]=0,"--", IF(Table2[[#This Row],[CHE HS]]/Table2[[#This Row],[CHE T]]=0, "--", Table2[[#This Row],[CHE HS]]/Table2[[#This Row],[CHE T]]))</f>
        <v>--</v>
      </c>
      <c r="BI245" s="22" t="str">
        <f>IF(Table2[[#This Row],[CHE T]]=0,"--", IF(Table2[[#This Row],[CHE FE]]/Table2[[#This Row],[CHE T]]=0, "--", Table2[[#This Row],[CHE FE]]/Table2[[#This Row],[CHE T]]))</f>
        <v>--</v>
      </c>
      <c r="BJ245" s="2">
        <v>0</v>
      </c>
      <c r="BK245" s="2">
        <v>0</v>
      </c>
      <c r="BL245" s="2">
        <v>0</v>
      </c>
      <c r="BM245" s="2">
        <v>0</v>
      </c>
      <c r="BN245" s="6">
        <f>SUM(Table2[[#This Row],[WR B]:[WR FE]])</f>
        <v>0</v>
      </c>
      <c r="BO245" s="11" t="str">
        <f>IF((Table2[[#This Row],[WR T]]/Table2[[#This Row],[Admission]]) = 0, "--", (Table2[[#This Row],[WR T]]/Table2[[#This Row],[Admission]]))</f>
        <v>--</v>
      </c>
      <c r="BP245" s="11" t="str">
        <f>IF(Table2[[#This Row],[WR T]]=0,"--", IF(Table2[[#This Row],[WR HS]]/Table2[[#This Row],[WR T]]=0, "--", Table2[[#This Row],[WR HS]]/Table2[[#This Row],[WR T]]))</f>
        <v>--</v>
      </c>
      <c r="BQ245" s="18" t="str">
        <f>IF(Table2[[#This Row],[WR T]]=0,"--", IF(Table2[[#This Row],[WR FE]]/Table2[[#This Row],[WR T]]=0, "--", Table2[[#This Row],[WR FE]]/Table2[[#This Row],[WR T]]))</f>
        <v>--</v>
      </c>
      <c r="BR245" s="2">
        <v>0</v>
      </c>
      <c r="BS245" s="2">
        <v>0</v>
      </c>
      <c r="BT245" s="2">
        <v>0</v>
      </c>
      <c r="BU245" s="2">
        <v>0</v>
      </c>
      <c r="BV245" s="6">
        <f>SUM(Table2[[#This Row],[DNC B]:[DNC FE]])</f>
        <v>0</v>
      </c>
      <c r="BW245" s="11" t="str">
        <f>IF((Table2[[#This Row],[DNC T]]/Table2[[#This Row],[Admission]]) = 0, "--", (Table2[[#This Row],[DNC T]]/Table2[[#This Row],[Admission]]))</f>
        <v>--</v>
      </c>
      <c r="BX245" s="11" t="str">
        <f>IF(Table2[[#This Row],[DNC T]]=0,"--", IF(Table2[[#This Row],[DNC HS]]/Table2[[#This Row],[DNC T]]=0, "--", Table2[[#This Row],[DNC HS]]/Table2[[#This Row],[DNC T]]))</f>
        <v>--</v>
      </c>
      <c r="BY245" s="18" t="str">
        <f>IF(Table2[[#This Row],[DNC T]]=0,"--", IF(Table2[[#This Row],[DNC FE]]/Table2[[#This Row],[DNC T]]=0, "--", Table2[[#This Row],[DNC FE]]/Table2[[#This Row],[DNC T]]))</f>
        <v>--</v>
      </c>
      <c r="BZ245" s="24">
        <f>SUM(Table2[[#This Row],[BX T]],Table2[[#This Row],[SW T]],Table2[[#This Row],[CHE T]],Table2[[#This Row],[WR T]],Table2[[#This Row],[DNC T]])</f>
        <v>84</v>
      </c>
      <c r="CA245" s="2">
        <v>0</v>
      </c>
      <c r="CB245" s="2">
        <v>45</v>
      </c>
      <c r="CC245" s="2">
        <v>0</v>
      </c>
      <c r="CD245" s="2">
        <v>0</v>
      </c>
      <c r="CE245" s="6">
        <f>SUM(Table2[[#This Row],[TF B]:[TF FE]])</f>
        <v>45</v>
      </c>
      <c r="CF245" s="11">
        <f>IF((Table2[[#This Row],[TF T]]/Table2[[#This Row],[Admission]]) = 0, "--", (Table2[[#This Row],[TF T]]/Table2[[#This Row],[Admission]]))</f>
        <v>3.7437603993344427E-2</v>
      </c>
      <c r="CG245" s="11" t="str">
        <f>IF(Table2[[#This Row],[TF T]]=0,"--", IF(Table2[[#This Row],[TF HS]]/Table2[[#This Row],[TF T]]=0, "--", Table2[[#This Row],[TF HS]]/Table2[[#This Row],[TF T]]))</f>
        <v>--</v>
      </c>
      <c r="CH245" s="18" t="str">
        <f>IF(Table2[[#This Row],[TF T]]=0,"--", IF(Table2[[#This Row],[TF FE]]/Table2[[#This Row],[TF T]]=0, "--", Table2[[#This Row],[TF FE]]/Table2[[#This Row],[TF T]]))</f>
        <v>--</v>
      </c>
      <c r="CI245" s="2">
        <v>0</v>
      </c>
      <c r="CJ245" s="2">
        <v>0</v>
      </c>
      <c r="CK245" s="2">
        <v>0</v>
      </c>
      <c r="CL245" s="2">
        <v>0</v>
      </c>
      <c r="CM245" s="6">
        <f>SUM(Table2[[#This Row],[BB B]:[BB FE]])</f>
        <v>0</v>
      </c>
      <c r="CN245" s="11" t="str">
        <f>IF((Table2[[#This Row],[BB T]]/Table2[[#This Row],[Admission]]) = 0, "--", (Table2[[#This Row],[BB T]]/Table2[[#This Row],[Admission]]))</f>
        <v>--</v>
      </c>
      <c r="CO245" s="11" t="str">
        <f>IF(Table2[[#This Row],[BB T]]=0,"--", IF(Table2[[#This Row],[BB HS]]/Table2[[#This Row],[BB T]]=0, "--", Table2[[#This Row],[BB HS]]/Table2[[#This Row],[BB T]]))</f>
        <v>--</v>
      </c>
      <c r="CP245" s="18" t="str">
        <f>IF(Table2[[#This Row],[BB T]]=0,"--", IF(Table2[[#This Row],[BB FE]]/Table2[[#This Row],[BB T]]=0, "--", Table2[[#This Row],[BB FE]]/Table2[[#This Row],[BB T]]))</f>
        <v>--</v>
      </c>
      <c r="CQ245" s="2">
        <v>0</v>
      </c>
      <c r="CR245" s="2">
        <v>0</v>
      </c>
      <c r="CS245" s="2">
        <v>0</v>
      </c>
      <c r="CT245" s="2">
        <v>0</v>
      </c>
      <c r="CU245" s="6">
        <f>SUM(Table2[[#This Row],[SB B]:[SB FE]])</f>
        <v>0</v>
      </c>
      <c r="CV245" s="11" t="str">
        <f>IF((Table2[[#This Row],[SB T]]/Table2[[#This Row],[Admission]]) = 0, "--", (Table2[[#This Row],[SB T]]/Table2[[#This Row],[Admission]]))</f>
        <v>--</v>
      </c>
      <c r="CW245" s="11" t="str">
        <f>IF(Table2[[#This Row],[SB T]]=0,"--", IF(Table2[[#This Row],[SB HS]]/Table2[[#This Row],[SB T]]=0, "--", Table2[[#This Row],[SB HS]]/Table2[[#This Row],[SB T]]))</f>
        <v>--</v>
      </c>
      <c r="CX245" s="18" t="str">
        <f>IF(Table2[[#This Row],[SB T]]=0,"--", IF(Table2[[#This Row],[SB FE]]/Table2[[#This Row],[SB T]]=0, "--", Table2[[#This Row],[SB FE]]/Table2[[#This Row],[SB T]]))</f>
        <v>--</v>
      </c>
      <c r="CY245" s="2">
        <v>0</v>
      </c>
      <c r="CZ245" s="2">
        <v>12</v>
      </c>
      <c r="DA245" s="2">
        <v>0</v>
      </c>
      <c r="DB245" s="2">
        <v>0</v>
      </c>
      <c r="DC245" s="6">
        <f>SUM(Table2[[#This Row],[GF B]:[GF FE]])</f>
        <v>12</v>
      </c>
      <c r="DD245" s="11">
        <f>IF((Table2[[#This Row],[GF T]]/Table2[[#This Row],[Admission]]) = 0, "--", (Table2[[#This Row],[GF T]]/Table2[[#This Row],[Admission]]))</f>
        <v>9.9833610648918467E-3</v>
      </c>
      <c r="DE245" s="11" t="str">
        <f>IF(Table2[[#This Row],[GF T]]=0,"--", IF(Table2[[#This Row],[GF HS]]/Table2[[#This Row],[GF T]]=0, "--", Table2[[#This Row],[GF HS]]/Table2[[#This Row],[GF T]]))</f>
        <v>--</v>
      </c>
      <c r="DF245" s="18" t="str">
        <f>IF(Table2[[#This Row],[GF T]]=0,"--", IF(Table2[[#This Row],[GF FE]]/Table2[[#This Row],[GF T]]=0, "--", Table2[[#This Row],[GF FE]]/Table2[[#This Row],[GF T]]))</f>
        <v>--</v>
      </c>
      <c r="DG245" s="2">
        <v>0</v>
      </c>
      <c r="DH245" s="2">
        <v>21</v>
      </c>
      <c r="DI245" s="2">
        <v>0</v>
      </c>
      <c r="DJ245" s="2">
        <v>0</v>
      </c>
      <c r="DK245" s="6">
        <f>SUM(Table2[[#This Row],[TN B]:[TN FE]])</f>
        <v>21</v>
      </c>
      <c r="DL245" s="11">
        <f>IF((Table2[[#This Row],[TN T]]/Table2[[#This Row],[Admission]]) = 0, "--", (Table2[[#This Row],[TN T]]/Table2[[#This Row],[Admission]]))</f>
        <v>1.747088186356073E-2</v>
      </c>
      <c r="DM245" s="11" t="str">
        <f>IF(Table2[[#This Row],[TN T]]=0,"--", IF(Table2[[#This Row],[TN HS]]/Table2[[#This Row],[TN T]]=0, "--", Table2[[#This Row],[TN HS]]/Table2[[#This Row],[TN T]]))</f>
        <v>--</v>
      </c>
      <c r="DN245" s="18" t="str">
        <f>IF(Table2[[#This Row],[TN T]]=0,"--", IF(Table2[[#This Row],[TN FE]]/Table2[[#This Row],[TN T]]=0, "--", Table2[[#This Row],[TN FE]]/Table2[[#This Row],[TN T]]))</f>
        <v>--</v>
      </c>
      <c r="DO245" s="2">
        <v>0</v>
      </c>
      <c r="DP245" s="2">
        <v>0</v>
      </c>
      <c r="DQ245" s="2">
        <v>0</v>
      </c>
      <c r="DR245" s="2">
        <v>0</v>
      </c>
      <c r="DS245" s="6">
        <f>SUM(Table2[[#This Row],[BND B]:[BND FE]])</f>
        <v>0</v>
      </c>
      <c r="DT245" s="11" t="str">
        <f>IF((Table2[[#This Row],[BND T]]/Table2[[#This Row],[Admission]]) = 0, "--", (Table2[[#This Row],[BND T]]/Table2[[#This Row],[Admission]]))</f>
        <v>--</v>
      </c>
      <c r="DU245" s="11" t="str">
        <f>IF(Table2[[#This Row],[BND T]]=0,"--", IF(Table2[[#This Row],[BND HS]]/Table2[[#This Row],[BND T]]=0, "--", Table2[[#This Row],[BND HS]]/Table2[[#This Row],[BND T]]))</f>
        <v>--</v>
      </c>
      <c r="DV245" s="18" t="str">
        <f>IF(Table2[[#This Row],[BND T]]=0,"--", IF(Table2[[#This Row],[BND FE]]/Table2[[#This Row],[BND T]]=0, "--", Table2[[#This Row],[BND FE]]/Table2[[#This Row],[BND T]]))</f>
        <v>--</v>
      </c>
      <c r="DW245" s="2">
        <v>0</v>
      </c>
      <c r="DX245" s="2">
        <v>0</v>
      </c>
      <c r="DY245" s="2">
        <v>0</v>
      </c>
      <c r="DZ245" s="2">
        <v>0</v>
      </c>
      <c r="EA245" s="6">
        <f>SUM(Table2[[#This Row],[SPE B]:[SPE FE]])</f>
        <v>0</v>
      </c>
      <c r="EB245" s="11" t="str">
        <f>IF((Table2[[#This Row],[SPE T]]/Table2[[#This Row],[Admission]]) = 0, "--", (Table2[[#This Row],[SPE T]]/Table2[[#This Row],[Admission]]))</f>
        <v>--</v>
      </c>
      <c r="EC245" s="11" t="str">
        <f>IF(Table2[[#This Row],[SPE T]]=0,"--", IF(Table2[[#This Row],[SPE HS]]/Table2[[#This Row],[SPE T]]=0, "--", Table2[[#This Row],[SPE HS]]/Table2[[#This Row],[SPE T]]))</f>
        <v>--</v>
      </c>
      <c r="ED245" s="18" t="str">
        <f>IF(Table2[[#This Row],[SPE T]]=0,"--", IF(Table2[[#This Row],[SPE FE]]/Table2[[#This Row],[SPE T]]=0, "--", Table2[[#This Row],[SPE FE]]/Table2[[#This Row],[SPE T]]))</f>
        <v>--</v>
      </c>
      <c r="EE245" s="2">
        <v>0</v>
      </c>
      <c r="EF245" s="2">
        <v>0</v>
      </c>
      <c r="EG245" s="2">
        <v>0</v>
      </c>
      <c r="EH245" s="2">
        <v>0</v>
      </c>
      <c r="EI245" s="6">
        <f>SUM(Table2[[#This Row],[ORC B]:[ORC FE]])</f>
        <v>0</v>
      </c>
      <c r="EJ245" s="11" t="str">
        <f>IF((Table2[[#This Row],[ORC T]]/Table2[[#This Row],[Admission]]) = 0, "--", (Table2[[#This Row],[ORC T]]/Table2[[#This Row],[Admission]]))</f>
        <v>--</v>
      </c>
      <c r="EK245" s="11" t="str">
        <f>IF(Table2[[#This Row],[ORC T]]=0,"--", IF(Table2[[#This Row],[ORC HS]]/Table2[[#This Row],[ORC T]]=0, "--", Table2[[#This Row],[ORC HS]]/Table2[[#This Row],[ORC T]]))</f>
        <v>--</v>
      </c>
      <c r="EL245" s="18" t="str">
        <f>IF(Table2[[#This Row],[ORC T]]=0,"--", IF(Table2[[#This Row],[ORC FE]]/Table2[[#This Row],[ORC T]]=0, "--", Table2[[#This Row],[ORC FE]]/Table2[[#This Row],[ORC T]]))</f>
        <v>--</v>
      </c>
      <c r="EM245" s="2">
        <v>0</v>
      </c>
      <c r="EN245" s="2">
        <v>20</v>
      </c>
      <c r="EO245" s="2">
        <v>0</v>
      </c>
      <c r="EP245" s="2">
        <v>0</v>
      </c>
      <c r="EQ245" s="6">
        <f>SUM(Table2[[#This Row],[SOL B]:[SOL FE]])</f>
        <v>20</v>
      </c>
      <c r="ER245" s="11">
        <f>IF((Table2[[#This Row],[SOL T]]/Table2[[#This Row],[Admission]]) = 0, "--", (Table2[[#This Row],[SOL T]]/Table2[[#This Row],[Admission]]))</f>
        <v>1.6638935108153077E-2</v>
      </c>
      <c r="ES245" s="11" t="str">
        <f>IF(Table2[[#This Row],[SOL T]]=0,"--", IF(Table2[[#This Row],[SOL HS]]/Table2[[#This Row],[SOL T]]=0, "--", Table2[[#This Row],[SOL HS]]/Table2[[#This Row],[SOL T]]))</f>
        <v>--</v>
      </c>
      <c r="ET245" s="18" t="str">
        <f>IF(Table2[[#This Row],[SOL T]]=0,"--", IF(Table2[[#This Row],[SOL FE]]/Table2[[#This Row],[SOL T]]=0, "--", Table2[[#This Row],[SOL FE]]/Table2[[#This Row],[SOL T]]))</f>
        <v>--</v>
      </c>
      <c r="EU245" s="2">
        <v>0</v>
      </c>
      <c r="EV245" s="2">
        <v>48</v>
      </c>
      <c r="EW245" s="2">
        <v>0</v>
      </c>
      <c r="EX245" s="2">
        <v>0</v>
      </c>
      <c r="EY245" s="6">
        <f>SUM(Table2[[#This Row],[CHO B]:[CHO FE]])</f>
        <v>48</v>
      </c>
      <c r="EZ245" s="11">
        <f>IF((Table2[[#This Row],[CHO T]]/Table2[[#This Row],[Admission]]) = 0, "--", (Table2[[#This Row],[CHO T]]/Table2[[#This Row],[Admission]]))</f>
        <v>3.9933444259567387E-2</v>
      </c>
      <c r="FA245" s="11" t="str">
        <f>IF(Table2[[#This Row],[CHO T]]=0,"--", IF(Table2[[#This Row],[CHO HS]]/Table2[[#This Row],[CHO T]]=0, "--", Table2[[#This Row],[CHO HS]]/Table2[[#This Row],[CHO T]]))</f>
        <v>--</v>
      </c>
      <c r="FB245" s="18" t="str">
        <f>IF(Table2[[#This Row],[CHO T]]=0,"--", IF(Table2[[#This Row],[CHO FE]]/Table2[[#This Row],[CHO T]]=0, "--", Table2[[#This Row],[CHO FE]]/Table2[[#This Row],[CHO T]]))</f>
        <v>--</v>
      </c>
      <c r="FC24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146</v>
      </c>
      <c r="FD245">
        <v>0</v>
      </c>
      <c r="FE245">
        <v>0</v>
      </c>
      <c r="FF245" s="1" t="s">
        <v>390</v>
      </c>
      <c r="FG245" s="1" t="s">
        <v>390</v>
      </c>
      <c r="FH245">
        <v>83</v>
      </c>
      <c r="FI245">
        <v>0</v>
      </c>
      <c r="FJ245" s="1" t="s">
        <v>390</v>
      </c>
      <c r="FK245" s="1" t="s">
        <v>390</v>
      </c>
      <c r="FL245">
        <v>0</v>
      </c>
      <c r="FM245">
        <v>0</v>
      </c>
      <c r="FN245" s="1" t="s">
        <v>390</v>
      </c>
      <c r="FO245" s="1" t="s">
        <v>390</v>
      </c>
    </row>
    <row r="246" spans="1:171">
      <c r="A246">
        <v>968</v>
      </c>
      <c r="B246">
        <v>349</v>
      </c>
      <c r="C246" t="s">
        <v>97</v>
      </c>
      <c r="D246" t="s">
        <v>343</v>
      </c>
      <c r="E246" s="20">
        <v>312</v>
      </c>
      <c r="F246" s="2">
        <v>24</v>
      </c>
      <c r="G246" s="2">
        <v>0</v>
      </c>
      <c r="H246" s="2">
        <v>0</v>
      </c>
      <c r="I246" s="2">
        <v>0</v>
      </c>
      <c r="J246" s="6">
        <f>SUM(Table2[[#This Row],[FB B]:[FB FE]])</f>
        <v>24</v>
      </c>
      <c r="K246" s="11">
        <f>IF((Table2[[#This Row],[FB T]]/Table2[[#This Row],[Admission]]) = 0, "--", (Table2[[#This Row],[FB T]]/Table2[[#This Row],[Admission]]))</f>
        <v>7.6923076923076927E-2</v>
      </c>
      <c r="L246" s="11" t="str">
        <f>IF(Table2[[#This Row],[FB T]]=0,"--", IF(Table2[[#This Row],[FB HS]]/Table2[[#This Row],[FB T]]=0, "--", Table2[[#This Row],[FB HS]]/Table2[[#This Row],[FB T]]))</f>
        <v>--</v>
      </c>
      <c r="M246" s="18" t="str">
        <f>IF(Table2[[#This Row],[FB T]]=0,"--", IF(Table2[[#This Row],[FB FE]]/Table2[[#This Row],[FB T]]=0, "--", Table2[[#This Row],[FB FE]]/Table2[[#This Row],[FB T]]))</f>
        <v>--</v>
      </c>
      <c r="N246" s="2">
        <v>9</v>
      </c>
      <c r="O246" s="2">
        <v>11</v>
      </c>
      <c r="P246" s="2">
        <v>0</v>
      </c>
      <c r="Q246" s="2">
        <v>0</v>
      </c>
      <c r="R246" s="6">
        <f>SUM(Table2[[#This Row],[XC B]:[XC FE]])</f>
        <v>20</v>
      </c>
      <c r="S246" s="11">
        <f>IF((Table2[[#This Row],[XC T]]/Table2[[#This Row],[Admission]]) = 0, "--", (Table2[[#This Row],[XC T]]/Table2[[#This Row],[Admission]]))</f>
        <v>6.4102564102564097E-2</v>
      </c>
      <c r="T246" s="11" t="str">
        <f>IF(Table2[[#This Row],[XC T]]=0,"--", IF(Table2[[#This Row],[XC HS]]/Table2[[#This Row],[XC T]]=0, "--", Table2[[#This Row],[XC HS]]/Table2[[#This Row],[XC T]]))</f>
        <v>--</v>
      </c>
      <c r="U246" s="18" t="str">
        <f>IF(Table2[[#This Row],[XC T]]=0,"--", IF(Table2[[#This Row],[XC FE]]/Table2[[#This Row],[XC T]]=0, "--", Table2[[#This Row],[XC FE]]/Table2[[#This Row],[XC T]]))</f>
        <v>--</v>
      </c>
      <c r="V246" s="2">
        <v>27</v>
      </c>
      <c r="W246" s="2">
        <v>0</v>
      </c>
      <c r="X246" s="2">
        <v>0</v>
      </c>
      <c r="Y246" s="6">
        <f>SUM(Table2[[#This Row],[VB G]:[VB FE]])</f>
        <v>27</v>
      </c>
      <c r="Z246" s="11">
        <f>IF((Table2[[#This Row],[VB T]]/Table2[[#This Row],[Admission]]) = 0, "--", (Table2[[#This Row],[VB T]]/Table2[[#This Row],[Admission]]))</f>
        <v>8.6538461538461536E-2</v>
      </c>
      <c r="AA246" s="11" t="str">
        <f>IF(Table2[[#This Row],[VB T]]=0,"--", IF(Table2[[#This Row],[VB HS]]/Table2[[#This Row],[VB T]]=0, "--", Table2[[#This Row],[VB HS]]/Table2[[#This Row],[VB T]]))</f>
        <v>--</v>
      </c>
      <c r="AB246" s="18" t="str">
        <f>IF(Table2[[#This Row],[VB T]]=0,"--", IF(Table2[[#This Row],[VB FE]]/Table2[[#This Row],[VB T]]=0, "--", Table2[[#This Row],[VB FE]]/Table2[[#This Row],[VB T]]))</f>
        <v>--</v>
      </c>
      <c r="AC246" s="2">
        <v>29</v>
      </c>
      <c r="AD246" s="2">
        <v>34</v>
      </c>
      <c r="AE246" s="2">
        <v>0</v>
      </c>
      <c r="AF246" s="2">
        <v>0</v>
      </c>
      <c r="AG246" s="6">
        <f>SUM(Table2[[#This Row],[SC B]:[SC FE]])</f>
        <v>63</v>
      </c>
      <c r="AH246" s="11">
        <f>IF((Table2[[#This Row],[SC T]]/Table2[[#This Row],[Admission]]) = 0, "--", (Table2[[#This Row],[SC T]]/Table2[[#This Row],[Admission]]))</f>
        <v>0.20192307692307693</v>
      </c>
      <c r="AI246" s="11" t="str">
        <f>IF(Table2[[#This Row],[SC T]]=0,"--", IF(Table2[[#This Row],[SC HS]]/Table2[[#This Row],[SC T]]=0, "--", Table2[[#This Row],[SC HS]]/Table2[[#This Row],[SC T]]))</f>
        <v>--</v>
      </c>
      <c r="AJ246" s="18" t="str">
        <f>IF(Table2[[#This Row],[SC T]]=0,"--", IF(Table2[[#This Row],[SC FE]]/Table2[[#This Row],[SC T]]=0, "--", Table2[[#This Row],[SC FE]]/Table2[[#This Row],[SC T]]))</f>
        <v>--</v>
      </c>
      <c r="AK246" s="15">
        <f>SUM(Table2[[#This Row],[FB T]],Table2[[#This Row],[XC T]],Table2[[#This Row],[VB T]],Table2[[#This Row],[SC T]])</f>
        <v>134</v>
      </c>
      <c r="AL246" s="2">
        <v>26</v>
      </c>
      <c r="AM246" s="2">
        <v>22</v>
      </c>
      <c r="AN246" s="2">
        <v>0</v>
      </c>
      <c r="AO246" s="2">
        <v>8</v>
      </c>
      <c r="AP246" s="6">
        <f>SUM(Table2[[#This Row],[BX B]:[BX FE]])</f>
        <v>56</v>
      </c>
      <c r="AQ246" s="11">
        <f>IF((Table2[[#This Row],[BX T]]/Table2[[#This Row],[Admission]]) = 0, "--", (Table2[[#This Row],[BX T]]/Table2[[#This Row],[Admission]]))</f>
        <v>0.17948717948717949</v>
      </c>
      <c r="AR246" s="11" t="str">
        <f>IF(Table2[[#This Row],[BX T]]=0,"--", IF(Table2[[#This Row],[BX HS]]/Table2[[#This Row],[BX T]]=0, "--", Table2[[#This Row],[BX HS]]/Table2[[#This Row],[BX T]]))</f>
        <v>--</v>
      </c>
      <c r="AS246" s="18">
        <f>IF(Table2[[#This Row],[BX T]]=0,"--", IF(Table2[[#This Row],[BX FE]]/Table2[[#This Row],[BX T]]=0, "--", Table2[[#This Row],[BX FE]]/Table2[[#This Row],[BX T]]))</f>
        <v>0.14285714285714285</v>
      </c>
      <c r="AT246" s="2">
        <v>0</v>
      </c>
      <c r="AU246" s="2">
        <v>0</v>
      </c>
      <c r="AV246" s="2">
        <v>0</v>
      </c>
      <c r="AW246" s="2">
        <v>0</v>
      </c>
      <c r="AX246" s="6">
        <f>SUM(Table2[[#This Row],[SW B]:[SW FE]])</f>
        <v>0</v>
      </c>
      <c r="AY246" s="11" t="str">
        <f>IF((Table2[[#This Row],[SW T]]/Table2[[#This Row],[Admission]]) = 0, "--", (Table2[[#This Row],[SW T]]/Table2[[#This Row],[Admission]]))</f>
        <v>--</v>
      </c>
      <c r="AZ246" s="11" t="str">
        <f>IF(Table2[[#This Row],[SW T]]=0,"--", IF(Table2[[#This Row],[SW HS]]/Table2[[#This Row],[SW T]]=0, "--", Table2[[#This Row],[SW HS]]/Table2[[#This Row],[SW T]]))</f>
        <v>--</v>
      </c>
      <c r="BA246" s="18" t="str">
        <f>IF(Table2[[#This Row],[SW T]]=0,"--", IF(Table2[[#This Row],[SW FE]]/Table2[[#This Row],[SW T]]=0, "--", Table2[[#This Row],[SW FE]]/Table2[[#This Row],[SW T]]))</f>
        <v>--</v>
      </c>
      <c r="BB246" s="2">
        <v>0</v>
      </c>
      <c r="BC246" s="2">
        <v>0</v>
      </c>
      <c r="BD246" s="2">
        <v>0</v>
      </c>
      <c r="BE246" s="2">
        <v>0</v>
      </c>
      <c r="BF246" s="6">
        <f>SUM(Table2[[#This Row],[CHE B]:[CHE FE]])</f>
        <v>0</v>
      </c>
      <c r="BG246" s="11" t="str">
        <f>IF((Table2[[#This Row],[CHE T]]/Table2[[#This Row],[Admission]]) = 0, "--", (Table2[[#This Row],[CHE T]]/Table2[[#This Row],[Admission]]))</f>
        <v>--</v>
      </c>
      <c r="BH246" s="11" t="str">
        <f>IF(Table2[[#This Row],[CHE T]]=0,"--", IF(Table2[[#This Row],[CHE HS]]/Table2[[#This Row],[CHE T]]=0, "--", Table2[[#This Row],[CHE HS]]/Table2[[#This Row],[CHE T]]))</f>
        <v>--</v>
      </c>
      <c r="BI246" s="22" t="str">
        <f>IF(Table2[[#This Row],[CHE T]]=0,"--", IF(Table2[[#This Row],[CHE FE]]/Table2[[#This Row],[CHE T]]=0, "--", Table2[[#This Row],[CHE FE]]/Table2[[#This Row],[CHE T]]))</f>
        <v>--</v>
      </c>
      <c r="BJ246" s="2">
        <v>0</v>
      </c>
      <c r="BK246" s="2">
        <v>0</v>
      </c>
      <c r="BL246" s="2">
        <v>0</v>
      </c>
      <c r="BM246" s="2">
        <v>0</v>
      </c>
      <c r="BN246" s="6">
        <f>SUM(Table2[[#This Row],[WR B]:[WR FE]])</f>
        <v>0</v>
      </c>
      <c r="BO246" s="11" t="str">
        <f>IF((Table2[[#This Row],[WR T]]/Table2[[#This Row],[Admission]]) = 0, "--", (Table2[[#This Row],[WR T]]/Table2[[#This Row],[Admission]]))</f>
        <v>--</v>
      </c>
      <c r="BP246" s="11" t="str">
        <f>IF(Table2[[#This Row],[WR T]]=0,"--", IF(Table2[[#This Row],[WR HS]]/Table2[[#This Row],[WR T]]=0, "--", Table2[[#This Row],[WR HS]]/Table2[[#This Row],[WR T]]))</f>
        <v>--</v>
      </c>
      <c r="BQ246" s="18" t="str">
        <f>IF(Table2[[#This Row],[WR T]]=0,"--", IF(Table2[[#This Row],[WR FE]]/Table2[[#This Row],[WR T]]=0, "--", Table2[[#This Row],[WR FE]]/Table2[[#This Row],[WR T]]))</f>
        <v>--</v>
      </c>
      <c r="BR246" s="2">
        <v>0</v>
      </c>
      <c r="BS246" s="2">
        <v>0</v>
      </c>
      <c r="BT246" s="2">
        <v>0</v>
      </c>
      <c r="BU246" s="2">
        <v>0</v>
      </c>
      <c r="BV246" s="6">
        <f>SUM(Table2[[#This Row],[DNC B]:[DNC FE]])</f>
        <v>0</v>
      </c>
      <c r="BW246" s="11" t="str">
        <f>IF((Table2[[#This Row],[DNC T]]/Table2[[#This Row],[Admission]]) = 0, "--", (Table2[[#This Row],[DNC T]]/Table2[[#This Row],[Admission]]))</f>
        <v>--</v>
      </c>
      <c r="BX246" s="11" t="str">
        <f>IF(Table2[[#This Row],[DNC T]]=0,"--", IF(Table2[[#This Row],[DNC HS]]/Table2[[#This Row],[DNC T]]=0, "--", Table2[[#This Row],[DNC HS]]/Table2[[#This Row],[DNC T]]))</f>
        <v>--</v>
      </c>
      <c r="BY246" s="18" t="str">
        <f>IF(Table2[[#This Row],[DNC T]]=0,"--", IF(Table2[[#This Row],[DNC FE]]/Table2[[#This Row],[DNC T]]=0, "--", Table2[[#This Row],[DNC FE]]/Table2[[#This Row],[DNC T]]))</f>
        <v>--</v>
      </c>
      <c r="BZ246" s="24">
        <f>SUM(Table2[[#This Row],[BX T]],Table2[[#This Row],[SW T]],Table2[[#This Row],[CHE T]],Table2[[#This Row],[WR T]],Table2[[#This Row],[DNC T]])</f>
        <v>56</v>
      </c>
      <c r="CA246" s="2">
        <v>23</v>
      </c>
      <c r="CB246" s="2">
        <v>25</v>
      </c>
      <c r="CC246" s="2">
        <v>0</v>
      </c>
      <c r="CD246" s="2">
        <v>1</v>
      </c>
      <c r="CE246" s="6">
        <f>SUM(Table2[[#This Row],[TF B]:[TF FE]])</f>
        <v>49</v>
      </c>
      <c r="CF246" s="11">
        <f>IF((Table2[[#This Row],[TF T]]/Table2[[#This Row],[Admission]]) = 0, "--", (Table2[[#This Row],[TF T]]/Table2[[#This Row],[Admission]]))</f>
        <v>0.15705128205128205</v>
      </c>
      <c r="CG246" s="11" t="str">
        <f>IF(Table2[[#This Row],[TF T]]=0,"--", IF(Table2[[#This Row],[TF HS]]/Table2[[#This Row],[TF T]]=0, "--", Table2[[#This Row],[TF HS]]/Table2[[#This Row],[TF T]]))</f>
        <v>--</v>
      </c>
      <c r="CH246" s="18">
        <f>IF(Table2[[#This Row],[TF T]]=0,"--", IF(Table2[[#This Row],[TF FE]]/Table2[[#This Row],[TF T]]=0, "--", Table2[[#This Row],[TF FE]]/Table2[[#This Row],[TF T]]))</f>
        <v>2.0408163265306121E-2</v>
      </c>
      <c r="CI246" s="2">
        <v>13</v>
      </c>
      <c r="CJ246" s="2">
        <v>0</v>
      </c>
      <c r="CK246" s="2">
        <v>0</v>
      </c>
      <c r="CL246" s="2">
        <v>1</v>
      </c>
      <c r="CM246" s="6">
        <f>SUM(Table2[[#This Row],[BB B]:[BB FE]])</f>
        <v>14</v>
      </c>
      <c r="CN246" s="11">
        <f>IF((Table2[[#This Row],[BB T]]/Table2[[#This Row],[Admission]]) = 0, "--", (Table2[[#This Row],[BB T]]/Table2[[#This Row],[Admission]]))</f>
        <v>4.4871794871794872E-2</v>
      </c>
      <c r="CO246" s="11" t="str">
        <f>IF(Table2[[#This Row],[BB T]]=0,"--", IF(Table2[[#This Row],[BB HS]]/Table2[[#This Row],[BB T]]=0, "--", Table2[[#This Row],[BB HS]]/Table2[[#This Row],[BB T]]))</f>
        <v>--</v>
      </c>
      <c r="CP246" s="18">
        <f>IF(Table2[[#This Row],[BB T]]=0,"--", IF(Table2[[#This Row],[BB FE]]/Table2[[#This Row],[BB T]]=0, "--", Table2[[#This Row],[BB FE]]/Table2[[#This Row],[BB T]]))</f>
        <v>7.1428571428571425E-2</v>
      </c>
      <c r="CQ246" s="2">
        <v>0</v>
      </c>
      <c r="CR246" s="2">
        <v>0</v>
      </c>
      <c r="CS246" s="2">
        <v>0</v>
      </c>
      <c r="CT246" s="2">
        <v>0</v>
      </c>
      <c r="CU246" s="6">
        <f>SUM(Table2[[#This Row],[SB B]:[SB FE]])</f>
        <v>0</v>
      </c>
      <c r="CV246" s="11" t="str">
        <f>IF((Table2[[#This Row],[SB T]]/Table2[[#This Row],[Admission]]) = 0, "--", (Table2[[#This Row],[SB T]]/Table2[[#This Row],[Admission]]))</f>
        <v>--</v>
      </c>
      <c r="CW246" s="11" t="str">
        <f>IF(Table2[[#This Row],[SB T]]=0,"--", IF(Table2[[#This Row],[SB HS]]/Table2[[#This Row],[SB T]]=0, "--", Table2[[#This Row],[SB HS]]/Table2[[#This Row],[SB T]]))</f>
        <v>--</v>
      </c>
      <c r="CX246" s="18" t="str">
        <f>IF(Table2[[#This Row],[SB T]]=0,"--", IF(Table2[[#This Row],[SB FE]]/Table2[[#This Row],[SB T]]=0, "--", Table2[[#This Row],[SB FE]]/Table2[[#This Row],[SB T]]))</f>
        <v>--</v>
      </c>
      <c r="CY246" s="2">
        <v>8</v>
      </c>
      <c r="CZ246" s="2">
        <v>6</v>
      </c>
      <c r="DA246" s="2">
        <v>0</v>
      </c>
      <c r="DB246" s="2">
        <v>2</v>
      </c>
      <c r="DC246" s="6">
        <f>SUM(Table2[[#This Row],[GF B]:[GF FE]])</f>
        <v>16</v>
      </c>
      <c r="DD246" s="11">
        <f>IF((Table2[[#This Row],[GF T]]/Table2[[#This Row],[Admission]]) = 0, "--", (Table2[[#This Row],[GF T]]/Table2[[#This Row],[Admission]]))</f>
        <v>5.128205128205128E-2</v>
      </c>
      <c r="DE246" s="11" t="str">
        <f>IF(Table2[[#This Row],[GF T]]=0,"--", IF(Table2[[#This Row],[GF HS]]/Table2[[#This Row],[GF T]]=0, "--", Table2[[#This Row],[GF HS]]/Table2[[#This Row],[GF T]]))</f>
        <v>--</v>
      </c>
      <c r="DF246" s="18">
        <f>IF(Table2[[#This Row],[GF T]]=0,"--", IF(Table2[[#This Row],[GF FE]]/Table2[[#This Row],[GF T]]=0, "--", Table2[[#This Row],[GF FE]]/Table2[[#This Row],[GF T]]))</f>
        <v>0.125</v>
      </c>
      <c r="DG246" s="2">
        <v>18</v>
      </c>
      <c r="DH246" s="2">
        <v>12</v>
      </c>
      <c r="DI246" s="2">
        <v>0</v>
      </c>
      <c r="DJ246" s="2">
        <v>2</v>
      </c>
      <c r="DK246" s="6">
        <f>SUM(Table2[[#This Row],[TN B]:[TN FE]])</f>
        <v>32</v>
      </c>
      <c r="DL246" s="11">
        <f>IF((Table2[[#This Row],[TN T]]/Table2[[#This Row],[Admission]]) = 0, "--", (Table2[[#This Row],[TN T]]/Table2[[#This Row],[Admission]]))</f>
        <v>0.10256410256410256</v>
      </c>
      <c r="DM246" s="11" t="str">
        <f>IF(Table2[[#This Row],[TN T]]=0,"--", IF(Table2[[#This Row],[TN HS]]/Table2[[#This Row],[TN T]]=0, "--", Table2[[#This Row],[TN HS]]/Table2[[#This Row],[TN T]]))</f>
        <v>--</v>
      </c>
      <c r="DN246" s="18">
        <f>IF(Table2[[#This Row],[TN T]]=0,"--", IF(Table2[[#This Row],[TN FE]]/Table2[[#This Row],[TN T]]=0, "--", Table2[[#This Row],[TN FE]]/Table2[[#This Row],[TN T]]))</f>
        <v>6.25E-2</v>
      </c>
      <c r="DO246" s="2">
        <v>0</v>
      </c>
      <c r="DP246" s="2">
        <v>0</v>
      </c>
      <c r="DQ246" s="2">
        <v>0</v>
      </c>
      <c r="DR246" s="2">
        <v>0</v>
      </c>
      <c r="DS246" s="6">
        <f>SUM(Table2[[#This Row],[BND B]:[BND FE]])</f>
        <v>0</v>
      </c>
      <c r="DT246" s="11" t="str">
        <f>IF((Table2[[#This Row],[BND T]]/Table2[[#This Row],[Admission]]) = 0, "--", (Table2[[#This Row],[BND T]]/Table2[[#This Row],[Admission]]))</f>
        <v>--</v>
      </c>
      <c r="DU246" s="11" t="str">
        <f>IF(Table2[[#This Row],[BND T]]=0,"--", IF(Table2[[#This Row],[BND HS]]/Table2[[#This Row],[BND T]]=0, "--", Table2[[#This Row],[BND HS]]/Table2[[#This Row],[BND T]]))</f>
        <v>--</v>
      </c>
      <c r="DV246" s="18" t="str">
        <f>IF(Table2[[#This Row],[BND T]]=0,"--", IF(Table2[[#This Row],[BND FE]]/Table2[[#This Row],[BND T]]=0, "--", Table2[[#This Row],[BND FE]]/Table2[[#This Row],[BND T]]))</f>
        <v>--</v>
      </c>
      <c r="DW246" s="2">
        <v>0</v>
      </c>
      <c r="DX246" s="2">
        <v>0</v>
      </c>
      <c r="DY246" s="2">
        <v>0</v>
      </c>
      <c r="DZ246" s="2">
        <v>0</v>
      </c>
      <c r="EA246" s="6">
        <f>SUM(Table2[[#This Row],[SPE B]:[SPE FE]])</f>
        <v>0</v>
      </c>
      <c r="EB246" s="11" t="str">
        <f>IF((Table2[[#This Row],[SPE T]]/Table2[[#This Row],[Admission]]) = 0, "--", (Table2[[#This Row],[SPE T]]/Table2[[#This Row],[Admission]]))</f>
        <v>--</v>
      </c>
      <c r="EC246" s="11" t="str">
        <f>IF(Table2[[#This Row],[SPE T]]=0,"--", IF(Table2[[#This Row],[SPE HS]]/Table2[[#This Row],[SPE T]]=0, "--", Table2[[#This Row],[SPE HS]]/Table2[[#This Row],[SPE T]]))</f>
        <v>--</v>
      </c>
      <c r="ED246" s="18" t="str">
        <f>IF(Table2[[#This Row],[SPE T]]=0,"--", IF(Table2[[#This Row],[SPE FE]]/Table2[[#This Row],[SPE T]]=0, "--", Table2[[#This Row],[SPE FE]]/Table2[[#This Row],[SPE T]]))</f>
        <v>--</v>
      </c>
      <c r="EE246" s="2">
        <v>4</v>
      </c>
      <c r="EF246" s="2">
        <v>5</v>
      </c>
      <c r="EG246" s="2">
        <v>0</v>
      </c>
      <c r="EH246" s="2">
        <v>1</v>
      </c>
      <c r="EI246" s="6">
        <f>SUM(Table2[[#This Row],[ORC B]:[ORC FE]])</f>
        <v>10</v>
      </c>
      <c r="EJ246" s="11">
        <f>IF((Table2[[#This Row],[ORC T]]/Table2[[#This Row],[Admission]]) = 0, "--", (Table2[[#This Row],[ORC T]]/Table2[[#This Row],[Admission]]))</f>
        <v>3.2051282051282048E-2</v>
      </c>
      <c r="EK246" s="11" t="str">
        <f>IF(Table2[[#This Row],[ORC T]]=0,"--", IF(Table2[[#This Row],[ORC HS]]/Table2[[#This Row],[ORC T]]=0, "--", Table2[[#This Row],[ORC HS]]/Table2[[#This Row],[ORC T]]))</f>
        <v>--</v>
      </c>
      <c r="EL246" s="18">
        <f>IF(Table2[[#This Row],[ORC T]]=0,"--", IF(Table2[[#This Row],[ORC FE]]/Table2[[#This Row],[ORC T]]=0, "--", Table2[[#This Row],[ORC FE]]/Table2[[#This Row],[ORC T]]))</f>
        <v>0.1</v>
      </c>
      <c r="EM246" s="2">
        <v>1</v>
      </c>
      <c r="EN246" s="2">
        <v>1</v>
      </c>
      <c r="EO246" s="2">
        <v>0</v>
      </c>
      <c r="EP246" s="2">
        <v>0</v>
      </c>
      <c r="EQ246" s="6">
        <f>SUM(Table2[[#This Row],[SOL B]:[SOL FE]])</f>
        <v>2</v>
      </c>
      <c r="ER246" s="11">
        <f>IF((Table2[[#This Row],[SOL T]]/Table2[[#This Row],[Admission]]) = 0, "--", (Table2[[#This Row],[SOL T]]/Table2[[#This Row],[Admission]]))</f>
        <v>6.41025641025641E-3</v>
      </c>
      <c r="ES246" s="11" t="str">
        <f>IF(Table2[[#This Row],[SOL T]]=0,"--", IF(Table2[[#This Row],[SOL HS]]/Table2[[#This Row],[SOL T]]=0, "--", Table2[[#This Row],[SOL HS]]/Table2[[#This Row],[SOL T]]))</f>
        <v>--</v>
      </c>
      <c r="ET246" s="18" t="str">
        <f>IF(Table2[[#This Row],[SOL T]]=0,"--", IF(Table2[[#This Row],[SOL FE]]/Table2[[#This Row],[SOL T]]=0, "--", Table2[[#This Row],[SOL FE]]/Table2[[#This Row],[SOL T]]))</f>
        <v>--</v>
      </c>
      <c r="EU246" s="2">
        <v>8</v>
      </c>
      <c r="EV246" s="2">
        <v>20</v>
      </c>
      <c r="EW246" s="2">
        <v>0</v>
      </c>
      <c r="EX246" s="2">
        <v>4</v>
      </c>
      <c r="EY246" s="6">
        <f>SUM(Table2[[#This Row],[CHO B]:[CHO FE]])</f>
        <v>32</v>
      </c>
      <c r="EZ246" s="11">
        <f>IF((Table2[[#This Row],[CHO T]]/Table2[[#This Row],[Admission]]) = 0, "--", (Table2[[#This Row],[CHO T]]/Table2[[#This Row],[Admission]]))</f>
        <v>0.10256410256410256</v>
      </c>
      <c r="FA246" s="11" t="str">
        <f>IF(Table2[[#This Row],[CHO T]]=0,"--", IF(Table2[[#This Row],[CHO HS]]/Table2[[#This Row],[CHO T]]=0, "--", Table2[[#This Row],[CHO HS]]/Table2[[#This Row],[CHO T]]))</f>
        <v>--</v>
      </c>
      <c r="FB246" s="18">
        <f>IF(Table2[[#This Row],[CHO T]]=0,"--", IF(Table2[[#This Row],[CHO FE]]/Table2[[#This Row],[CHO T]]=0, "--", Table2[[#This Row],[CHO FE]]/Table2[[#This Row],[CHO T]]))</f>
        <v>0.125</v>
      </c>
      <c r="FC24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155</v>
      </c>
      <c r="FD246">
        <v>0</v>
      </c>
      <c r="FE246">
        <v>0</v>
      </c>
      <c r="FF246">
        <v>0</v>
      </c>
      <c r="FG246">
        <v>0</v>
      </c>
      <c r="FH246">
        <v>0</v>
      </c>
      <c r="FI246">
        <v>0</v>
      </c>
      <c r="FJ246" s="1" t="s">
        <v>390</v>
      </c>
      <c r="FK246" s="1" t="s">
        <v>390</v>
      </c>
      <c r="FL246">
        <v>0</v>
      </c>
      <c r="FM246">
        <v>0</v>
      </c>
      <c r="FN246" s="1" t="s">
        <v>390</v>
      </c>
      <c r="FO246" s="1" t="s">
        <v>390</v>
      </c>
    </row>
    <row r="247" spans="1:171">
      <c r="A247">
        <v>1125</v>
      </c>
      <c r="B247">
        <v>20</v>
      </c>
      <c r="C247" t="s">
        <v>92</v>
      </c>
      <c r="D247" t="s">
        <v>344</v>
      </c>
      <c r="E247" s="20">
        <v>88</v>
      </c>
      <c r="F247" s="2">
        <v>37</v>
      </c>
      <c r="G247" s="2">
        <v>0</v>
      </c>
      <c r="H247" s="2">
        <v>0</v>
      </c>
      <c r="I247" s="2">
        <v>0</v>
      </c>
      <c r="J247" s="6">
        <f>SUM(Table2[[#This Row],[FB B]:[FB FE]])</f>
        <v>37</v>
      </c>
      <c r="K247" s="11">
        <f>IF((Table2[[#This Row],[FB T]]/Table2[[#This Row],[Admission]]) = 0, "--", (Table2[[#This Row],[FB T]]/Table2[[#This Row],[Admission]]))</f>
        <v>0.42045454545454547</v>
      </c>
      <c r="L247" s="11" t="str">
        <f>IF(Table2[[#This Row],[FB T]]=0,"--", IF(Table2[[#This Row],[FB HS]]/Table2[[#This Row],[FB T]]=0, "--", Table2[[#This Row],[FB HS]]/Table2[[#This Row],[FB T]]))</f>
        <v>--</v>
      </c>
      <c r="M247" s="18" t="str">
        <f>IF(Table2[[#This Row],[FB T]]=0,"--", IF(Table2[[#This Row],[FB FE]]/Table2[[#This Row],[FB T]]=0, "--", Table2[[#This Row],[FB FE]]/Table2[[#This Row],[FB T]]))</f>
        <v>--</v>
      </c>
      <c r="N247" s="2">
        <v>5</v>
      </c>
      <c r="O247" s="2">
        <v>3</v>
      </c>
      <c r="P247" s="2">
        <v>0</v>
      </c>
      <c r="Q247" s="2">
        <v>0</v>
      </c>
      <c r="R247" s="6">
        <f>SUM(Table2[[#This Row],[XC B]:[XC FE]])</f>
        <v>8</v>
      </c>
      <c r="S247" s="11">
        <f>IF((Table2[[#This Row],[XC T]]/Table2[[#This Row],[Admission]]) = 0, "--", (Table2[[#This Row],[XC T]]/Table2[[#This Row],[Admission]]))</f>
        <v>9.0909090909090912E-2</v>
      </c>
      <c r="T247" s="11" t="str">
        <f>IF(Table2[[#This Row],[XC T]]=0,"--", IF(Table2[[#This Row],[XC HS]]/Table2[[#This Row],[XC T]]=0, "--", Table2[[#This Row],[XC HS]]/Table2[[#This Row],[XC T]]))</f>
        <v>--</v>
      </c>
      <c r="U247" s="18" t="str">
        <f>IF(Table2[[#This Row],[XC T]]=0,"--", IF(Table2[[#This Row],[XC FE]]/Table2[[#This Row],[XC T]]=0, "--", Table2[[#This Row],[XC FE]]/Table2[[#This Row],[XC T]]))</f>
        <v>--</v>
      </c>
      <c r="V247" s="2">
        <v>21</v>
      </c>
      <c r="W247" s="2">
        <v>0</v>
      </c>
      <c r="X247" s="2">
        <v>0</v>
      </c>
      <c r="Y247" s="6">
        <f>SUM(Table2[[#This Row],[VB G]:[VB FE]])</f>
        <v>21</v>
      </c>
      <c r="Z247" s="11">
        <f>IF((Table2[[#This Row],[VB T]]/Table2[[#This Row],[Admission]]) = 0, "--", (Table2[[#This Row],[VB T]]/Table2[[#This Row],[Admission]]))</f>
        <v>0.23863636363636365</v>
      </c>
      <c r="AA247" s="11" t="str">
        <f>IF(Table2[[#This Row],[VB T]]=0,"--", IF(Table2[[#This Row],[VB HS]]/Table2[[#This Row],[VB T]]=0, "--", Table2[[#This Row],[VB HS]]/Table2[[#This Row],[VB T]]))</f>
        <v>--</v>
      </c>
      <c r="AB247" s="18" t="str">
        <f>IF(Table2[[#This Row],[VB T]]=0,"--", IF(Table2[[#This Row],[VB FE]]/Table2[[#This Row],[VB T]]=0, "--", Table2[[#This Row],[VB FE]]/Table2[[#This Row],[VB T]]))</f>
        <v>--</v>
      </c>
      <c r="AC247" s="2">
        <v>0</v>
      </c>
      <c r="AD247" s="2">
        <v>0</v>
      </c>
      <c r="AE247" s="2">
        <v>0</v>
      </c>
      <c r="AF247" s="2">
        <v>0</v>
      </c>
      <c r="AG247" s="6">
        <f>SUM(Table2[[#This Row],[SC B]:[SC FE]])</f>
        <v>0</v>
      </c>
      <c r="AH247" s="11" t="str">
        <f>IF((Table2[[#This Row],[SC T]]/Table2[[#This Row],[Admission]]) = 0, "--", (Table2[[#This Row],[SC T]]/Table2[[#This Row],[Admission]]))</f>
        <v>--</v>
      </c>
      <c r="AI247" s="11" t="str">
        <f>IF(Table2[[#This Row],[SC T]]=0,"--", IF(Table2[[#This Row],[SC HS]]/Table2[[#This Row],[SC T]]=0, "--", Table2[[#This Row],[SC HS]]/Table2[[#This Row],[SC T]]))</f>
        <v>--</v>
      </c>
      <c r="AJ247" s="18" t="str">
        <f>IF(Table2[[#This Row],[SC T]]=0,"--", IF(Table2[[#This Row],[SC FE]]/Table2[[#This Row],[SC T]]=0, "--", Table2[[#This Row],[SC FE]]/Table2[[#This Row],[SC T]]))</f>
        <v>--</v>
      </c>
      <c r="AK247" s="15">
        <f>SUM(Table2[[#This Row],[FB T]],Table2[[#This Row],[XC T]],Table2[[#This Row],[VB T]],Table2[[#This Row],[SC T]])</f>
        <v>66</v>
      </c>
      <c r="AL247" s="2">
        <v>28</v>
      </c>
      <c r="AM247" s="2">
        <v>22</v>
      </c>
      <c r="AN247" s="2">
        <v>0</v>
      </c>
      <c r="AO247" s="2">
        <v>0</v>
      </c>
      <c r="AP247" s="6">
        <f>SUM(Table2[[#This Row],[BX B]:[BX FE]])</f>
        <v>50</v>
      </c>
      <c r="AQ247" s="11">
        <f>IF((Table2[[#This Row],[BX T]]/Table2[[#This Row],[Admission]]) = 0, "--", (Table2[[#This Row],[BX T]]/Table2[[#This Row],[Admission]]))</f>
        <v>0.56818181818181823</v>
      </c>
      <c r="AR247" s="11" t="str">
        <f>IF(Table2[[#This Row],[BX T]]=0,"--", IF(Table2[[#This Row],[BX HS]]/Table2[[#This Row],[BX T]]=0, "--", Table2[[#This Row],[BX HS]]/Table2[[#This Row],[BX T]]))</f>
        <v>--</v>
      </c>
      <c r="AS247" s="18" t="str">
        <f>IF(Table2[[#This Row],[BX T]]=0,"--", IF(Table2[[#This Row],[BX FE]]/Table2[[#This Row],[BX T]]=0, "--", Table2[[#This Row],[BX FE]]/Table2[[#This Row],[BX T]]))</f>
        <v>--</v>
      </c>
      <c r="AT247" s="2">
        <v>0</v>
      </c>
      <c r="AU247" s="2">
        <v>0</v>
      </c>
      <c r="AV247" s="2">
        <v>0</v>
      </c>
      <c r="AW247" s="2">
        <v>0</v>
      </c>
      <c r="AX247" s="6">
        <f>SUM(Table2[[#This Row],[SW B]:[SW FE]])</f>
        <v>0</v>
      </c>
      <c r="AY247" s="11" t="str">
        <f>IF((Table2[[#This Row],[SW T]]/Table2[[#This Row],[Admission]]) = 0, "--", (Table2[[#This Row],[SW T]]/Table2[[#This Row],[Admission]]))</f>
        <v>--</v>
      </c>
      <c r="AZ247" s="11" t="str">
        <f>IF(Table2[[#This Row],[SW T]]=0,"--", IF(Table2[[#This Row],[SW HS]]/Table2[[#This Row],[SW T]]=0, "--", Table2[[#This Row],[SW HS]]/Table2[[#This Row],[SW T]]))</f>
        <v>--</v>
      </c>
      <c r="BA247" s="18" t="str">
        <f>IF(Table2[[#This Row],[SW T]]=0,"--", IF(Table2[[#This Row],[SW FE]]/Table2[[#This Row],[SW T]]=0, "--", Table2[[#This Row],[SW FE]]/Table2[[#This Row],[SW T]]))</f>
        <v>--</v>
      </c>
      <c r="BB247" s="2">
        <v>0</v>
      </c>
      <c r="BC247" s="2">
        <v>0</v>
      </c>
      <c r="BD247" s="2">
        <v>0</v>
      </c>
      <c r="BE247" s="2">
        <v>0</v>
      </c>
      <c r="BF247" s="6">
        <f>SUM(Table2[[#This Row],[CHE B]:[CHE FE]])</f>
        <v>0</v>
      </c>
      <c r="BG247" s="11" t="str">
        <f>IF((Table2[[#This Row],[CHE T]]/Table2[[#This Row],[Admission]]) = 0, "--", (Table2[[#This Row],[CHE T]]/Table2[[#This Row],[Admission]]))</f>
        <v>--</v>
      </c>
      <c r="BH247" s="11" t="str">
        <f>IF(Table2[[#This Row],[CHE T]]=0,"--", IF(Table2[[#This Row],[CHE HS]]/Table2[[#This Row],[CHE T]]=0, "--", Table2[[#This Row],[CHE HS]]/Table2[[#This Row],[CHE T]]))</f>
        <v>--</v>
      </c>
      <c r="BI247" s="22" t="str">
        <f>IF(Table2[[#This Row],[CHE T]]=0,"--", IF(Table2[[#This Row],[CHE FE]]/Table2[[#This Row],[CHE T]]=0, "--", Table2[[#This Row],[CHE FE]]/Table2[[#This Row],[CHE T]]))</f>
        <v>--</v>
      </c>
      <c r="BJ247" s="2">
        <v>0</v>
      </c>
      <c r="BK247" s="2">
        <v>0</v>
      </c>
      <c r="BL247" s="2">
        <v>0</v>
      </c>
      <c r="BM247" s="2">
        <v>0</v>
      </c>
      <c r="BN247" s="6">
        <f>SUM(Table2[[#This Row],[WR B]:[WR FE]])</f>
        <v>0</v>
      </c>
      <c r="BO247" s="11" t="str">
        <f>IF((Table2[[#This Row],[WR T]]/Table2[[#This Row],[Admission]]) = 0, "--", (Table2[[#This Row],[WR T]]/Table2[[#This Row],[Admission]]))</f>
        <v>--</v>
      </c>
      <c r="BP247" s="11" t="str">
        <f>IF(Table2[[#This Row],[WR T]]=0,"--", IF(Table2[[#This Row],[WR HS]]/Table2[[#This Row],[WR T]]=0, "--", Table2[[#This Row],[WR HS]]/Table2[[#This Row],[WR T]]))</f>
        <v>--</v>
      </c>
      <c r="BQ247" s="18" t="str">
        <f>IF(Table2[[#This Row],[WR T]]=0,"--", IF(Table2[[#This Row],[WR FE]]/Table2[[#This Row],[WR T]]=0, "--", Table2[[#This Row],[WR FE]]/Table2[[#This Row],[WR T]]))</f>
        <v>--</v>
      </c>
      <c r="BR247" s="2">
        <v>0</v>
      </c>
      <c r="BS247" s="2">
        <v>0</v>
      </c>
      <c r="BT247" s="2">
        <v>0</v>
      </c>
      <c r="BU247" s="2">
        <v>0</v>
      </c>
      <c r="BV247" s="6">
        <f>SUM(Table2[[#This Row],[DNC B]:[DNC FE]])</f>
        <v>0</v>
      </c>
      <c r="BW247" s="11" t="str">
        <f>IF((Table2[[#This Row],[DNC T]]/Table2[[#This Row],[Admission]]) = 0, "--", (Table2[[#This Row],[DNC T]]/Table2[[#This Row],[Admission]]))</f>
        <v>--</v>
      </c>
      <c r="BX247" s="11" t="str">
        <f>IF(Table2[[#This Row],[DNC T]]=0,"--", IF(Table2[[#This Row],[DNC HS]]/Table2[[#This Row],[DNC T]]=0, "--", Table2[[#This Row],[DNC HS]]/Table2[[#This Row],[DNC T]]))</f>
        <v>--</v>
      </c>
      <c r="BY247" s="18" t="str">
        <f>IF(Table2[[#This Row],[DNC T]]=0,"--", IF(Table2[[#This Row],[DNC FE]]/Table2[[#This Row],[DNC T]]=0, "--", Table2[[#This Row],[DNC FE]]/Table2[[#This Row],[DNC T]]))</f>
        <v>--</v>
      </c>
      <c r="BZ247" s="24">
        <f>SUM(Table2[[#This Row],[BX T]],Table2[[#This Row],[SW T]],Table2[[#This Row],[CHE T]],Table2[[#This Row],[WR T]],Table2[[#This Row],[DNC T]])</f>
        <v>50</v>
      </c>
      <c r="CA247" s="2">
        <v>14</v>
      </c>
      <c r="CB247" s="2">
        <v>10</v>
      </c>
      <c r="CC247" s="2">
        <v>0</v>
      </c>
      <c r="CD247" s="2">
        <v>0</v>
      </c>
      <c r="CE247" s="6">
        <f>SUM(Table2[[#This Row],[TF B]:[TF FE]])</f>
        <v>24</v>
      </c>
      <c r="CF247" s="11">
        <f>IF((Table2[[#This Row],[TF T]]/Table2[[#This Row],[Admission]]) = 0, "--", (Table2[[#This Row],[TF T]]/Table2[[#This Row],[Admission]]))</f>
        <v>0.27272727272727271</v>
      </c>
      <c r="CG247" s="11" t="str">
        <f>IF(Table2[[#This Row],[TF T]]=0,"--", IF(Table2[[#This Row],[TF HS]]/Table2[[#This Row],[TF T]]=0, "--", Table2[[#This Row],[TF HS]]/Table2[[#This Row],[TF T]]))</f>
        <v>--</v>
      </c>
      <c r="CH247" s="18" t="str">
        <f>IF(Table2[[#This Row],[TF T]]=0,"--", IF(Table2[[#This Row],[TF FE]]/Table2[[#This Row],[TF T]]=0, "--", Table2[[#This Row],[TF FE]]/Table2[[#This Row],[TF T]]))</f>
        <v>--</v>
      </c>
      <c r="CI247" s="2">
        <v>16</v>
      </c>
      <c r="CJ247" s="2">
        <v>0</v>
      </c>
      <c r="CK247" s="2">
        <v>0</v>
      </c>
      <c r="CL247" s="2">
        <v>0</v>
      </c>
      <c r="CM247" s="6">
        <f>SUM(Table2[[#This Row],[BB B]:[BB FE]])</f>
        <v>16</v>
      </c>
      <c r="CN247" s="11">
        <f>IF((Table2[[#This Row],[BB T]]/Table2[[#This Row],[Admission]]) = 0, "--", (Table2[[#This Row],[BB T]]/Table2[[#This Row],[Admission]]))</f>
        <v>0.18181818181818182</v>
      </c>
      <c r="CO247" s="11" t="str">
        <f>IF(Table2[[#This Row],[BB T]]=0,"--", IF(Table2[[#This Row],[BB HS]]/Table2[[#This Row],[BB T]]=0, "--", Table2[[#This Row],[BB HS]]/Table2[[#This Row],[BB T]]))</f>
        <v>--</v>
      </c>
      <c r="CP247" s="18" t="str">
        <f>IF(Table2[[#This Row],[BB T]]=0,"--", IF(Table2[[#This Row],[BB FE]]/Table2[[#This Row],[BB T]]=0, "--", Table2[[#This Row],[BB FE]]/Table2[[#This Row],[BB T]]))</f>
        <v>--</v>
      </c>
      <c r="CQ247" s="2">
        <v>0</v>
      </c>
      <c r="CR247" s="2">
        <v>0</v>
      </c>
      <c r="CS247" s="2">
        <v>0</v>
      </c>
      <c r="CT247" s="2">
        <v>0</v>
      </c>
      <c r="CU247" s="6">
        <f>SUM(Table2[[#This Row],[SB B]:[SB FE]])</f>
        <v>0</v>
      </c>
      <c r="CV247" s="11" t="str">
        <f>IF((Table2[[#This Row],[SB T]]/Table2[[#This Row],[Admission]]) = 0, "--", (Table2[[#This Row],[SB T]]/Table2[[#This Row],[Admission]]))</f>
        <v>--</v>
      </c>
      <c r="CW247" s="11" t="str">
        <f>IF(Table2[[#This Row],[SB T]]=0,"--", IF(Table2[[#This Row],[SB HS]]/Table2[[#This Row],[SB T]]=0, "--", Table2[[#This Row],[SB HS]]/Table2[[#This Row],[SB T]]))</f>
        <v>--</v>
      </c>
      <c r="CX247" s="18" t="str">
        <f>IF(Table2[[#This Row],[SB T]]=0,"--", IF(Table2[[#This Row],[SB FE]]/Table2[[#This Row],[SB T]]=0, "--", Table2[[#This Row],[SB FE]]/Table2[[#This Row],[SB T]]))</f>
        <v>--</v>
      </c>
      <c r="CY247" s="2">
        <v>0</v>
      </c>
      <c r="CZ247" s="2">
        <v>0</v>
      </c>
      <c r="DA247" s="2">
        <v>0</v>
      </c>
      <c r="DB247" s="2">
        <v>0</v>
      </c>
      <c r="DC247" s="6">
        <f>SUM(Table2[[#This Row],[GF B]:[GF FE]])</f>
        <v>0</v>
      </c>
      <c r="DD247" s="11" t="str">
        <f>IF((Table2[[#This Row],[GF T]]/Table2[[#This Row],[Admission]]) = 0, "--", (Table2[[#This Row],[GF T]]/Table2[[#This Row],[Admission]]))</f>
        <v>--</v>
      </c>
      <c r="DE247" s="11" t="str">
        <f>IF(Table2[[#This Row],[GF T]]=0,"--", IF(Table2[[#This Row],[GF HS]]/Table2[[#This Row],[GF T]]=0, "--", Table2[[#This Row],[GF HS]]/Table2[[#This Row],[GF T]]))</f>
        <v>--</v>
      </c>
      <c r="DF247" s="18" t="str">
        <f>IF(Table2[[#This Row],[GF T]]=0,"--", IF(Table2[[#This Row],[GF FE]]/Table2[[#This Row],[GF T]]=0, "--", Table2[[#This Row],[GF FE]]/Table2[[#This Row],[GF T]]))</f>
        <v>--</v>
      </c>
      <c r="DG247" s="2">
        <v>0</v>
      </c>
      <c r="DH247" s="2">
        <v>0</v>
      </c>
      <c r="DI247" s="2">
        <v>0</v>
      </c>
      <c r="DJ247" s="2">
        <v>0</v>
      </c>
      <c r="DK247" s="6">
        <f>SUM(Table2[[#This Row],[TN B]:[TN FE]])</f>
        <v>0</v>
      </c>
      <c r="DL247" s="11" t="str">
        <f>IF((Table2[[#This Row],[TN T]]/Table2[[#This Row],[Admission]]) = 0, "--", (Table2[[#This Row],[TN T]]/Table2[[#This Row],[Admission]]))</f>
        <v>--</v>
      </c>
      <c r="DM247" s="11" t="str">
        <f>IF(Table2[[#This Row],[TN T]]=0,"--", IF(Table2[[#This Row],[TN HS]]/Table2[[#This Row],[TN T]]=0, "--", Table2[[#This Row],[TN HS]]/Table2[[#This Row],[TN T]]))</f>
        <v>--</v>
      </c>
      <c r="DN247" s="18" t="str">
        <f>IF(Table2[[#This Row],[TN T]]=0,"--", IF(Table2[[#This Row],[TN FE]]/Table2[[#This Row],[TN T]]=0, "--", Table2[[#This Row],[TN FE]]/Table2[[#This Row],[TN T]]))</f>
        <v>--</v>
      </c>
      <c r="DO247" s="2">
        <v>0</v>
      </c>
      <c r="DP247" s="2">
        <v>0</v>
      </c>
      <c r="DQ247" s="2">
        <v>0</v>
      </c>
      <c r="DR247" s="2">
        <v>0</v>
      </c>
      <c r="DS247" s="6">
        <f>SUM(Table2[[#This Row],[BND B]:[BND FE]])</f>
        <v>0</v>
      </c>
      <c r="DT247" s="11" t="str">
        <f>IF((Table2[[#This Row],[BND T]]/Table2[[#This Row],[Admission]]) = 0, "--", (Table2[[#This Row],[BND T]]/Table2[[#This Row],[Admission]]))</f>
        <v>--</v>
      </c>
      <c r="DU247" s="11" t="str">
        <f>IF(Table2[[#This Row],[BND T]]=0,"--", IF(Table2[[#This Row],[BND HS]]/Table2[[#This Row],[BND T]]=0, "--", Table2[[#This Row],[BND HS]]/Table2[[#This Row],[BND T]]))</f>
        <v>--</v>
      </c>
      <c r="DV247" s="18" t="str">
        <f>IF(Table2[[#This Row],[BND T]]=0,"--", IF(Table2[[#This Row],[BND FE]]/Table2[[#This Row],[BND T]]=0, "--", Table2[[#This Row],[BND FE]]/Table2[[#This Row],[BND T]]))</f>
        <v>--</v>
      </c>
      <c r="DW247" s="2">
        <v>0</v>
      </c>
      <c r="DX247" s="2">
        <v>0</v>
      </c>
      <c r="DY247" s="2">
        <v>0</v>
      </c>
      <c r="DZ247" s="2">
        <v>0</v>
      </c>
      <c r="EA247" s="6">
        <f>SUM(Table2[[#This Row],[SPE B]:[SPE FE]])</f>
        <v>0</v>
      </c>
      <c r="EB247" s="11" t="str">
        <f>IF((Table2[[#This Row],[SPE T]]/Table2[[#This Row],[Admission]]) = 0, "--", (Table2[[#This Row],[SPE T]]/Table2[[#This Row],[Admission]]))</f>
        <v>--</v>
      </c>
      <c r="EC247" s="11" t="str">
        <f>IF(Table2[[#This Row],[SPE T]]=0,"--", IF(Table2[[#This Row],[SPE HS]]/Table2[[#This Row],[SPE T]]=0, "--", Table2[[#This Row],[SPE HS]]/Table2[[#This Row],[SPE T]]))</f>
        <v>--</v>
      </c>
      <c r="ED247" s="18" t="str">
        <f>IF(Table2[[#This Row],[SPE T]]=0,"--", IF(Table2[[#This Row],[SPE FE]]/Table2[[#This Row],[SPE T]]=0, "--", Table2[[#This Row],[SPE FE]]/Table2[[#This Row],[SPE T]]))</f>
        <v>--</v>
      </c>
      <c r="EE247" s="2">
        <v>0</v>
      </c>
      <c r="EF247" s="2">
        <v>0</v>
      </c>
      <c r="EG247" s="2">
        <v>0</v>
      </c>
      <c r="EH247" s="2">
        <v>0</v>
      </c>
      <c r="EI247" s="6">
        <f>SUM(Table2[[#This Row],[ORC B]:[ORC FE]])</f>
        <v>0</v>
      </c>
      <c r="EJ247" s="11" t="str">
        <f>IF((Table2[[#This Row],[ORC T]]/Table2[[#This Row],[Admission]]) = 0, "--", (Table2[[#This Row],[ORC T]]/Table2[[#This Row],[Admission]]))</f>
        <v>--</v>
      </c>
      <c r="EK247" s="11" t="str">
        <f>IF(Table2[[#This Row],[ORC T]]=0,"--", IF(Table2[[#This Row],[ORC HS]]/Table2[[#This Row],[ORC T]]=0, "--", Table2[[#This Row],[ORC HS]]/Table2[[#This Row],[ORC T]]))</f>
        <v>--</v>
      </c>
      <c r="EL247" s="18" t="str">
        <f>IF(Table2[[#This Row],[ORC T]]=0,"--", IF(Table2[[#This Row],[ORC FE]]/Table2[[#This Row],[ORC T]]=0, "--", Table2[[#This Row],[ORC FE]]/Table2[[#This Row],[ORC T]]))</f>
        <v>--</v>
      </c>
      <c r="EM247" s="2">
        <v>0</v>
      </c>
      <c r="EN247" s="2">
        <v>0</v>
      </c>
      <c r="EO247" s="2">
        <v>0</v>
      </c>
      <c r="EP247" s="2">
        <v>0</v>
      </c>
      <c r="EQ247" s="6">
        <f>SUM(Table2[[#This Row],[SOL B]:[SOL FE]])</f>
        <v>0</v>
      </c>
      <c r="ER247" s="11" t="str">
        <f>IF((Table2[[#This Row],[SOL T]]/Table2[[#This Row],[Admission]]) = 0, "--", (Table2[[#This Row],[SOL T]]/Table2[[#This Row],[Admission]]))</f>
        <v>--</v>
      </c>
      <c r="ES247" s="11" t="str">
        <f>IF(Table2[[#This Row],[SOL T]]=0,"--", IF(Table2[[#This Row],[SOL HS]]/Table2[[#This Row],[SOL T]]=0, "--", Table2[[#This Row],[SOL HS]]/Table2[[#This Row],[SOL T]]))</f>
        <v>--</v>
      </c>
      <c r="ET247" s="18" t="str">
        <f>IF(Table2[[#This Row],[SOL T]]=0,"--", IF(Table2[[#This Row],[SOL FE]]/Table2[[#This Row],[SOL T]]=0, "--", Table2[[#This Row],[SOL FE]]/Table2[[#This Row],[SOL T]]))</f>
        <v>--</v>
      </c>
      <c r="EU247" s="2">
        <v>0</v>
      </c>
      <c r="EV247" s="2">
        <v>0</v>
      </c>
      <c r="EW247" s="2">
        <v>0</v>
      </c>
      <c r="EX247" s="2">
        <v>0</v>
      </c>
      <c r="EY247" s="6">
        <f>SUM(Table2[[#This Row],[CHO B]:[CHO FE]])</f>
        <v>0</v>
      </c>
      <c r="EZ247" s="11" t="str">
        <f>IF((Table2[[#This Row],[CHO T]]/Table2[[#This Row],[Admission]]) = 0, "--", (Table2[[#This Row],[CHO T]]/Table2[[#This Row],[Admission]]))</f>
        <v>--</v>
      </c>
      <c r="FA247" s="11" t="str">
        <f>IF(Table2[[#This Row],[CHO T]]=0,"--", IF(Table2[[#This Row],[CHO HS]]/Table2[[#This Row],[CHO T]]=0, "--", Table2[[#This Row],[CHO HS]]/Table2[[#This Row],[CHO T]]))</f>
        <v>--</v>
      </c>
      <c r="FB247" s="18" t="str">
        <f>IF(Table2[[#This Row],[CHO T]]=0,"--", IF(Table2[[#This Row],[CHO FE]]/Table2[[#This Row],[CHO T]]=0, "--", Table2[[#This Row],[CHO FE]]/Table2[[#This Row],[CHO T]]))</f>
        <v>--</v>
      </c>
      <c r="FC24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40</v>
      </c>
      <c r="FD247">
        <v>0</v>
      </c>
      <c r="FE247">
        <v>0</v>
      </c>
      <c r="FF247" s="1" t="s">
        <v>390</v>
      </c>
      <c r="FG247" s="1" t="s">
        <v>390</v>
      </c>
      <c r="FH247">
        <v>0</v>
      </c>
      <c r="FI247">
        <v>0</v>
      </c>
      <c r="FJ247" s="1" t="s">
        <v>390</v>
      </c>
      <c r="FK247" s="1" t="s">
        <v>390</v>
      </c>
      <c r="FL247">
        <v>0</v>
      </c>
      <c r="FM247">
        <v>0</v>
      </c>
      <c r="FN247" s="1" t="s">
        <v>390</v>
      </c>
      <c r="FO247" s="1" t="s">
        <v>390</v>
      </c>
    </row>
    <row r="248" spans="1:171">
      <c r="A248">
        <v>1178</v>
      </c>
      <c r="B248">
        <v>435</v>
      </c>
      <c r="C248" t="s">
        <v>92</v>
      </c>
      <c r="D248" t="s">
        <v>345</v>
      </c>
      <c r="E248" s="20">
        <v>23</v>
      </c>
      <c r="F248" s="2">
        <v>0</v>
      </c>
      <c r="G248" s="2">
        <v>0</v>
      </c>
      <c r="H248" s="2">
        <v>0</v>
      </c>
      <c r="I248" s="2">
        <v>0</v>
      </c>
      <c r="J248" s="6">
        <f>SUM(Table2[[#This Row],[FB B]:[FB FE]])</f>
        <v>0</v>
      </c>
      <c r="K248" s="11" t="str">
        <f>IF((Table2[[#This Row],[FB T]]/Table2[[#This Row],[Admission]]) = 0, "--", (Table2[[#This Row],[FB T]]/Table2[[#This Row],[Admission]]))</f>
        <v>--</v>
      </c>
      <c r="L248" s="11" t="str">
        <f>IF(Table2[[#This Row],[FB T]]=0,"--", IF(Table2[[#This Row],[FB HS]]/Table2[[#This Row],[FB T]]=0, "--", Table2[[#This Row],[FB HS]]/Table2[[#This Row],[FB T]]))</f>
        <v>--</v>
      </c>
      <c r="M248" s="18" t="str">
        <f>IF(Table2[[#This Row],[FB T]]=0,"--", IF(Table2[[#This Row],[FB FE]]/Table2[[#This Row],[FB T]]=0, "--", Table2[[#This Row],[FB FE]]/Table2[[#This Row],[FB T]]))</f>
        <v>--</v>
      </c>
      <c r="N248" s="2">
        <v>0</v>
      </c>
      <c r="O248" s="2">
        <v>0</v>
      </c>
      <c r="P248" s="2">
        <v>0</v>
      </c>
      <c r="Q248" s="2">
        <v>0</v>
      </c>
      <c r="R248" s="6">
        <f>SUM(Table2[[#This Row],[XC B]:[XC FE]])</f>
        <v>0</v>
      </c>
      <c r="S248" s="11" t="str">
        <f>IF((Table2[[#This Row],[XC T]]/Table2[[#This Row],[Admission]]) = 0, "--", (Table2[[#This Row],[XC T]]/Table2[[#This Row],[Admission]]))</f>
        <v>--</v>
      </c>
      <c r="T248" s="11" t="str">
        <f>IF(Table2[[#This Row],[XC T]]=0,"--", IF(Table2[[#This Row],[XC HS]]/Table2[[#This Row],[XC T]]=0, "--", Table2[[#This Row],[XC HS]]/Table2[[#This Row],[XC T]]))</f>
        <v>--</v>
      </c>
      <c r="U248" s="18" t="str">
        <f>IF(Table2[[#This Row],[XC T]]=0,"--", IF(Table2[[#This Row],[XC FE]]/Table2[[#This Row],[XC T]]=0, "--", Table2[[#This Row],[XC FE]]/Table2[[#This Row],[XC T]]))</f>
        <v>--</v>
      </c>
      <c r="V248" s="2">
        <v>0</v>
      </c>
      <c r="W248" s="2">
        <v>0</v>
      </c>
      <c r="X248" s="2">
        <v>0</v>
      </c>
      <c r="Y248" s="6">
        <f>SUM(Table2[[#This Row],[VB G]:[VB FE]])</f>
        <v>0</v>
      </c>
      <c r="Z248" s="11" t="str">
        <f>IF((Table2[[#This Row],[VB T]]/Table2[[#This Row],[Admission]]) = 0, "--", (Table2[[#This Row],[VB T]]/Table2[[#This Row],[Admission]]))</f>
        <v>--</v>
      </c>
      <c r="AA248" s="11" t="str">
        <f>IF(Table2[[#This Row],[VB T]]=0,"--", IF(Table2[[#This Row],[VB HS]]/Table2[[#This Row],[VB T]]=0, "--", Table2[[#This Row],[VB HS]]/Table2[[#This Row],[VB T]]))</f>
        <v>--</v>
      </c>
      <c r="AB248" s="18" t="str">
        <f>IF(Table2[[#This Row],[VB T]]=0,"--", IF(Table2[[#This Row],[VB FE]]/Table2[[#This Row],[VB T]]=0, "--", Table2[[#This Row],[VB FE]]/Table2[[#This Row],[VB T]]))</f>
        <v>--</v>
      </c>
      <c r="AC248" s="2">
        <v>0</v>
      </c>
      <c r="AD248" s="2">
        <v>0</v>
      </c>
      <c r="AE248" s="2">
        <v>0</v>
      </c>
      <c r="AF248" s="2">
        <v>0</v>
      </c>
      <c r="AG248" s="6">
        <f>SUM(Table2[[#This Row],[SC B]:[SC FE]])</f>
        <v>0</v>
      </c>
      <c r="AH248" s="11" t="str">
        <f>IF((Table2[[#This Row],[SC T]]/Table2[[#This Row],[Admission]]) = 0, "--", (Table2[[#This Row],[SC T]]/Table2[[#This Row],[Admission]]))</f>
        <v>--</v>
      </c>
      <c r="AI248" s="11" t="str">
        <f>IF(Table2[[#This Row],[SC T]]=0,"--", IF(Table2[[#This Row],[SC HS]]/Table2[[#This Row],[SC T]]=0, "--", Table2[[#This Row],[SC HS]]/Table2[[#This Row],[SC T]]))</f>
        <v>--</v>
      </c>
      <c r="AJ248" s="18" t="str">
        <f>IF(Table2[[#This Row],[SC T]]=0,"--", IF(Table2[[#This Row],[SC FE]]/Table2[[#This Row],[SC T]]=0, "--", Table2[[#This Row],[SC FE]]/Table2[[#This Row],[SC T]]))</f>
        <v>--</v>
      </c>
      <c r="AK248" s="15">
        <f>SUM(Table2[[#This Row],[FB T]],Table2[[#This Row],[XC T]],Table2[[#This Row],[VB T]],Table2[[#This Row],[SC T]])</f>
        <v>0</v>
      </c>
      <c r="AL248" s="2">
        <v>0</v>
      </c>
      <c r="AM248" s="2">
        <v>0</v>
      </c>
      <c r="AN248" s="2">
        <v>0</v>
      </c>
      <c r="AO248" s="2">
        <v>0</v>
      </c>
      <c r="AP248" s="6">
        <f>SUM(Table2[[#This Row],[BX B]:[BX FE]])</f>
        <v>0</v>
      </c>
      <c r="AQ248" s="11" t="str">
        <f>IF((Table2[[#This Row],[BX T]]/Table2[[#This Row],[Admission]]) = 0, "--", (Table2[[#This Row],[BX T]]/Table2[[#This Row],[Admission]]))</f>
        <v>--</v>
      </c>
      <c r="AR248" s="11" t="str">
        <f>IF(Table2[[#This Row],[BX T]]=0,"--", IF(Table2[[#This Row],[BX HS]]/Table2[[#This Row],[BX T]]=0, "--", Table2[[#This Row],[BX HS]]/Table2[[#This Row],[BX T]]))</f>
        <v>--</v>
      </c>
      <c r="AS248" s="18" t="str">
        <f>IF(Table2[[#This Row],[BX T]]=0,"--", IF(Table2[[#This Row],[BX FE]]/Table2[[#This Row],[BX T]]=0, "--", Table2[[#This Row],[BX FE]]/Table2[[#This Row],[BX T]]))</f>
        <v>--</v>
      </c>
      <c r="AT248" s="2">
        <v>0</v>
      </c>
      <c r="AU248" s="2">
        <v>0</v>
      </c>
      <c r="AV248" s="2">
        <v>0</v>
      </c>
      <c r="AW248" s="2">
        <v>0</v>
      </c>
      <c r="AX248" s="6">
        <f>SUM(Table2[[#This Row],[SW B]:[SW FE]])</f>
        <v>0</v>
      </c>
      <c r="AY248" s="11" t="str">
        <f>IF((Table2[[#This Row],[SW T]]/Table2[[#This Row],[Admission]]) = 0, "--", (Table2[[#This Row],[SW T]]/Table2[[#This Row],[Admission]]))</f>
        <v>--</v>
      </c>
      <c r="AZ248" s="11" t="str">
        <f>IF(Table2[[#This Row],[SW T]]=0,"--", IF(Table2[[#This Row],[SW HS]]/Table2[[#This Row],[SW T]]=0, "--", Table2[[#This Row],[SW HS]]/Table2[[#This Row],[SW T]]))</f>
        <v>--</v>
      </c>
      <c r="BA248" s="18" t="str">
        <f>IF(Table2[[#This Row],[SW T]]=0,"--", IF(Table2[[#This Row],[SW FE]]/Table2[[#This Row],[SW T]]=0, "--", Table2[[#This Row],[SW FE]]/Table2[[#This Row],[SW T]]))</f>
        <v>--</v>
      </c>
      <c r="BB248" s="2">
        <v>0</v>
      </c>
      <c r="BC248" s="2">
        <v>0</v>
      </c>
      <c r="BD248" s="2">
        <v>0</v>
      </c>
      <c r="BE248" s="2">
        <v>0</v>
      </c>
      <c r="BF248" s="6">
        <f>SUM(Table2[[#This Row],[CHE B]:[CHE FE]])</f>
        <v>0</v>
      </c>
      <c r="BG248" s="11" t="str">
        <f>IF((Table2[[#This Row],[CHE T]]/Table2[[#This Row],[Admission]]) = 0, "--", (Table2[[#This Row],[CHE T]]/Table2[[#This Row],[Admission]]))</f>
        <v>--</v>
      </c>
      <c r="BH248" s="11" t="str">
        <f>IF(Table2[[#This Row],[CHE T]]=0,"--", IF(Table2[[#This Row],[CHE HS]]/Table2[[#This Row],[CHE T]]=0, "--", Table2[[#This Row],[CHE HS]]/Table2[[#This Row],[CHE T]]))</f>
        <v>--</v>
      </c>
      <c r="BI248" s="22" t="str">
        <f>IF(Table2[[#This Row],[CHE T]]=0,"--", IF(Table2[[#This Row],[CHE FE]]/Table2[[#This Row],[CHE T]]=0, "--", Table2[[#This Row],[CHE FE]]/Table2[[#This Row],[CHE T]]))</f>
        <v>--</v>
      </c>
      <c r="BJ248" s="2">
        <v>0</v>
      </c>
      <c r="BK248" s="2">
        <v>0</v>
      </c>
      <c r="BL248" s="2">
        <v>0</v>
      </c>
      <c r="BM248" s="2">
        <v>0</v>
      </c>
      <c r="BN248" s="6">
        <f>SUM(Table2[[#This Row],[WR B]:[WR FE]])</f>
        <v>0</v>
      </c>
      <c r="BO248" s="11" t="str">
        <f>IF((Table2[[#This Row],[WR T]]/Table2[[#This Row],[Admission]]) = 0, "--", (Table2[[#This Row],[WR T]]/Table2[[#This Row],[Admission]]))</f>
        <v>--</v>
      </c>
      <c r="BP248" s="11" t="str">
        <f>IF(Table2[[#This Row],[WR T]]=0,"--", IF(Table2[[#This Row],[WR HS]]/Table2[[#This Row],[WR T]]=0, "--", Table2[[#This Row],[WR HS]]/Table2[[#This Row],[WR T]]))</f>
        <v>--</v>
      </c>
      <c r="BQ248" s="18" t="str">
        <f>IF(Table2[[#This Row],[WR T]]=0,"--", IF(Table2[[#This Row],[WR FE]]/Table2[[#This Row],[WR T]]=0, "--", Table2[[#This Row],[WR FE]]/Table2[[#This Row],[WR T]]))</f>
        <v>--</v>
      </c>
      <c r="BR248" s="2">
        <v>0</v>
      </c>
      <c r="BS248" s="2">
        <v>0</v>
      </c>
      <c r="BT248" s="2">
        <v>0</v>
      </c>
      <c r="BU248" s="2">
        <v>0</v>
      </c>
      <c r="BV248" s="6">
        <f>SUM(Table2[[#This Row],[DNC B]:[DNC FE]])</f>
        <v>0</v>
      </c>
      <c r="BW248" s="11" t="str">
        <f>IF((Table2[[#This Row],[DNC T]]/Table2[[#This Row],[Admission]]) = 0, "--", (Table2[[#This Row],[DNC T]]/Table2[[#This Row],[Admission]]))</f>
        <v>--</v>
      </c>
      <c r="BX248" s="11" t="str">
        <f>IF(Table2[[#This Row],[DNC T]]=0,"--", IF(Table2[[#This Row],[DNC HS]]/Table2[[#This Row],[DNC T]]=0, "--", Table2[[#This Row],[DNC HS]]/Table2[[#This Row],[DNC T]]))</f>
        <v>--</v>
      </c>
      <c r="BY248" s="18" t="str">
        <f>IF(Table2[[#This Row],[DNC T]]=0,"--", IF(Table2[[#This Row],[DNC FE]]/Table2[[#This Row],[DNC T]]=0, "--", Table2[[#This Row],[DNC FE]]/Table2[[#This Row],[DNC T]]))</f>
        <v>--</v>
      </c>
      <c r="BZ248" s="24">
        <f>SUM(Table2[[#This Row],[BX T]],Table2[[#This Row],[SW T]],Table2[[#This Row],[CHE T]],Table2[[#This Row],[WR T]],Table2[[#This Row],[DNC T]])</f>
        <v>0</v>
      </c>
      <c r="CA248" s="2">
        <v>0</v>
      </c>
      <c r="CB248" s="2">
        <v>0</v>
      </c>
      <c r="CC248" s="2">
        <v>0</v>
      </c>
      <c r="CD248" s="2">
        <v>0</v>
      </c>
      <c r="CE248" s="6">
        <f>SUM(Table2[[#This Row],[TF B]:[TF FE]])</f>
        <v>0</v>
      </c>
      <c r="CF248" s="11" t="str">
        <f>IF((Table2[[#This Row],[TF T]]/Table2[[#This Row],[Admission]]) = 0, "--", (Table2[[#This Row],[TF T]]/Table2[[#This Row],[Admission]]))</f>
        <v>--</v>
      </c>
      <c r="CG248" s="11" t="str">
        <f>IF(Table2[[#This Row],[TF T]]=0,"--", IF(Table2[[#This Row],[TF HS]]/Table2[[#This Row],[TF T]]=0, "--", Table2[[#This Row],[TF HS]]/Table2[[#This Row],[TF T]]))</f>
        <v>--</v>
      </c>
      <c r="CH248" s="18" t="str">
        <f>IF(Table2[[#This Row],[TF T]]=0,"--", IF(Table2[[#This Row],[TF FE]]/Table2[[#This Row],[TF T]]=0, "--", Table2[[#This Row],[TF FE]]/Table2[[#This Row],[TF T]]))</f>
        <v>--</v>
      </c>
      <c r="CI248" s="2">
        <v>0</v>
      </c>
      <c r="CJ248" s="2">
        <v>0</v>
      </c>
      <c r="CK248" s="2">
        <v>0</v>
      </c>
      <c r="CL248" s="2">
        <v>0</v>
      </c>
      <c r="CM248" s="6">
        <f>SUM(Table2[[#This Row],[BB B]:[BB FE]])</f>
        <v>0</v>
      </c>
      <c r="CN248" s="11" t="str">
        <f>IF((Table2[[#This Row],[BB T]]/Table2[[#This Row],[Admission]]) = 0, "--", (Table2[[#This Row],[BB T]]/Table2[[#This Row],[Admission]]))</f>
        <v>--</v>
      </c>
      <c r="CO248" s="11" t="str">
        <f>IF(Table2[[#This Row],[BB T]]=0,"--", IF(Table2[[#This Row],[BB HS]]/Table2[[#This Row],[BB T]]=0, "--", Table2[[#This Row],[BB HS]]/Table2[[#This Row],[BB T]]))</f>
        <v>--</v>
      </c>
      <c r="CP248" s="18" t="str">
        <f>IF(Table2[[#This Row],[BB T]]=0,"--", IF(Table2[[#This Row],[BB FE]]/Table2[[#This Row],[BB T]]=0, "--", Table2[[#This Row],[BB FE]]/Table2[[#This Row],[BB T]]))</f>
        <v>--</v>
      </c>
      <c r="CQ248" s="2">
        <v>0</v>
      </c>
      <c r="CR248" s="2">
        <v>0</v>
      </c>
      <c r="CS248" s="2">
        <v>0</v>
      </c>
      <c r="CT248" s="2">
        <v>0</v>
      </c>
      <c r="CU248" s="6">
        <f>SUM(Table2[[#This Row],[SB B]:[SB FE]])</f>
        <v>0</v>
      </c>
      <c r="CV248" s="11" t="str">
        <f>IF((Table2[[#This Row],[SB T]]/Table2[[#This Row],[Admission]]) = 0, "--", (Table2[[#This Row],[SB T]]/Table2[[#This Row],[Admission]]))</f>
        <v>--</v>
      </c>
      <c r="CW248" s="11" t="str">
        <f>IF(Table2[[#This Row],[SB T]]=0,"--", IF(Table2[[#This Row],[SB HS]]/Table2[[#This Row],[SB T]]=0, "--", Table2[[#This Row],[SB HS]]/Table2[[#This Row],[SB T]]))</f>
        <v>--</v>
      </c>
      <c r="CX248" s="18" t="str">
        <f>IF(Table2[[#This Row],[SB T]]=0,"--", IF(Table2[[#This Row],[SB FE]]/Table2[[#This Row],[SB T]]=0, "--", Table2[[#This Row],[SB FE]]/Table2[[#This Row],[SB T]]))</f>
        <v>--</v>
      </c>
      <c r="CY248" s="2">
        <v>0</v>
      </c>
      <c r="CZ248" s="2">
        <v>0</v>
      </c>
      <c r="DA248" s="2">
        <v>0</v>
      </c>
      <c r="DB248" s="2">
        <v>0</v>
      </c>
      <c r="DC248" s="6">
        <f>SUM(Table2[[#This Row],[GF B]:[GF FE]])</f>
        <v>0</v>
      </c>
      <c r="DD248" s="11" t="str">
        <f>IF((Table2[[#This Row],[GF T]]/Table2[[#This Row],[Admission]]) = 0, "--", (Table2[[#This Row],[GF T]]/Table2[[#This Row],[Admission]]))</f>
        <v>--</v>
      </c>
      <c r="DE248" s="11" t="str">
        <f>IF(Table2[[#This Row],[GF T]]=0,"--", IF(Table2[[#This Row],[GF HS]]/Table2[[#This Row],[GF T]]=0, "--", Table2[[#This Row],[GF HS]]/Table2[[#This Row],[GF T]]))</f>
        <v>--</v>
      </c>
      <c r="DF248" s="18" t="str">
        <f>IF(Table2[[#This Row],[GF T]]=0,"--", IF(Table2[[#This Row],[GF FE]]/Table2[[#This Row],[GF T]]=0, "--", Table2[[#This Row],[GF FE]]/Table2[[#This Row],[GF T]]))</f>
        <v>--</v>
      </c>
      <c r="DG248" s="2">
        <v>0</v>
      </c>
      <c r="DH248" s="2">
        <v>0</v>
      </c>
      <c r="DI248" s="2">
        <v>0</v>
      </c>
      <c r="DJ248" s="2">
        <v>0</v>
      </c>
      <c r="DK248" s="6">
        <f>SUM(Table2[[#This Row],[TN B]:[TN FE]])</f>
        <v>0</v>
      </c>
      <c r="DL248" s="11" t="str">
        <f>IF((Table2[[#This Row],[TN T]]/Table2[[#This Row],[Admission]]) = 0, "--", (Table2[[#This Row],[TN T]]/Table2[[#This Row],[Admission]]))</f>
        <v>--</v>
      </c>
      <c r="DM248" s="11" t="str">
        <f>IF(Table2[[#This Row],[TN T]]=0,"--", IF(Table2[[#This Row],[TN HS]]/Table2[[#This Row],[TN T]]=0, "--", Table2[[#This Row],[TN HS]]/Table2[[#This Row],[TN T]]))</f>
        <v>--</v>
      </c>
      <c r="DN248" s="18" t="str">
        <f>IF(Table2[[#This Row],[TN T]]=0,"--", IF(Table2[[#This Row],[TN FE]]/Table2[[#This Row],[TN T]]=0, "--", Table2[[#This Row],[TN FE]]/Table2[[#This Row],[TN T]]))</f>
        <v>--</v>
      </c>
      <c r="DO248" s="2">
        <v>0</v>
      </c>
      <c r="DP248" s="2">
        <v>0</v>
      </c>
      <c r="DQ248" s="2">
        <v>0</v>
      </c>
      <c r="DR248" s="2">
        <v>0</v>
      </c>
      <c r="DS248" s="6">
        <f>SUM(Table2[[#This Row],[BND B]:[BND FE]])</f>
        <v>0</v>
      </c>
      <c r="DT248" s="11" t="str">
        <f>IF((Table2[[#This Row],[BND T]]/Table2[[#This Row],[Admission]]) = 0, "--", (Table2[[#This Row],[BND T]]/Table2[[#This Row],[Admission]]))</f>
        <v>--</v>
      </c>
      <c r="DU248" s="11" t="str">
        <f>IF(Table2[[#This Row],[BND T]]=0,"--", IF(Table2[[#This Row],[BND HS]]/Table2[[#This Row],[BND T]]=0, "--", Table2[[#This Row],[BND HS]]/Table2[[#This Row],[BND T]]))</f>
        <v>--</v>
      </c>
      <c r="DV248" s="18" t="str">
        <f>IF(Table2[[#This Row],[BND T]]=0,"--", IF(Table2[[#This Row],[BND FE]]/Table2[[#This Row],[BND T]]=0, "--", Table2[[#This Row],[BND FE]]/Table2[[#This Row],[BND T]]))</f>
        <v>--</v>
      </c>
      <c r="DW248" s="2">
        <v>0</v>
      </c>
      <c r="DX248" s="2">
        <v>0</v>
      </c>
      <c r="DY248" s="2">
        <v>0</v>
      </c>
      <c r="DZ248" s="2">
        <v>0</v>
      </c>
      <c r="EA248" s="6">
        <f>SUM(Table2[[#This Row],[SPE B]:[SPE FE]])</f>
        <v>0</v>
      </c>
      <c r="EB248" s="11" t="str">
        <f>IF((Table2[[#This Row],[SPE T]]/Table2[[#This Row],[Admission]]) = 0, "--", (Table2[[#This Row],[SPE T]]/Table2[[#This Row],[Admission]]))</f>
        <v>--</v>
      </c>
      <c r="EC248" s="11" t="str">
        <f>IF(Table2[[#This Row],[SPE T]]=0,"--", IF(Table2[[#This Row],[SPE HS]]/Table2[[#This Row],[SPE T]]=0, "--", Table2[[#This Row],[SPE HS]]/Table2[[#This Row],[SPE T]]))</f>
        <v>--</v>
      </c>
      <c r="ED248" s="18" t="str">
        <f>IF(Table2[[#This Row],[SPE T]]=0,"--", IF(Table2[[#This Row],[SPE FE]]/Table2[[#This Row],[SPE T]]=0, "--", Table2[[#This Row],[SPE FE]]/Table2[[#This Row],[SPE T]]))</f>
        <v>--</v>
      </c>
      <c r="EE248" s="2">
        <v>0</v>
      </c>
      <c r="EF248" s="2">
        <v>0</v>
      </c>
      <c r="EG248" s="2">
        <v>0</v>
      </c>
      <c r="EH248" s="2">
        <v>0</v>
      </c>
      <c r="EI248" s="6">
        <f>SUM(Table2[[#This Row],[ORC B]:[ORC FE]])</f>
        <v>0</v>
      </c>
      <c r="EJ248" s="11" t="str">
        <f>IF((Table2[[#This Row],[ORC T]]/Table2[[#This Row],[Admission]]) = 0, "--", (Table2[[#This Row],[ORC T]]/Table2[[#This Row],[Admission]]))</f>
        <v>--</v>
      </c>
      <c r="EK248" s="11" t="str">
        <f>IF(Table2[[#This Row],[ORC T]]=0,"--", IF(Table2[[#This Row],[ORC HS]]/Table2[[#This Row],[ORC T]]=0, "--", Table2[[#This Row],[ORC HS]]/Table2[[#This Row],[ORC T]]))</f>
        <v>--</v>
      </c>
      <c r="EL248" s="18" t="str">
        <f>IF(Table2[[#This Row],[ORC T]]=0,"--", IF(Table2[[#This Row],[ORC FE]]/Table2[[#This Row],[ORC T]]=0, "--", Table2[[#This Row],[ORC FE]]/Table2[[#This Row],[ORC T]]))</f>
        <v>--</v>
      </c>
      <c r="EM248" s="2">
        <v>0</v>
      </c>
      <c r="EN248" s="2">
        <v>0</v>
      </c>
      <c r="EO248" s="2">
        <v>0</v>
      </c>
      <c r="EP248" s="2">
        <v>0</v>
      </c>
      <c r="EQ248" s="6">
        <f>SUM(Table2[[#This Row],[SOL B]:[SOL FE]])</f>
        <v>0</v>
      </c>
      <c r="ER248" s="11" t="str">
        <f>IF((Table2[[#This Row],[SOL T]]/Table2[[#This Row],[Admission]]) = 0, "--", (Table2[[#This Row],[SOL T]]/Table2[[#This Row],[Admission]]))</f>
        <v>--</v>
      </c>
      <c r="ES248" s="11" t="str">
        <f>IF(Table2[[#This Row],[SOL T]]=0,"--", IF(Table2[[#This Row],[SOL HS]]/Table2[[#This Row],[SOL T]]=0, "--", Table2[[#This Row],[SOL HS]]/Table2[[#This Row],[SOL T]]))</f>
        <v>--</v>
      </c>
      <c r="ET248" s="18" t="str">
        <f>IF(Table2[[#This Row],[SOL T]]=0,"--", IF(Table2[[#This Row],[SOL FE]]/Table2[[#This Row],[SOL T]]=0, "--", Table2[[#This Row],[SOL FE]]/Table2[[#This Row],[SOL T]]))</f>
        <v>--</v>
      </c>
      <c r="EU248" s="2">
        <v>0</v>
      </c>
      <c r="EV248" s="2">
        <v>0</v>
      </c>
      <c r="EW248" s="2">
        <v>0</v>
      </c>
      <c r="EX248" s="2">
        <v>0</v>
      </c>
      <c r="EY248" s="6">
        <f>SUM(Table2[[#This Row],[CHO B]:[CHO FE]])</f>
        <v>0</v>
      </c>
      <c r="EZ248" s="11" t="str">
        <f>IF((Table2[[#This Row],[CHO T]]/Table2[[#This Row],[Admission]]) = 0, "--", (Table2[[#This Row],[CHO T]]/Table2[[#This Row],[Admission]]))</f>
        <v>--</v>
      </c>
      <c r="FA248" s="11" t="str">
        <f>IF(Table2[[#This Row],[CHO T]]=0,"--", IF(Table2[[#This Row],[CHO HS]]/Table2[[#This Row],[CHO T]]=0, "--", Table2[[#This Row],[CHO HS]]/Table2[[#This Row],[CHO T]]))</f>
        <v>--</v>
      </c>
      <c r="FB248" s="18" t="str">
        <f>IF(Table2[[#This Row],[CHO T]]=0,"--", IF(Table2[[#This Row],[CHO FE]]/Table2[[#This Row],[CHO T]]=0, "--", Table2[[#This Row],[CHO FE]]/Table2[[#This Row],[CHO T]]))</f>
        <v>--</v>
      </c>
      <c r="FC24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0</v>
      </c>
      <c r="FD248">
        <v>0</v>
      </c>
      <c r="FE248">
        <v>0</v>
      </c>
      <c r="FF248" s="1" t="s">
        <v>390</v>
      </c>
      <c r="FG248" s="1" t="s">
        <v>390</v>
      </c>
      <c r="FH248">
        <v>0</v>
      </c>
      <c r="FI248">
        <v>0</v>
      </c>
      <c r="FJ248" s="1" t="s">
        <v>390</v>
      </c>
      <c r="FK248" s="1" t="s">
        <v>390</v>
      </c>
      <c r="FL248">
        <v>0</v>
      </c>
      <c r="FM248">
        <v>0</v>
      </c>
      <c r="FN248" s="1" t="s">
        <v>390</v>
      </c>
      <c r="FO248" s="1" t="s">
        <v>390</v>
      </c>
    </row>
    <row r="249" spans="1:171">
      <c r="A249">
        <v>1106</v>
      </c>
      <c r="B249">
        <v>242</v>
      </c>
      <c r="C249" t="s">
        <v>112</v>
      </c>
      <c r="D249" t="s">
        <v>346</v>
      </c>
      <c r="E249" s="20">
        <v>160</v>
      </c>
      <c r="F249" s="2">
        <v>26</v>
      </c>
      <c r="G249" s="2">
        <v>0</v>
      </c>
      <c r="H249" s="2">
        <v>0</v>
      </c>
      <c r="I249" s="2">
        <v>0</v>
      </c>
      <c r="J249" s="6">
        <f>SUM(Table2[[#This Row],[FB B]:[FB FE]])</f>
        <v>26</v>
      </c>
      <c r="K249" s="11">
        <f>IF((Table2[[#This Row],[FB T]]/Table2[[#This Row],[Admission]]) = 0, "--", (Table2[[#This Row],[FB T]]/Table2[[#This Row],[Admission]]))</f>
        <v>0.16250000000000001</v>
      </c>
      <c r="L249" s="11" t="str">
        <f>IF(Table2[[#This Row],[FB T]]=0,"--", IF(Table2[[#This Row],[FB HS]]/Table2[[#This Row],[FB T]]=0, "--", Table2[[#This Row],[FB HS]]/Table2[[#This Row],[FB T]]))</f>
        <v>--</v>
      </c>
      <c r="M249" s="18" t="str">
        <f>IF(Table2[[#This Row],[FB T]]=0,"--", IF(Table2[[#This Row],[FB FE]]/Table2[[#This Row],[FB T]]=0, "--", Table2[[#This Row],[FB FE]]/Table2[[#This Row],[FB T]]))</f>
        <v>--</v>
      </c>
      <c r="N249" s="2">
        <v>15</v>
      </c>
      <c r="O249" s="2">
        <v>0</v>
      </c>
      <c r="P249" s="2">
        <v>0</v>
      </c>
      <c r="Q249" s="2">
        <v>0</v>
      </c>
      <c r="R249" s="6">
        <f>SUM(Table2[[#This Row],[XC B]:[XC FE]])</f>
        <v>15</v>
      </c>
      <c r="S249" s="11">
        <f>IF((Table2[[#This Row],[XC T]]/Table2[[#This Row],[Admission]]) = 0, "--", (Table2[[#This Row],[XC T]]/Table2[[#This Row],[Admission]]))</f>
        <v>9.375E-2</v>
      </c>
      <c r="T249" s="11" t="str">
        <f>IF(Table2[[#This Row],[XC T]]=0,"--", IF(Table2[[#This Row],[XC HS]]/Table2[[#This Row],[XC T]]=0, "--", Table2[[#This Row],[XC HS]]/Table2[[#This Row],[XC T]]))</f>
        <v>--</v>
      </c>
      <c r="U249" s="18" t="str">
        <f>IF(Table2[[#This Row],[XC T]]=0,"--", IF(Table2[[#This Row],[XC FE]]/Table2[[#This Row],[XC T]]=0, "--", Table2[[#This Row],[XC FE]]/Table2[[#This Row],[XC T]]))</f>
        <v>--</v>
      </c>
      <c r="V249" s="2">
        <v>24</v>
      </c>
      <c r="W249" s="2">
        <v>0</v>
      </c>
      <c r="X249" s="2">
        <v>0</v>
      </c>
      <c r="Y249" s="6">
        <f>SUM(Table2[[#This Row],[VB G]:[VB FE]])</f>
        <v>24</v>
      </c>
      <c r="Z249" s="11">
        <f>IF((Table2[[#This Row],[VB T]]/Table2[[#This Row],[Admission]]) = 0, "--", (Table2[[#This Row],[VB T]]/Table2[[#This Row],[Admission]]))</f>
        <v>0.15</v>
      </c>
      <c r="AA249" s="11" t="str">
        <f>IF(Table2[[#This Row],[VB T]]=0,"--", IF(Table2[[#This Row],[VB HS]]/Table2[[#This Row],[VB T]]=0, "--", Table2[[#This Row],[VB HS]]/Table2[[#This Row],[VB T]]))</f>
        <v>--</v>
      </c>
      <c r="AB249" s="18" t="str">
        <f>IF(Table2[[#This Row],[VB T]]=0,"--", IF(Table2[[#This Row],[VB FE]]/Table2[[#This Row],[VB T]]=0, "--", Table2[[#This Row],[VB FE]]/Table2[[#This Row],[VB T]]))</f>
        <v>--</v>
      </c>
      <c r="AC249" s="2">
        <v>0</v>
      </c>
      <c r="AD249" s="2">
        <v>0</v>
      </c>
      <c r="AE249" s="2">
        <v>0</v>
      </c>
      <c r="AF249" s="2">
        <v>0</v>
      </c>
      <c r="AG249" s="6">
        <f>SUM(Table2[[#This Row],[SC B]:[SC FE]])</f>
        <v>0</v>
      </c>
      <c r="AH249" s="11" t="str">
        <f>IF((Table2[[#This Row],[SC T]]/Table2[[#This Row],[Admission]]) = 0, "--", (Table2[[#This Row],[SC T]]/Table2[[#This Row],[Admission]]))</f>
        <v>--</v>
      </c>
      <c r="AI249" s="11" t="str">
        <f>IF(Table2[[#This Row],[SC T]]=0,"--", IF(Table2[[#This Row],[SC HS]]/Table2[[#This Row],[SC T]]=0, "--", Table2[[#This Row],[SC HS]]/Table2[[#This Row],[SC T]]))</f>
        <v>--</v>
      </c>
      <c r="AJ249" s="18" t="str">
        <f>IF(Table2[[#This Row],[SC T]]=0,"--", IF(Table2[[#This Row],[SC FE]]/Table2[[#This Row],[SC T]]=0, "--", Table2[[#This Row],[SC FE]]/Table2[[#This Row],[SC T]]))</f>
        <v>--</v>
      </c>
      <c r="AK249" s="15">
        <f>SUM(Table2[[#This Row],[FB T]],Table2[[#This Row],[XC T]],Table2[[#This Row],[VB T]],Table2[[#This Row],[SC T]])</f>
        <v>65</v>
      </c>
      <c r="AL249" s="2">
        <v>24</v>
      </c>
      <c r="AM249" s="2">
        <v>17</v>
      </c>
      <c r="AN249" s="2">
        <v>0</v>
      </c>
      <c r="AO249" s="2">
        <v>0</v>
      </c>
      <c r="AP249" s="6">
        <f>SUM(Table2[[#This Row],[BX B]:[BX FE]])</f>
        <v>41</v>
      </c>
      <c r="AQ249" s="11">
        <f>IF((Table2[[#This Row],[BX T]]/Table2[[#This Row],[Admission]]) = 0, "--", (Table2[[#This Row],[BX T]]/Table2[[#This Row],[Admission]]))</f>
        <v>0.25624999999999998</v>
      </c>
      <c r="AR249" s="11" t="str">
        <f>IF(Table2[[#This Row],[BX T]]=0,"--", IF(Table2[[#This Row],[BX HS]]/Table2[[#This Row],[BX T]]=0, "--", Table2[[#This Row],[BX HS]]/Table2[[#This Row],[BX T]]))</f>
        <v>--</v>
      </c>
      <c r="AS249" s="18" t="str">
        <f>IF(Table2[[#This Row],[BX T]]=0,"--", IF(Table2[[#This Row],[BX FE]]/Table2[[#This Row],[BX T]]=0, "--", Table2[[#This Row],[BX FE]]/Table2[[#This Row],[BX T]]))</f>
        <v>--</v>
      </c>
      <c r="AT249" s="2">
        <v>0</v>
      </c>
      <c r="AU249" s="2">
        <v>0</v>
      </c>
      <c r="AV249" s="2">
        <v>0</v>
      </c>
      <c r="AW249" s="2">
        <v>0</v>
      </c>
      <c r="AX249" s="6">
        <f>SUM(Table2[[#This Row],[SW B]:[SW FE]])</f>
        <v>0</v>
      </c>
      <c r="AY249" s="11" t="str">
        <f>IF((Table2[[#This Row],[SW T]]/Table2[[#This Row],[Admission]]) = 0, "--", (Table2[[#This Row],[SW T]]/Table2[[#This Row],[Admission]]))</f>
        <v>--</v>
      </c>
      <c r="AZ249" s="11" t="str">
        <f>IF(Table2[[#This Row],[SW T]]=0,"--", IF(Table2[[#This Row],[SW HS]]/Table2[[#This Row],[SW T]]=0, "--", Table2[[#This Row],[SW HS]]/Table2[[#This Row],[SW T]]))</f>
        <v>--</v>
      </c>
      <c r="BA249" s="18" t="str">
        <f>IF(Table2[[#This Row],[SW T]]=0,"--", IF(Table2[[#This Row],[SW FE]]/Table2[[#This Row],[SW T]]=0, "--", Table2[[#This Row],[SW FE]]/Table2[[#This Row],[SW T]]))</f>
        <v>--</v>
      </c>
      <c r="BB249" s="2">
        <v>0</v>
      </c>
      <c r="BC249" s="2">
        <v>10</v>
      </c>
      <c r="BD249" s="2">
        <v>0</v>
      </c>
      <c r="BE249" s="2">
        <v>0</v>
      </c>
      <c r="BF249" s="6">
        <f>SUM(Table2[[#This Row],[CHE B]:[CHE FE]])</f>
        <v>10</v>
      </c>
      <c r="BG249" s="11">
        <f>IF((Table2[[#This Row],[CHE T]]/Table2[[#This Row],[Admission]]) = 0, "--", (Table2[[#This Row],[CHE T]]/Table2[[#This Row],[Admission]]))</f>
        <v>6.25E-2</v>
      </c>
      <c r="BH249" s="11" t="str">
        <f>IF(Table2[[#This Row],[CHE T]]=0,"--", IF(Table2[[#This Row],[CHE HS]]/Table2[[#This Row],[CHE T]]=0, "--", Table2[[#This Row],[CHE HS]]/Table2[[#This Row],[CHE T]]))</f>
        <v>--</v>
      </c>
      <c r="BI249" s="22" t="str">
        <f>IF(Table2[[#This Row],[CHE T]]=0,"--", IF(Table2[[#This Row],[CHE FE]]/Table2[[#This Row],[CHE T]]=0, "--", Table2[[#This Row],[CHE FE]]/Table2[[#This Row],[CHE T]]))</f>
        <v>--</v>
      </c>
      <c r="BJ249" s="2">
        <v>0</v>
      </c>
      <c r="BK249" s="2">
        <v>0</v>
      </c>
      <c r="BL249" s="2">
        <v>0</v>
      </c>
      <c r="BM249" s="2">
        <v>0</v>
      </c>
      <c r="BN249" s="6">
        <f>SUM(Table2[[#This Row],[WR B]:[WR FE]])</f>
        <v>0</v>
      </c>
      <c r="BO249" s="11" t="str">
        <f>IF((Table2[[#This Row],[WR T]]/Table2[[#This Row],[Admission]]) = 0, "--", (Table2[[#This Row],[WR T]]/Table2[[#This Row],[Admission]]))</f>
        <v>--</v>
      </c>
      <c r="BP249" s="11" t="str">
        <f>IF(Table2[[#This Row],[WR T]]=0,"--", IF(Table2[[#This Row],[WR HS]]/Table2[[#This Row],[WR T]]=0, "--", Table2[[#This Row],[WR HS]]/Table2[[#This Row],[WR T]]))</f>
        <v>--</v>
      </c>
      <c r="BQ249" s="18" t="str">
        <f>IF(Table2[[#This Row],[WR T]]=0,"--", IF(Table2[[#This Row],[WR FE]]/Table2[[#This Row],[WR T]]=0, "--", Table2[[#This Row],[WR FE]]/Table2[[#This Row],[WR T]]))</f>
        <v>--</v>
      </c>
      <c r="BR249" s="2">
        <v>0</v>
      </c>
      <c r="BS249" s="2">
        <v>0</v>
      </c>
      <c r="BT249" s="2">
        <v>0</v>
      </c>
      <c r="BU249" s="2">
        <v>0</v>
      </c>
      <c r="BV249" s="6">
        <f>SUM(Table2[[#This Row],[DNC B]:[DNC FE]])</f>
        <v>0</v>
      </c>
      <c r="BW249" s="11" t="str">
        <f>IF((Table2[[#This Row],[DNC T]]/Table2[[#This Row],[Admission]]) = 0, "--", (Table2[[#This Row],[DNC T]]/Table2[[#This Row],[Admission]]))</f>
        <v>--</v>
      </c>
      <c r="BX249" s="11" t="str">
        <f>IF(Table2[[#This Row],[DNC T]]=0,"--", IF(Table2[[#This Row],[DNC HS]]/Table2[[#This Row],[DNC T]]=0, "--", Table2[[#This Row],[DNC HS]]/Table2[[#This Row],[DNC T]]))</f>
        <v>--</v>
      </c>
      <c r="BY249" s="18" t="str">
        <f>IF(Table2[[#This Row],[DNC T]]=0,"--", IF(Table2[[#This Row],[DNC FE]]/Table2[[#This Row],[DNC T]]=0, "--", Table2[[#This Row],[DNC FE]]/Table2[[#This Row],[DNC T]]))</f>
        <v>--</v>
      </c>
      <c r="BZ249" s="24">
        <f>SUM(Table2[[#This Row],[BX T]],Table2[[#This Row],[SW T]],Table2[[#This Row],[CHE T]],Table2[[#This Row],[WR T]],Table2[[#This Row],[DNC T]])</f>
        <v>51</v>
      </c>
      <c r="CA249" s="2">
        <v>20</v>
      </c>
      <c r="CB249" s="2">
        <v>10</v>
      </c>
      <c r="CC249" s="2">
        <v>0</v>
      </c>
      <c r="CD249" s="2">
        <v>0</v>
      </c>
      <c r="CE249" s="6">
        <f>SUM(Table2[[#This Row],[TF B]:[TF FE]])</f>
        <v>30</v>
      </c>
      <c r="CF249" s="11">
        <f>IF((Table2[[#This Row],[TF T]]/Table2[[#This Row],[Admission]]) = 0, "--", (Table2[[#This Row],[TF T]]/Table2[[#This Row],[Admission]]))</f>
        <v>0.1875</v>
      </c>
      <c r="CG249" s="11" t="str">
        <f>IF(Table2[[#This Row],[TF T]]=0,"--", IF(Table2[[#This Row],[TF HS]]/Table2[[#This Row],[TF T]]=0, "--", Table2[[#This Row],[TF HS]]/Table2[[#This Row],[TF T]]))</f>
        <v>--</v>
      </c>
      <c r="CH249" s="18" t="str">
        <f>IF(Table2[[#This Row],[TF T]]=0,"--", IF(Table2[[#This Row],[TF FE]]/Table2[[#This Row],[TF T]]=0, "--", Table2[[#This Row],[TF FE]]/Table2[[#This Row],[TF T]]))</f>
        <v>--</v>
      </c>
      <c r="CI249" s="2">
        <v>20</v>
      </c>
      <c r="CJ249" s="2">
        <v>0</v>
      </c>
      <c r="CK249" s="2">
        <v>0</v>
      </c>
      <c r="CL249" s="2">
        <v>0</v>
      </c>
      <c r="CM249" s="6">
        <f>SUM(Table2[[#This Row],[BB B]:[BB FE]])</f>
        <v>20</v>
      </c>
      <c r="CN249" s="11">
        <f>IF((Table2[[#This Row],[BB T]]/Table2[[#This Row],[Admission]]) = 0, "--", (Table2[[#This Row],[BB T]]/Table2[[#This Row],[Admission]]))</f>
        <v>0.125</v>
      </c>
      <c r="CO249" s="11" t="str">
        <f>IF(Table2[[#This Row],[BB T]]=0,"--", IF(Table2[[#This Row],[BB HS]]/Table2[[#This Row],[BB T]]=0, "--", Table2[[#This Row],[BB HS]]/Table2[[#This Row],[BB T]]))</f>
        <v>--</v>
      </c>
      <c r="CP249" s="18" t="str">
        <f>IF(Table2[[#This Row],[BB T]]=0,"--", IF(Table2[[#This Row],[BB FE]]/Table2[[#This Row],[BB T]]=0, "--", Table2[[#This Row],[BB FE]]/Table2[[#This Row],[BB T]]))</f>
        <v>--</v>
      </c>
      <c r="CQ249" s="2">
        <v>0</v>
      </c>
      <c r="CR249" s="2">
        <v>10</v>
      </c>
      <c r="CS249" s="2">
        <v>0</v>
      </c>
      <c r="CT249" s="2">
        <v>0</v>
      </c>
      <c r="CU249" s="6">
        <f>SUM(Table2[[#This Row],[SB B]:[SB FE]])</f>
        <v>10</v>
      </c>
      <c r="CV249" s="11">
        <f>IF((Table2[[#This Row],[SB T]]/Table2[[#This Row],[Admission]]) = 0, "--", (Table2[[#This Row],[SB T]]/Table2[[#This Row],[Admission]]))</f>
        <v>6.25E-2</v>
      </c>
      <c r="CW249" s="11" t="str">
        <f>IF(Table2[[#This Row],[SB T]]=0,"--", IF(Table2[[#This Row],[SB HS]]/Table2[[#This Row],[SB T]]=0, "--", Table2[[#This Row],[SB HS]]/Table2[[#This Row],[SB T]]))</f>
        <v>--</v>
      </c>
      <c r="CX249" s="18" t="str">
        <f>IF(Table2[[#This Row],[SB T]]=0,"--", IF(Table2[[#This Row],[SB FE]]/Table2[[#This Row],[SB T]]=0, "--", Table2[[#This Row],[SB FE]]/Table2[[#This Row],[SB T]]))</f>
        <v>--</v>
      </c>
      <c r="CY249" s="2">
        <v>1</v>
      </c>
      <c r="CZ249" s="2">
        <v>1</v>
      </c>
      <c r="DA249" s="2">
        <v>0</v>
      </c>
      <c r="DB249" s="2">
        <v>0</v>
      </c>
      <c r="DC249" s="6">
        <f>SUM(Table2[[#This Row],[GF B]:[GF FE]])</f>
        <v>2</v>
      </c>
      <c r="DD249" s="11">
        <f>IF((Table2[[#This Row],[GF T]]/Table2[[#This Row],[Admission]]) = 0, "--", (Table2[[#This Row],[GF T]]/Table2[[#This Row],[Admission]]))</f>
        <v>1.2500000000000001E-2</v>
      </c>
      <c r="DE249" s="11" t="str">
        <f>IF(Table2[[#This Row],[GF T]]=0,"--", IF(Table2[[#This Row],[GF HS]]/Table2[[#This Row],[GF T]]=0, "--", Table2[[#This Row],[GF HS]]/Table2[[#This Row],[GF T]]))</f>
        <v>--</v>
      </c>
      <c r="DF249" s="18" t="str">
        <f>IF(Table2[[#This Row],[GF T]]=0,"--", IF(Table2[[#This Row],[GF FE]]/Table2[[#This Row],[GF T]]=0, "--", Table2[[#This Row],[GF FE]]/Table2[[#This Row],[GF T]]))</f>
        <v>--</v>
      </c>
      <c r="DG249" s="2">
        <v>10</v>
      </c>
      <c r="DH249" s="2">
        <v>22</v>
      </c>
      <c r="DI249" s="2">
        <v>0</v>
      </c>
      <c r="DJ249" s="2">
        <v>0</v>
      </c>
      <c r="DK249" s="6">
        <f>SUM(Table2[[#This Row],[TN B]:[TN FE]])</f>
        <v>32</v>
      </c>
      <c r="DL249" s="11">
        <f>IF((Table2[[#This Row],[TN T]]/Table2[[#This Row],[Admission]]) = 0, "--", (Table2[[#This Row],[TN T]]/Table2[[#This Row],[Admission]]))</f>
        <v>0.2</v>
      </c>
      <c r="DM249" s="11" t="str">
        <f>IF(Table2[[#This Row],[TN T]]=0,"--", IF(Table2[[#This Row],[TN HS]]/Table2[[#This Row],[TN T]]=0, "--", Table2[[#This Row],[TN HS]]/Table2[[#This Row],[TN T]]))</f>
        <v>--</v>
      </c>
      <c r="DN249" s="18" t="str">
        <f>IF(Table2[[#This Row],[TN T]]=0,"--", IF(Table2[[#This Row],[TN FE]]/Table2[[#This Row],[TN T]]=0, "--", Table2[[#This Row],[TN FE]]/Table2[[#This Row],[TN T]]))</f>
        <v>--</v>
      </c>
      <c r="DO249" s="2">
        <v>0</v>
      </c>
      <c r="DP249" s="2">
        <v>0</v>
      </c>
      <c r="DQ249" s="2">
        <v>0</v>
      </c>
      <c r="DR249" s="2">
        <v>0</v>
      </c>
      <c r="DS249" s="6">
        <f>SUM(Table2[[#This Row],[BND B]:[BND FE]])</f>
        <v>0</v>
      </c>
      <c r="DT249" s="11" t="str">
        <f>IF((Table2[[#This Row],[BND T]]/Table2[[#This Row],[Admission]]) = 0, "--", (Table2[[#This Row],[BND T]]/Table2[[#This Row],[Admission]]))</f>
        <v>--</v>
      </c>
      <c r="DU249" s="11" t="str">
        <f>IF(Table2[[#This Row],[BND T]]=0,"--", IF(Table2[[#This Row],[BND HS]]/Table2[[#This Row],[BND T]]=0, "--", Table2[[#This Row],[BND HS]]/Table2[[#This Row],[BND T]]))</f>
        <v>--</v>
      </c>
      <c r="DV249" s="18" t="str">
        <f>IF(Table2[[#This Row],[BND T]]=0,"--", IF(Table2[[#This Row],[BND FE]]/Table2[[#This Row],[BND T]]=0, "--", Table2[[#This Row],[BND FE]]/Table2[[#This Row],[BND T]]))</f>
        <v>--</v>
      </c>
      <c r="DW249" s="2">
        <v>0</v>
      </c>
      <c r="DX249" s="2">
        <v>0</v>
      </c>
      <c r="DY249" s="2">
        <v>0</v>
      </c>
      <c r="DZ249" s="2">
        <v>0</v>
      </c>
      <c r="EA249" s="6">
        <f>SUM(Table2[[#This Row],[SPE B]:[SPE FE]])</f>
        <v>0</v>
      </c>
      <c r="EB249" s="11" t="str">
        <f>IF((Table2[[#This Row],[SPE T]]/Table2[[#This Row],[Admission]]) = 0, "--", (Table2[[#This Row],[SPE T]]/Table2[[#This Row],[Admission]]))</f>
        <v>--</v>
      </c>
      <c r="EC249" s="11" t="str">
        <f>IF(Table2[[#This Row],[SPE T]]=0,"--", IF(Table2[[#This Row],[SPE HS]]/Table2[[#This Row],[SPE T]]=0, "--", Table2[[#This Row],[SPE HS]]/Table2[[#This Row],[SPE T]]))</f>
        <v>--</v>
      </c>
      <c r="ED249" s="18" t="str">
        <f>IF(Table2[[#This Row],[SPE T]]=0,"--", IF(Table2[[#This Row],[SPE FE]]/Table2[[#This Row],[SPE T]]=0, "--", Table2[[#This Row],[SPE FE]]/Table2[[#This Row],[SPE T]]))</f>
        <v>--</v>
      </c>
      <c r="EE249" s="2">
        <v>0</v>
      </c>
      <c r="EF249" s="2">
        <v>0</v>
      </c>
      <c r="EG249" s="2">
        <v>0</v>
      </c>
      <c r="EH249" s="2">
        <v>0</v>
      </c>
      <c r="EI249" s="6">
        <f>SUM(Table2[[#This Row],[ORC B]:[ORC FE]])</f>
        <v>0</v>
      </c>
      <c r="EJ249" s="11" t="str">
        <f>IF((Table2[[#This Row],[ORC T]]/Table2[[#This Row],[Admission]]) = 0, "--", (Table2[[#This Row],[ORC T]]/Table2[[#This Row],[Admission]]))</f>
        <v>--</v>
      </c>
      <c r="EK249" s="11" t="str">
        <f>IF(Table2[[#This Row],[ORC T]]=0,"--", IF(Table2[[#This Row],[ORC HS]]/Table2[[#This Row],[ORC T]]=0, "--", Table2[[#This Row],[ORC HS]]/Table2[[#This Row],[ORC T]]))</f>
        <v>--</v>
      </c>
      <c r="EL249" s="18" t="str">
        <f>IF(Table2[[#This Row],[ORC T]]=0,"--", IF(Table2[[#This Row],[ORC FE]]/Table2[[#This Row],[ORC T]]=0, "--", Table2[[#This Row],[ORC FE]]/Table2[[#This Row],[ORC T]]))</f>
        <v>--</v>
      </c>
      <c r="EM249" s="2">
        <v>0</v>
      </c>
      <c r="EN249" s="2">
        <v>0</v>
      </c>
      <c r="EO249" s="2">
        <v>0</v>
      </c>
      <c r="EP249" s="2">
        <v>0</v>
      </c>
      <c r="EQ249" s="6">
        <f>SUM(Table2[[#This Row],[SOL B]:[SOL FE]])</f>
        <v>0</v>
      </c>
      <c r="ER249" s="11" t="str">
        <f>IF((Table2[[#This Row],[SOL T]]/Table2[[#This Row],[Admission]]) = 0, "--", (Table2[[#This Row],[SOL T]]/Table2[[#This Row],[Admission]]))</f>
        <v>--</v>
      </c>
      <c r="ES249" s="11" t="str">
        <f>IF(Table2[[#This Row],[SOL T]]=0,"--", IF(Table2[[#This Row],[SOL HS]]/Table2[[#This Row],[SOL T]]=0, "--", Table2[[#This Row],[SOL HS]]/Table2[[#This Row],[SOL T]]))</f>
        <v>--</v>
      </c>
      <c r="ET249" s="18" t="str">
        <f>IF(Table2[[#This Row],[SOL T]]=0,"--", IF(Table2[[#This Row],[SOL FE]]/Table2[[#This Row],[SOL T]]=0, "--", Table2[[#This Row],[SOL FE]]/Table2[[#This Row],[SOL T]]))</f>
        <v>--</v>
      </c>
      <c r="EU249" s="2">
        <v>0</v>
      </c>
      <c r="EV249" s="2">
        <v>0</v>
      </c>
      <c r="EW249" s="2">
        <v>0</v>
      </c>
      <c r="EX249" s="2">
        <v>0</v>
      </c>
      <c r="EY249" s="6">
        <f>SUM(Table2[[#This Row],[CHO B]:[CHO FE]])</f>
        <v>0</v>
      </c>
      <c r="EZ249" s="11" t="str">
        <f>IF((Table2[[#This Row],[CHO T]]/Table2[[#This Row],[Admission]]) = 0, "--", (Table2[[#This Row],[CHO T]]/Table2[[#This Row],[Admission]]))</f>
        <v>--</v>
      </c>
      <c r="FA249" s="11" t="str">
        <f>IF(Table2[[#This Row],[CHO T]]=0,"--", IF(Table2[[#This Row],[CHO HS]]/Table2[[#This Row],[CHO T]]=0, "--", Table2[[#This Row],[CHO HS]]/Table2[[#This Row],[CHO T]]))</f>
        <v>--</v>
      </c>
      <c r="FB249" s="18" t="str">
        <f>IF(Table2[[#This Row],[CHO T]]=0,"--", IF(Table2[[#This Row],[CHO FE]]/Table2[[#This Row],[CHO T]]=0, "--", Table2[[#This Row],[CHO FE]]/Table2[[#This Row],[CHO T]]))</f>
        <v>--</v>
      </c>
      <c r="FC24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94</v>
      </c>
      <c r="FD249">
        <v>0</v>
      </c>
      <c r="FE249">
        <v>0</v>
      </c>
      <c r="FF249" s="1" t="s">
        <v>390</v>
      </c>
      <c r="FG249" s="1" t="s">
        <v>390</v>
      </c>
      <c r="FH249">
        <v>0</v>
      </c>
      <c r="FI249">
        <v>0</v>
      </c>
      <c r="FJ249" s="1" t="s">
        <v>390</v>
      </c>
      <c r="FK249" s="1" t="s">
        <v>390</v>
      </c>
      <c r="FL249">
        <v>0</v>
      </c>
      <c r="FM249">
        <v>0</v>
      </c>
      <c r="FN249" s="1" t="s">
        <v>390</v>
      </c>
      <c r="FO249" s="1" t="s">
        <v>390</v>
      </c>
    </row>
    <row r="250" spans="1:171">
      <c r="A250">
        <v>947</v>
      </c>
      <c r="B250">
        <v>42</v>
      </c>
      <c r="C250" t="s">
        <v>102</v>
      </c>
      <c r="D250" t="s">
        <v>347</v>
      </c>
      <c r="E250" s="20">
        <v>730</v>
      </c>
      <c r="F250" s="2">
        <v>65</v>
      </c>
      <c r="G250" s="2">
        <v>0</v>
      </c>
      <c r="H250" s="2">
        <v>0</v>
      </c>
      <c r="I250" s="2">
        <v>0</v>
      </c>
      <c r="J250" s="6">
        <f>SUM(Table2[[#This Row],[FB B]:[FB FE]])</f>
        <v>65</v>
      </c>
      <c r="K250" s="11">
        <f>IF((Table2[[#This Row],[FB T]]/Table2[[#This Row],[Admission]]) = 0, "--", (Table2[[#This Row],[FB T]]/Table2[[#This Row],[Admission]]))</f>
        <v>8.9041095890410954E-2</v>
      </c>
      <c r="L250" s="11" t="str">
        <f>IF(Table2[[#This Row],[FB T]]=0,"--", IF(Table2[[#This Row],[FB HS]]/Table2[[#This Row],[FB T]]=0, "--", Table2[[#This Row],[FB HS]]/Table2[[#This Row],[FB T]]))</f>
        <v>--</v>
      </c>
      <c r="M250" s="18" t="str">
        <f>IF(Table2[[#This Row],[FB T]]=0,"--", IF(Table2[[#This Row],[FB FE]]/Table2[[#This Row],[FB T]]=0, "--", Table2[[#This Row],[FB FE]]/Table2[[#This Row],[FB T]]))</f>
        <v>--</v>
      </c>
      <c r="N250" s="2">
        <v>17</v>
      </c>
      <c r="O250" s="2">
        <v>7</v>
      </c>
      <c r="P250" s="2">
        <v>1</v>
      </c>
      <c r="Q250" s="2">
        <v>0</v>
      </c>
      <c r="R250" s="6">
        <f>SUM(Table2[[#This Row],[XC B]:[XC FE]])</f>
        <v>25</v>
      </c>
      <c r="S250" s="11">
        <f>IF((Table2[[#This Row],[XC T]]/Table2[[#This Row],[Admission]]) = 0, "--", (Table2[[#This Row],[XC T]]/Table2[[#This Row],[Admission]]))</f>
        <v>3.4246575342465752E-2</v>
      </c>
      <c r="T250" s="11">
        <f>IF(Table2[[#This Row],[XC T]]=0,"--", IF(Table2[[#This Row],[XC HS]]/Table2[[#This Row],[XC T]]=0, "--", Table2[[#This Row],[XC HS]]/Table2[[#This Row],[XC T]]))</f>
        <v>0.04</v>
      </c>
      <c r="U250" s="18" t="str">
        <f>IF(Table2[[#This Row],[XC T]]=0,"--", IF(Table2[[#This Row],[XC FE]]/Table2[[#This Row],[XC T]]=0, "--", Table2[[#This Row],[XC FE]]/Table2[[#This Row],[XC T]]))</f>
        <v>--</v>
      </c>
      <c r="V250" s="2">
        <v>35</v>
      </c>
      <c r="W250" s="2">
        <v>0</v>
      </c>
      <c r="X250" s="2">
        <v>0</v>
      </c>
      <c r="Y250" s="6">
        <f>SUM(Table2[[#This Row],[VB G]:[VB FE]])</f>
        <v>35</v>
      </c>
      <c r="Z250" s="11">
        <f>IF((Table2[[#This Row],[VB T]]/Table2[[#This Row],[Admission]]) = 0, "--", (Table2[[#This Row],[VB T]]/Table2[[#This Row],[Admission]]))</f>
        <v>4.7945205479452052E-2</v>
      </c>
      <c r="AA250" s="11" t="str">
        <f>IF(Table2[[#This Row],[VB T]]=0,"--", IF(Table2[[#This Row],[VB HS]]/Table2[[#This Row],[VB T]]=0, "--", Table2[[#This Row],[VB HS]]/Table2[[#This Row],[VB T]]))</f>
        <v>--</v>
      </c>
      <c r="AB250" s="18" t="str">
        <f>IF(Table2[[#This Row],[VB T]]=0,"--", IF(Table2[[#This Row],[VB FE]]/Table2[[#This Row],[VB T]]=0, "--", Table2[[#This Row],[VB FE]]/Table2[[#This Row],[VB T]]))</f>
        <v>--</v>
      </c>
      <c r="AC250" s="2">
        <v>38</v>
      </c>
      <c r="AD250" s="2">
        <v>31</v>
      </c>
      <c r="AE250" s="2">
        <v>0</v>
      </c>
      <c r="AF250" s="2">
        <v>1</v>
      </c>
      <c r="AG250" s="6">
        <f>SUM(Table2[[#This Row],[SC B]:[SC FE]])</f>
        <v>70</v>
      </c>
      <c r="AH250" s="11">
        <f>IF((Table2[[#This Row],[SC T]]/Table2[[#This Row],[Admission]]) = 0, "--", (Table2[[#This Row],[SC T]]/Table2[[#This Row],[Admission]]))</f>
        <v>9.5890410958904104E-2</v>
      </c>
      <c r="AI250" s="11" t="str">
        <f>IF(Table2[[#This Row],[SC T]]=0,"--", IF(Table2[[#This Row],[SC HS]]/Table2[[#This Row],[SC T]]=0, "--", Table2[[#This Row],[SC HS]]/Table2[[#This Row],[SC T]]))</f>
        <v>--</v>
      </c>
      <c r="AJ250" s="18">
        <f>IF(Table2[[#This Row],[SC T]]=0,"--", IF(Table2[[#This Row],[SC FE]]/Table2[[#This Row],[SC T]]=0, "--", Table2[[#This Row],[SC FE]]/Table2[[#This Row],[SC T]]))</f>
        <v>1.4285714285714285E-2</v>
      </c>
      <c r="AK250" s="15">
        <f>SUM(Table2[[#This Row],[FB T]],Table2[[#This Row],[XC T]],Table2[[#This Row],[VB T]],Table2[[#This Row],[SC T]])</f>
        <v>195</v>
      </c>
      <c r="AL250" s="2">
        <v>31</v>
      </c>
      <c r="AM250" s="2">
        <v>34</v>
      </c>
      <c r="AN250" s="2">
        <v>1</v>
      </c>
      <c r="AO250" s="2">
        <v>1</v>
      </c>
      <c r="AP250" s="6">
        <f>SUM(Table2[[#This Row],[BX B]:[BX FE]])</f>
        <v>67</v>
      </c>
      <c r="AQ250" s="11">
        <f>IF((Table2[[#This Row],[BX T]]/Table2[[#This Row],[Admission]]) = 0, "--", (Table2[[#This Row],[BX T]]/Table2[[#This Row],[Admission]]))</f>
        <v>9.1780821917808217E-2</v>
      </c>
      <c r="AR250" s="11">
        <f>IF(Table2[[#This Row],[BX T]]=0,"--", IF(Table2[[#This Row],[BX HS]]/Table2[[#This Row],[BX T]]=0, "--", Table2[[#This Row],[BX HS]]/Table2[[#This Row],[BX T]]))</f>
        <v>1.4925373134328358E-2</v>
      </c>
      <c r="AS250" s="18">
        <f>IF(Table2[[#This Row],[BX T]]=0,"--", IF(Table2[[#This Row],[BX FE]]/Table2[[#This Row],[BX T]]=0, "--", Table2[[#This Row],[BX FE]]/Table2[[#This Row],[BX T]]))</f>
        <v>1.4925373134328358E-2</v>
      </c>
      <c r="AT250" s="2">
        <v>4</v>
      </c>
      <c r="AU250" s="2">
        <v>12</v>
      </c>
      <c r="AV250" s="2">
        <v>0</v>
      </c>
      <c r="AW250" s="2">
        <v>0</v>
      </c>
      <c r="AX250" s="6">
        <f>SUM(Table2[[#This Row],[SW B]:[SW FE]])</f>
        <v>16</v>
      </c>
      <c r="AY250" s="11">
        <f>IF((Table2[[#This Row],[SW T]]/Table2[[#This Row],[Admission]]) = 0, "--", (Table2[[#This Row],[SW T]]/Table2[[#This Row],[Admission]]))</f>
        <v>2.1917808219178082E-2</v>
      </c>
      <c r="AZ250" s="11" t="str">
        <f>IF(Table2[[#This Row],[SW T]]=0,"--", IF(Table2[[#This Row],[SW HS]]/Table2[[#This Row],[SW T]]=0, "--", Table2[[#This Row],[SW HS]]/Table2[[#This Row],[SW T]]))</f>
        <v>--</v>
      </c>
      <c r="BA250" s="18" t="str">
        <f>IF(Table2[[#This Row],[SW T]]=0,"--", IF(Table2[[#This Row],[SW FE]]/Table2[[#This Row],[SW T]]=0, "--", Table2[[#This Row],[SW FE]]/Table2[[#This Row],[SW T]]))</f>
        <v>--</v>
      </c>
      <c r="BB250" s="2">
        <v>0</v>
      </c>
      <c r="BC250" s="2">
        <v>0</v>
      </c>
      <c r="BD250" s="2">
        <v>0</v>
      </c>
      <c r="BE250" s="2">
        <v>0</v>
      </c>
      <c r="BF250" s="6">
        <f>SUM(Table2[[#This Row],[CHE B]:[CHE FE]])</f>
        <v>0</v>
      </c>
      <c r="BG250" s="11" t="str">
        <f>IF((Table2[[#This Row],[CHE T]]/Table2[[#This Row],[Admission]]) = 0, "--", (Table2[[#This Row],[CHE T]]/Table2[[#This Row],[Admission]]))</f>
        <v>--</v>
      </c>
      <c r="BH250" s="11" t="str">
        <f>IF(Table2[[#This Row],[CHE T]]=0,"--", IF(Table2[[#This Row],[CHE HS]]/Table2[[#This Row],[CHE T]]=0, "--", Table2[[#This Row],[CHE HS]]/Table2[[#This Row],[CHE T]]))</f>
        <v>--</v>
      </c>
      <c r="BI250" s="22" t="str">
        <f>IF(Table2[[#This Row],[CHE T]]=0,"--", IF(Table2[[#This Row],[CHE FE]]/Table2[[#This Row],[CHE T]]=0, "--", Table2[[#This Row],[CHE FE]]/Table2[[#This Row],[CHE T]]))</f>
        <v>--</v>
      </c>
      <c r="BJ250" s="2">
        <v>24</v>
      </c>
      <c r="BK250" s="2">
        <v>0</v>
      </c>
      <c r="BL250" s="2">
        <v>0</v>
      </c>
      <c r="BM250" s="2">
        <v>0</v>
      </c>
      <c r="BN250" s="6">
        <f>SUM(Table2[[#This Row],[WR B]:[WR FE]])</f>
        <v>24</v>
      </c>
      <c r="BO250" s="11">
        <f>IF((Table2[[#This Row],[WR T]]/Table2[[#This Row],[Admission]]) = 0, "--", (Table2[[#This Row],[WR T]]/Table2[[#This Row],[Admission]]))</f>
        <v>3.287671232876712E-2</v>
      </c>
      <c r="BP250" s="11" t="str">
        <f>IF(Table2[[#This Row],[WR T]]=0,"--", IF(Table2[[#This Row],[WR HS]]/Table2[[#This Row],[WR T]]=0, "--", Table2[[#This Row],[WR HS]]/Table2[[#This Row],[WR T]]))</f>
        <v>--</v>
      </c>
      <c r="BQ250" s="18" t="str">
        <f>IF(Table2[[#This Row],[WR T]]=0,"--", IF(Table2[[#This Row],[WR FE]]/Table2[[#This Row],[WR T]]=0, "--", Table2[[#This Row],[WR FE]]/Table2[[#This Row],[WR T]]))</f>
        <v>--</v>
      </c>
      <c r="BR250" s="2">
        <v>0</v>
      </c>
      <c r="BS250" s="2">
        <v>32</v>
      </c>
      <c r="BT250" s="2">
        <v>1</v>
      </c>
      <c r="BU250" s="2">
        <v>0</v>
      </c>
      <c r="BV250" s="6">
        <f>SUM(Table2[[#This Row],[DNC B]:[DNC FE]])</f>
        <v>33</v>
      </c>
      <c r="BW250" s="11">
        <f>IF((Table2[[#This Row],[DNC T]]/Table2[[#This Row],[Admission]]) = 0, "--", (Table2[[#This Row],[DNC T]]/Table2[[#This Row],[Admission]]))</f>
        <v>4.5205479452054796E-2</v>
      </c>
      <c r="BX250" s="11">
        <f>IF(Table2[[#This Row],[DNC T]]=0,"--", IF(Table2[[#This Row],[DNC HS]]/Table2[[#This Row],[DNC T]]=0, "--", Table2[[#This Row],[DNC HS]]/Table2[[#This Row],[DNC T]]))</f>
        <v>3.0303030303030304E-2</v>
      </c>
      <c r="BY250" s="18" t="str">
        <f>IF(Table2[[#This Row],[DNC T]]=0,"--", IF(Table2[[#This Row],[DNC FE]]/Table2[[#This Row],[DNC T]]=0, "--", Table2[[#This Row],[DNC FE]]/Table2[[#This Row],[DNC T]]))</f>
        <v>--</v>
      </c>
      <c r="BZ250" s="24">
        <f>SUM(Table2[[#This Row],[BX T]],Table2[[#This Row],[SW T]],Table2[[#This Row],[CHE T]],Table2[[#This Row],[WR T]],Table2[[#This Row],[DNC T]])</f>
        <v>140</v>
      </c>
      <c r="CA250" s="2">
        <v>43</v>
      </c>
      <c r="CB250" s="2">
        <v>27</v>
      </c>
      <c r="CC250" s="2">
        <v>1</v>
      </c>
      <c r="CD250" s="2">
        <v>1</v>
      </c>
      <c r="CE250" s="6">
        <f>SUM(Table2[[#This Row],[TF B]:[TF FE]])</f>
        <v>72</v>
      </c>
      <c r="CF250" s="11">
        <f>IF((Table2[[#This Row],[TF T]]/Table2[[#This Row],[Admission]]) = 0, "--", (Table2[[#This Row],[TF T]]/Table2[[#This Row],[Admission]]))</f>
        <v>9.8630136986301367E-2</v>
      </c>
      <c r="CG250" s="11">
        <f>IF(Table2[[#This Row],[TF T]]=0,"--", IF(Table2[[#This Row],[TF HS]]/Table2[[#This Row],[TF T]]=0, "--", Table2[[#This Row],[TF HS]]/Table2[[#This Row],[TF T]]))</f>
        <v>1.3888888888888888E-2</v>
      </c>
      <c r="CH250" s="18">
        <f>IF(Table2[[#This Row],[TF T]]=0,"--", IF(Table2[[#This Row],[TF FE]]/Table2[[#This Row],[TF T]]=0, "--", Table2[[#This Row],[TF FE]]/Table2[[#This Row],[TF T]]))</f>
        <v>1.3888888888888888E-2</v>
      </c>
      <c r="CI250" s="2">
        <v>27</v>
      </c>
      <c r="CJ250" s="2">
        <v>0</v>
      </c>
      <c r="CK250" s="2">
        <v>0</v>
      </c>
      <c r="CL250" s="2">
        <v>0</v>
      </c>
      <c r="CM250" s="6">
        <f>SUM(Table2[[#This Row],[BB B]:[BB FE]])</f>
        <v>27</v>
      </c>
      <c r="CN250" s="11">
        <f>IF((Table2[[#This Row],[BB T]]/Table2[[#This Row],[Admission]]) = 0, "--", (Table2[[#This Row],[BB T]]/Table2[[#This Row],[Admission]]))</f>
        <v>3.6986301369863014E-2</v>
      </c>
      <c r="CO250" s="11" t="str">
        <f>IF(Table2[[#This Row],[BB T]]=0,"--", IF(Table2[[#This Row],[BB HS]]/Table2[[#This Row],[BB T]]=0, "--", Table2[[#This Row],[BB HS]]/Table2[[#This Row],[BB T]]))</f>
        <v>--</v>
      </c>
      <c r="CP250" s="18" t="str">
        <f>IF(Table2[[#This Row],[BB T]]=0,"--", IF(Table2[[#This Row],[BB FE]]/Table2[[#This Row],[BB T]]=0, "--", Table2[[#This Row],[BB FE]]/Table2[[#This Row],[BB T]]))</f>
        <v>--</v>
      </c>
      <c r="CQ250" s="2">
        <v>0</v>
      </c>
      <c r="CR250" s="2">
        <v>26</v>
      </c>
      <c r="CS250" s="2">
        <v>0</v>
      </c>
      <c r="CT250" s="2">
        <v>0</v>
      </c>
      <c r="CU250" s="6">
        <f>SUM(Table2[[#This Row],[SB B]:[SB FE]])</f>
        <v>26</v>
      </c>
      <c r="CV250" s="11">
        <f>IF((Table2[[#This Row],[SB T]]/Table2[[#This Row],[Admission]]) = 0, "--", (Table2[[#This Row],[SB T]]/Table2[[#This Row],[Admission]]))</f>
        <v>3.5616438356164383E-2</v>
      </c>
      <c r="CW250" s="11" t="str">
        <f>IF(Table2[[#This Row],[SB T]]=0,"--", IF(Table2[[#This Row],[SB HS]]/Table2[[#This Row],[SB T]]=0, "--", Table2[[#This Row],[SB HS]]/Table2[[#This Row],[SB T]]))</f>
        <v>--</v>
      </c>
      <c r="CX250" s="18" t="str">
        <f>IF(Table2[[#This Row],[SB T]]=0,"--", IF(Table2[[#This Row],[SB FE]]/Table2[[#This Row],[SB T]]=0, "--", Table2[[#This Row],[SB FE]]/Table2[[#This Row],[SB T]]))</f>
        <v>--</v>
      </c>
      <c r="CY250" s="2">
        <v>15</v>
      </c>
      <c r="CZ250" s="2">
        <v>7</v>
      </c>
      <c r="DA250" s="2">
        <v>1</v>
      </c>
      <c r="DB250" s="2">
        <v>0</v>
      </c>
      <c r="DC250" s="6">
        <f>SUM(Table2[[#This Row],[GF B]:[GF FE]])</f>
        <v>23</v>
      </c>
      <c r="DD250" s="11">
        <f>IF((Table2[[#This Row],[GF T]]/Table2[[#This Row],[Admission]]) = 0, "--", (Table2[[#This Row],[GF T]]/Table2[[#This Row],[Admission]]))</f>
        <v>3.1506849315068496E-2</v>
      </c>
      <c r="DE250" s="11">
        <f>IF(Table2[[#This Row],[GF T]]=0,"--", IF(Table2[[#This Row],[GF HS]]/Table2[[#This Row],[GF T]]=0, "--", Table2[[#This Row],[GF HS]]/Table2[[#This Row],[GF T]]))</f>
        <v>4.3478260869565216E-2</v>
      </c>
      <c r="DF250" s="18" t="str">
        <f>IF(Table2[[#This Row],[GF T]]=0,"--", IF(Table2[[#This Row],[GF FE]]/Table2[[#This Row],[GF T]]=0, "--", Table2[[#This Row],[GF FE]]/Table2[[#This Row],[GF T]]))</f>
        <v>--</v>
      </c>
      <c r="DG250" s="2">
        <v>27</v>
      </c>
      <c r="DH250" s="2">
        <v>22</v>
      </c>
      <c r="DI250" s="2">
        <v>0</v>
      </c>
      <c r="DJ250" s="2">
        <v>1</v>
      </c>
      <c r="DK250" s="6">
        <f>SUM(Table2[[#This Row],[TN B]:[TN FE]])</f>
        <v>50</v>
      </c>
      <c r="DL250" s="11">
        <f>IF((Table2[[#This Row],[TN T]]/Table2[[#This Row],[Admission]]) = 0, "--", (Table2[[#This Row],[TN T]]/Table2[[#This Row],[Admission]]))</f>
        <v>6.8493150684931503E-2</v>
      </c>
      <c r="DM250" s="11" t="str">
        <f>IF(Table2[[#This Row],[TN T]]=0,"--", IF(Table2[[#This Row],[TN HS]]/Table2[[#This Row],[TN T]]=0, "--", Table2[[#This Row],[TN HS]]/Table2[[#This Row],[TN T]]))</f>
        <v>--</v>
      </c>
      <c r="DN250" s="18">
        <f>IF(Table2[[#This Row],[TN T]]=0,"--", IF(Table2[[#This Row],[TN FE]]/Table2[[#This Row],[TN T]]=0, "--", Table2[[#This Row],[TN FE]]/Table2[[#This Row],[TN T]]))</f>
        <v>0.02</v>
      </c>
      <c r="DO250" s="2">
        <v>14</v>
      </c>
      <c r="DP250" s="2">
        <v>11</v>
      </c>
      <c r="DQ250" s="2">
        <v>0</v>
      </c>
      <c r="DR250" s="2">
        <v>2</v>
      </c>
      <c r="DS250" s="6">
        <f>SUM(Table2[[#This Row],[BND B]:[BND FE]])</f>
        <v>27</v>
      </c>
      <c r="DT250" s="11">
        <f>IF((Table2[[#This Row],[BND T]]/Table2[[#This Row],[Admission]]) = 0, "--", (Table2[[#This Row],[BND T]]/Table2[[#This Row],[Admission]]))</f>
        <v>3.6986301369863014E-2</v>
      </c>
      <c r="DU250" s="11" t="str">
        <f>IF(Table2[[#This Row],[BND T]]=0,"--", IF(Table2[[#This Row],[BND HS]]/Table2[[#This Row],[BND T]]=0, "--", Table2[[#This Row],[BND HS]]/Table2[[#This Row],[BND T]]))</f>
        <v>--</v>
      </c>
      <c r="DV250" s="18">
        <f>IF(Table2[[#This Row],[BND T]]=0,"--", IF(Table2[[#This Row],[BND FE]]/Table2[[#This Row],[BND T]]=0, "--", Table2[[#This Row],[BND FE]]/Table2[[#This Row],[BND T]]))</f>
        <v>7.407407407407407E-2</v>
      </c>
      <c r="DW250" s="2">
        <v>0</v>
      </c>
      <c r="DX250" s="2">
        <v>0</v>
      </c>
      <c r="DY250" s="2">
        <v>0</v>
      </c>
      <c r="DZ250" s="2">
        <v>0</v>
      </c>
      <c r="EA250" s="6">
        <f>SUM(Table2[[#This Row],[SPE B]:[SPE FE]])</f>
        <v>0</v>
      </c>
      <c r="EB250" s="11" t="str">
        <f>IF((Table2[[#This Row],[SPE T]]/Table2[[#This Row],[Admission]]) = 0, "--", (Table2[[#This Row],[SPE T]]/Table2[[#This Row],[Admission]]))</f>
        <v>--</v>
      </c>
      <c r="EC250" s="11" t="str">
        <f>IF(Table2[[#This Row],[SPE T]]=0,"--", IF(Table2[[#This Row],[SPE HS]]/Table2[[#This Row],[SPE T]]=0, "--", Table2[[#This Row],[SPE HS]]/Table2[[#This Row],[SPE T]]))</f>
        <v>--</v>
      </c>
      <c r="ED250" s="18" t="str">
        <f>IF(Table2[[#This Row],[SPE T]]=0,"--", IF(Table2[[#This Row],[SPE FE]]/Table2[[#This Row],[SPE T]]=0, "--", Table2[[#This Row],[SPE FE]]/Table2[[#This Row],[SPE T]]))</f>
        <v>--</v>
      </c>
      <c r="EE250" s="2">
        <v>0</v>
      </c>
      <c r="EF250" s="2">
        <v>0</v>
      </c>
      <c r="EG250" s="2">
        <v>0</v>
      </c>
      <c r="EH250" s="2">
        <v>0</v>
      </c>
      <c r="EI250" s="6">
        <f>SUM(Table2[[#This Row],[ORC B]:[ORC FE]])</f>
        <v>0</v>
      </c>
      <c r="EJ250" s="11" t="str">
        <f>IF((Table2[[#This Row],[ORC T]]/Table2[[#This Row],[Admission]]) = 0, "--", (Table2[[#This Row],[ORC T]]/Table2[[#This Row],[Admission]]))</f>
        <v>--</v>
      </c>
      <c r="EK250" s="11" t="str">
        <f>IF(Table2[[#This Row],[ORC T]]=0,"--", IF(Table2[[#This Row],[ORC HS]]/Table2[[#This Row],[ORC T]]=0, "--", Table2[[#This Row],[ORC HS]]/Table2[[#This Row],[ORC T]]))</f>
        <v>--</v>
      </c>
      <c r="EL250" s="18" t="str">
        <f>IF(Table2[[#This Row],[ORC T]]=0,"--", IF(Table2[[#This Row],[ORC FE]]/Table2[[#This Row],[ORC T]]=0, "--", Table2[[#This Row],[ORC FE]]/Table2[[#This Row],[ORC T]]))</f>
        <v>--</v>
      </c>
      <c r="EM250" s="2">
        <v>0</v>
      </c>
      <c r="EN250" s="2">
        <v>0</v>
      </c>
      <c r="EO250" s="2">
        <v>0</v>
      </c>
      <c r="EP250" s="2">
        <v>0</v>
      </c>
      <c r="EQ250" s="6">
        <f>SUM(Table2[[#This Row],[SOL B]:[SOL FE]])</f>
        <v>0</v>
      </c>
      <c r="ER250" s="11" t="str">
        <f>IF((Table2[[#This Row],[SOL T]]/Table2[[#This Row],[Admission]]) = 0, "--", (Table2[[#This Row],[SOL T]]/Table2[[#This Row],[Admission]]))</f>
        <v>--</v>
      </c>
      <c r="ES250" s="11" t="str">
        <f>IF(Table2[[#This Row],[SOL T]]=0,"--", IF(Table2[[#This Row],[SOL HS]]/Table2[[#This Row],[SOL T]]=0, "--", Table2[[#This Row],[SOL HS]]/Table2[[#This Row],[SOL T]]))</f>
        <v>--</v>
      </c>
      <c r="ET250" s="18" t="str">
        <f>IF(Table2[[#This Row],[SOL T]]=0,"--", IF(Table2[[#This Row],[SOL FE]]/Table2[[#This Row],[SOL T]]=0, "--", Table2[[#This Row],[SOL FE]]/Table2[[#This Row],[SOL T]]))</f>
        <v>--</v>
      </c>
      <c r="EU250" s="2">
        <v>5</v>
      </c>
      <c r="EV250" s="2">
        <v>16</v>
      </c>
      <c r="EW250" s="2">
        <v>0</v>
      </c>
      <c r="EX250" s="2">
        <v>0</v>
      </c>
      <c r="EY250" s="6">
        <f>SUM(Table2[[#This Row],[CHO B]:[CHO FE]])</f>
        <v>21</v>
      </c>
      <c r="EZ250" s="11">
        <f>IF((Table2[[#This Row],[CHO T]]/Table2[[#This Row],[Admission]]) = 0, "--", (Table2[[#This Row],[CHO T]]/Table2[[#This Row],[Admission]]))</f>
        <v>2.8767123287671233E-2</v>
      </c>
      <c r="FA250" s="11" t="str">
        <f>IF(Table2[[#This Row],[CHO T]]=0,"--", IF(Table2[[#This Row],[CHO HS]]/Table2[[#This Row],[CHO T]]=0, "--", Table2[[#This Row],[CHO HS]]/Table2[[#This Row],[CHO T]]))</f>
        <v>--</v>
      </c>
      <c r="FB250" s="18" t="str">
        <f>IF(Table2[[#This Row],[CHO T]]=0,"--", IF(Table2[[#This Row],[CHO FE]]/Table2[[#This Row],[CHO T]]=0, "--", Table2[[#This Row],[CHO FE]]/Table2[[#This Row],[CHO T]]))</f>
        <v>--</v>
      </c>
      <c r="FC25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246</v>
      </c>
      <c r="FD250">
        <v>3</v>
      </c>
      <c r="FE250">
        <v>1</v>
      </c>
      <c r="FF250">
        <v>0</v>
      </c>
      <c r="FG250">
        <v>0</v>
      </c>
      <c r="FH250">
        <v>2</v>
      </c>
      <c r="FI250">
        <v>0</v>
      </c>
      <c r="FJ250" s="1" t="s">
        <v>390</v>
      </c>
      <c r="FK250" s="1" t="s">
        <v>390</v>
      </c>
      <c r="FL250">
        <v>5</v>
      </c>
      <c r="FM250">
        <v>1</v>
      </c>
      <c r="FN250" s="1" t="s">
        <v>390</v>
      </c>
      <c r="FO250" s="1" t="s">
        <v>390</v>
      </c>
    </row>
    <row r="251" spans="1:171">
      <c r="A251">
        <v>971</v>
      </c>
      <c r="B251">
        <v>368</v>
      </c>
      <c r="C251" t="s">
        <v>100</v>
      </c>
      <c r="D251" t="s">
        <v>348</v>
      </c>
      <c r="E251" s="20">
        <v>1293</v>
      </c>
      <c r="F251" s="2">
        <v>1</v>
      </c>
      <c r="G251" s="2">
        <v>0</v>
      </c>
      <c r="H251" s="2">
        <v>1</v>
      </c>
      <c r="I251" s="2">
        <v>0</v>
      </c>
      <c r="J251" s="6">
        <f>SUM(Table2[[#This Row],[FB B]:[FB FE]])</f>
        <v>2</v>
      </c>
      <c r="K251" s="11">
        <f>IF((Table2[[#This Row],[FB T]]/Table2[[#This Row],[Admission]]) = 0, "--", (Table2[[#This Row],[FB T]]/Table2[[#This Row],[Admission]]))</f>
        <v>1.5467904098994587E-3</v>
      </c>
      <c r="L251" s="11">
        <f>IF(Table2[[#This Row],[FB T]]=0,"--", IF(Table2[[#This Row],[FB HS]]/Table2[[#This Row],[FB T]]=0, "--", Table2[[#This Row],[FB HS]]/Table2[[#This Row],[FB T]]))</f>
        <v>0.5</v>
      </c>
      <c r="M251" s="18" t="str">
        <f>IF(Table2[[#This Row],[FB T]]=0,"--", IF(Table2[[#This Row],[FB FE]]/Table2[[#This Row],[FB T]]=0, "--", Table2[[#This Row],[FB FE]]/Table2[[#This Row],[FB T]]))</f>
        <v>--</v>
      </c>
      <c r="N251" s="2">
        <v>1</v>
      </c>
      <c r="O251" s="2">
        <v>1</v>
      </c>
      <c r="P251" s="2">
        <v>0</v>
      </c>
      <c r="Q251" s="2">
        <v>1</v>
      </c>
      <c r="R251" s="6">
        <f>SUM(Table2[[#This Row],[XC B]:[XC FE]])</f>
        <v>3</v>
      </c>
      <c r="S251" s="11">
        <f>IF((Table2[[#This Row],[XC T]]/Table2[[#This Row],[Admission]]) = 0, "--", (Table2[[#This Row],[XC T]]/Table2[[#This Row],[Admission]]))</f>
        <v>2.3201856148491878E-3</v>
      </c>
      <c r="T251" s="11" t="str">
        <f>IF(Table2[[#This Row],[XC T]]=0,"--", IF(Table2[[#This Row],[XC HS]]/Table2[[#This Row],[XC T]]=0, "--", Table2[[#This Row],[XC HS]]/Table2[[#This Row],[XC T]]))</f>
        <v>--</v>
      </c>
      <c r="U251" s="18">
        <f>IF(Table2[[#This Row],[XC T]]=0,"--", IF(Table2[[#This Row],[XC FE]]/Table2[[#This Row],[XC T]]=0, "--", Table2[[#This Row],[XC FE]]/Table2[[#This Row],[XC T]]))</f>
        <v>0.33333333333333331</v>
      </c>
      <c r="V251" s="2">
        <v>0</v>
      </c>
      <c r="W251" s="2">
        <v>0</v>
      </c>
      <c r="X251" s="2">
        <v>0</v>
      </c>
      <c r="Y251" s="6">
        <f>SUM(Table2[[#This Row],[VB G]:[VB FE]])</f>
        <v>0</v>
      </c>
      <c r="Z251" s="11" t="str">
        <f>IF((Table2[[#This Row],[VB T]]/Table2[[#This Row],[Admission]]) = 0, "--", (Table2[[#This Row],[VB T]]/Table2[[#This Row],[Admission]]))</f>
        <v>--</v>
      </c>
      <c r="AA251" s="11" t="str">
        <f>IF(Table2[[#This Row],[VB T]]=0,"--", IF(Table2[[#This Row],[VB HS]]/Table2[[#This Row],[VB T]]=0, "--", Table2[[#This Row],[VB HS]]/Table2[[#This Row],[VB T]]))</f>
        <v>--</v>
      </c>
      <c r="AB251" s="18" t="str">
        <f>IF(Table2[[#This Row],[VB T]]=0,"--", IF(Table2[[#This Row],[VB FE]]/Table2[[#This Row],[VB T]]=0, "--", Table2[[#This Row],[VB FE]]/Table2[[#This Row],[VB T]]))</f>
        <v>--</v>
      </c>
      <c r="AC251" s="2">
        <v>2</v>
      </c>
      <c r="AD251" s="2">
        <v>0</v>
      </c>
      <c r="AE251" s="2">
        <v>0</v>
      </c>
      <c r="AF251" s="2">
        <v>2</v>
      </c>
      <c r="AG251" s="6">
        <f>SUM(Table2[[#This Row],[SC B]:[SC FE]])</f>
        <v>4</v>
      </c>
      <c r="AH251" s="11">
        <f>IF((Table2[[#This Row],[SC T]]/Table2[[#This Row],[Admission]]) = 0, "--", (Table2[[#This Row],[SC T]]/Table2[[#This Row],[Admission]]))</f>
        <v>3.0935808197989174E-3</v>
      </c>
      <c r="AI251" s="11" t="str">
        <f>IF(Table2[[#This Row],[SC T]]=0,"--", IF(Table2[[#This Row],[SC HS]]/Table2[[#This Row],[SC T]]=0, "--", Table2[[#This Row],[SC HS]]/Table2[[#This Row],[SC T]]))</f>
        <v>--</v>
      </c>
      <c r="AJ251" s="18">
        <f>IF(Table2[[#This Row],[SC T]]=0,"--", IF(Table2[[#This Row],[SC FE]]/Table2[[#This Row],[SC T]]=0, "--", Table2[[#This Row],[SC FE]]/Table2[[#This Row],[SC T]]))</f>
        <v>0.5</v>
      </c>
      <c r="AK251" s="15">
        <f>SUM(Table2[[#This Row],[FB T]],Table2[[#This Row],[XC T]],Table2[[#This Row],[VB T]],Table2[[#This Row],[SC T]])</f>
        <v>9</v>
      </c>
      <c r="AL251" s="2">
        <v>0</v>
      </c>
      <c r="AM251" s="2">
        <v>0</v>
      </c>
      <c r="AN251" s="2">
        <v>0</v>
      </c>
      <c r="AO251" s="2">
        <v>0</v>
      </c>
      <c r="AP251" s="6">
        <f>SUM(Table2[[#This Row],[BX B]:[BX FE]])</f>
        <v>0</v>
      </c>
      <c r="AQ251" s="11" t="str">
        <f>IF((Table2[[#This Row],[BX T]]/Table2[[#This Row],[Admission]]) = 0, "--", (Table2[[#This Row],[BX T]]/Table2[[#This Row],[Admission]]))</f>
        <v>--</v>
      </c>
      <c r="AR251" s="11" t="str">
        <f>IF(Table2[[#This Row],[BX T]]=0,"--", IF(Table2[[#This Row],[BX HS]]/Table2[[#This Row],[BX T]]=0, "--", Table2[[#This Row],[BX HS]]/Table2[[#This Row],[BX T]]))</f>
        <v>--</v>
      </c>
      <c r="AS251" s="18" t="str">
        <f>IF(Table2[[#This Row],[BX T]]=0,"--", IF(Table2[[#This Row],[BX FE]]/Table2[[#This Row],[BX T]]=0, "--", Table2[[#This Row],[BX FE]]/Table2[[#This Row],[BX T]]))</f>
        <v>--</v>
      </c>
      <c r="AT251" s="2">
        <v>0</v>
      </c>
      <c r="AU251" s="2">
        <v>0</v>
      </c>
      <c r="AV251" s="2">
        <v>0</v>
      </c>
      <c r="AW251" s="2">
        <v>0</v>
      </c>
      <c r="AX251" s="6">
        <f>SUM(Table2[[#This Row],[SW B]:[SW FE]])</f>
        <v>0</v>
      </c>
      <c r="AY251" s="11" t="str">
        <f>IF((Table2[[#This Row],[SW T]]/Table2[[#This Row],[Admission]]) = 0, "--", (Table2[[#This Row],[SW T]]/Table2[[#This Row],[Admission]]))</f>
        <v>--</v>
      </c>
      <c r="AZ251" s="11" t="str">
        <f>IF(Table2[[#This Row],[SW T]]=0,"--", IF(Table2[[#This Row],[SW HS]]/Table2[[#This Row],[SW T]]=0, "--", Table2[[#This Row],[SW HS]]/Table2[[#This Row],[SW T]]))</f>
        <v>--</v>
      </c>
      <c r="BA251" s="18" t="str">
        <f>IF(Table2[[#This Row],[SW T]]=0,"--", IF(Table2[[#This Row],[SW FE]]/Table2[[#This Row],[SW T]]=0, "--", Table2[[#This Row],[SW FE]]/Table2[[#This Row],[SW T]]))</f>
        <v>--</v>
      </c>
      <c r="BB251" s="2">
        <v>0</v>
      </c>
      <c r="BC251" s="2">
        <v>0</v>
      </c>
      <c r="BD251" s="2">
        <v>0</v>
      </c>
      <c r="BE251" s="2">
        <v>0</v>
      </c>
      <c r="BF251" s="6">
        <f>SUM(Table2[[#This Row],[CHE B]:[CHE FE]])</f>
        <v>0</v>
      </c>
      <c r="BG251" s="11" t="str">
        <f>IF((Table2[[#This Row],[CHE T]]/Table2[[#This Row],[Admission]]) = 0, "--", (Table2[[#This Row],[CHE T]]/Table2[[#This Row],[Admission]]))</f>
        <v>--</v>
      </c>
      <c r="BH251" s="11" t="str">
        <f>IF(Table2[[#This Row],[CHE T]]=0,"--", IF(Table2[[#This Row],[CHE HS]]/Table2[[#This Row],[CHE T]]=0, "--", Table2[[#This Row],[CHE HS]]/Table2[[#This Row],[CHE T]]))</f>
        <v>--</v>
      </c>
      <c r="BI251" s="22" t="str">
        <f>IF(Table2[[#This Row],[CHE T]]=0,"--", IF(Table2[[#This Row],[CHE FE]]/Table2[[#This Row],[CHE T]]=0, "--", Table2[[#This Row],[CHE FE]]/Table2[[#This Row],[CHE T]]))</f>
        <v>--</v>
      </c>
      <c r="BJ251" s="2">
        <v>0</v>
      </c>
      <c r="BK251" s="2">
        <v>0</v>
      </c>
      <c r="BL251" s="2">
        <v>0</v>
      </c>
      <c r="BM251" s="2">
        <v>0</v>
      </c>
      <c r="BN251" s="6">
        <f>SUM(Table2[[#This Row],[WR B]:[WR FE]])</f>
        <v>0</v>
      </c>
      <c r="BO251" s="11" t="str">
        <f>IF((Table2[[#This Row],[WR T]]/Table2[[#This Row],[Admission]]) = 0, "--", (Table2[[#This Row],[WR T]]/Table2[[#This Row],[Admission]]))</f>
        <v>--</v>
      </c>
      <c r="BP251" s="11" t="str">
        <f>IF(Table2[[#This Row],[WR T]]=0,"--", IF(Table2[[#This Row],[WR HS]]/Table2[[#This Row],[WR T]]=0, "--", Table2[[#This Row],[WR HS]]/Table2[[#This Row],[WR T]]))</f>
        <v>--</v>
      </c>
      <c r="BQ251" s="18" t="str">
        <f>IF(Table2[[#This Row],[WR T]]=0,"--", IF(Table2[[#This Row],[WR FE]]/Table2[[#This Row],[WR T]]=0, "--", Table2[[#This Row],[WR FE]]/Table2[[#This Row],[WR T]]))</f>
        <v>--</v>
      </c>
      <c r="BR251" s="2">
        <v>0</v>
      </c>
      <c r="BS251" s="2">
        <v>0</v>
      </c>
      <c r="BT251" s="2">
        <v>0</v>
      </c>
      <c r="BU251" s="2">
        <v>0</v>
      </c>
      <c r="BV251" s="6">
        <f>SUM(Table2[[#This Row],[DNC B]:[DNC FE]])</f>
        <v>0</v>
      </c>
      <c r="BW251" s="11" t="str">
        <f>IF((Table2[[#This Row],[DNC T]]/Table2[[#This Row],[Admission]]) = 0, "--", (Table2[[#This Row],[DNC T]]/Table2[[#This Row],[Admission]]))</f>
        <v>--</v>
      </c>
      <c r="BX251" s="11" t="str">
        <f>IF(Table2[[#This Row],[DNC T]]=0,"--", IF(Table2[[#This Row],[DNC HS]]/Table2[[#This Row],[DNC T]]=0, "--", Table2[[#This Row],[DNC HS]]/Table2[[#This Row],[DNC T]]))</f>
        <v>--</v>
      </c>
      <c r="BY251" s="18" t="str">
        <f>IF(Table2[[#This Row],[DNC T]]=0,"--", IF(Table2[[#This Row],[DNC FE]]/Table2[[#This Row],[DNC T]]=0, "--", Table2[[#This Row],[DNC FE]]/Table2[[#This Row],[DNC T]]))</f>
        <v>--</v>
      </c>
      <c r="BZ251" s="24">
        <f>SUM(Table2[[#This Row],[BX T]],Table2[[#This Row],[SW T]],Table2[[#This Row],[CHE T]],Table2[[#This Row],[WR T]],Table2[[#This Row],[DNC T]])</f>
        <v>0</v>
      </c>
      <c r="CA251" s="2">
        <v>77</v>
      </c>
      <c r="CB251" s="2">
        <v>79</v>
      </c>
      <c r="CC251" s="2">
        <v>0</v>
      </c>
      <c r="CD251" s="2">
        <v>2</v>
      </c>
      <c r="CE251" s="6">
        <f>SUM(Table2[[#This Row],[TF B]:[TF FE]])</f>
        <v>158</v>
      </c>
      <c r="CF251" s="11">
        <f>IF((Table2[[#This Row],[TF T]]/Table2[[#This Row],[Admission]]) = 0, "--", (Table2[[#This Row],[TF T]]/Table2[[#This Row],[Admission]]))</f>
        <v>0.12219644238205724</v>
      </c>
      <c r="CG251" s="11" t="str">
        <f>IF(Table2[[#This Row],[TF T]]=0,"--", IF(Table2[[#This Row],[TF HS]]/Table2[[#This Row],[TF T]]=0, "--", Table2[[#This Row],[TF HS]]/Table2[[#This Row],[TF T]]))</f>
        <v>--</v>
      </c>
      <c r="CH251" s="18">
        <f>IF(Table2[[#This Row],[TF T]]=0,"--", IF(Table2[[#This Row],[TF FE]]/Table2[[#This Row],[TF T]]=0, "--", Table2[[#This Row],[TF FE]]/Table2[[#This Row],[TF T]]))</f>
        <v>1.2658227848101266E-2</v>
      </c>
      <c r="CI251" s="2">
        <v>30</v>
      </c>
      <c r="CJ251" s="2">
        <v>0</v>
      </c>
      <c r="CK251" s="2">
        <v>0</v>
      </c>
      <c r="CL251" s="2">
        <v>0</v>
      </c>
      <c r="CM251" s="6">
        <f>SUM(Table2[[#This Row],[BB B]:[BB FE]])</f>
        <v>30</v>
      </c>
      <c r="CN251" s="11">
        <f>IF((Table2[[#This Row],[BB T]]/Table2[[#This Row],[Admission]]) = 0, "--", (Table2[[#This Row],[BB T]]/Table2[[#This Row],[Admission]]))</f>
        <v>2.3201856148491878E-2</v>
      </c>
      <c r="CO251" s="11" t="str">
        <f>IF(Table2[[#This Row],[BB T]]=0,"--", IF(Table2[[#This Row],[BB HS]]/Table2[[#This Row],[BB T]]=0, "--", Table2[[#This Row],[BB HS]]/Table2[[#This Row],[BB T]]))</f>
        <v>--</v>
      </c>
      <c r="CP251" s="18" t="str">
        <f>IF(Table2[[#This Row],[BB T]]=0,"--", IF(Table2[[#This Row],[BB FE]]/Table2[[#This Row],[BB T]]=0, "--", Table2[[#This Row],[BB FE]]/Table2[[#This Row],[BB T]]))</f>
        <v>--</v>
      </c>
      <c r="CQ251" s="2">
        <v>0</v>
      </c>
      <c r="CR251" s="2">
        <v>24</v>
      </c>
      <c r="CS251" s="2">
        <v>0</v>
      </c>
      <c r="CT251" s="2">
        <v>0</v>
      </c>
      <c r="CU251" s="6">
        <f>SUM(Table2[[#This Row],[SB B]:[SB FE]])</f>
        <v>24</v>
      </c>
      <c r="CV251" s="11">
        <f>IF((Table2[[#This Row],[SB T]]/Table2[[#This Row],[Admission]]) = 0, "--", (Table2[[#This Row],[SB T]]/Table2[[#This Row],[Admission]]))</f>
        <v>1.8561484918793503E-2</v>
      </c>
      <c r="CW251" s="11" t="str">
        <f>IF(Table2[[#This Row],[SB T]]=0,"--", IF(Table2[[#This Row],[SB HS]]/Table2[[#This Row],[SB T]]=0, "--", Table2[[#This Row],[SB HS]]/Table2[[#This Row],[SB T]]))</f>
        <v>--</v>
      </c>
      <c r="CX251" s="18" t="str">
        <f>IF(Table2[[#This Row],[SB T]]=0,"--", IF(Table2[[#This Row],[SB FE]]/Table2[[#This Row],[SB T]]=0, "--", Table2[[#This Row],[SB FE]]/Table2[[#This Row],[SB T]]))</f>
        <v>--</v>
      </c>
      <c r="CY251" s="2">
        <v>17</v>
      </c>
      <c r="CZ251" s="2">
        <v>14</v>
      </c>
      <c r="DA251" s="2">
        <v>0</v>
      </c>
      <c r="DB251" s="2">
        <v>0</v>
      </c>
      <c r="DC251" s="6">
        <f>SUM(Table2[[#This Row],[GF B]:[GF FE]])</f>
        <v>31</v>
      </c>
      <c r="DD251" s="11">
        <f>IF((Table2[[#This Row],[GF T]]/Table2[[#This Row],[Admission]]) = 0, "--", (Table2[[#This Row],[GF T]]/Table2[[#This Row],[Admission]]))</f>
        <v>2.3975251353441609E-2</v>
      </c>
      <c r="DE251" s="11" t="str">
        <f>IF(Table2[[#This Row],[GF T]]=0,"--", IF(Table2[[#This Row],[GF HS]]/Table2[[#This Row],[GF T]]=0, "--", Table2[[#This Row],[GF HS]]/Table2[[#This Row],[GF T]]))</f>
        <v>--</v>
      </c>
      <c r="DF251" s="18" t="str">
        <f>IF(Table2[[#This Row],[GF T]]=0,"--", IF(Table2[[#This Row],[GF FE]]/Table2[[#This Row],[GF T]]=0, "--", Table2[[#This Row],[GF FE]]/Table2[[#This Row],[GF T]]))</f>
        <v>--</v>
      </c>
      <c r="DG251" s="2">
        <v>34</v>
      </c>
      <c r="DH251" s="2">
        <v>34</v>
      </c>
      <c r="DI251" s="2">
        <v>1</v>
      </c>
      <c r="DJ251" s="2">
        <v>2</v>
      </c>
      <c r="DK251" s="6">
        <f>SUM(Table2[[#This Row],[TN B]:[TN FE]])</f>
        <v>71</v>
      </c>
      <c r="DL251" s="11">
        <f>IF((Table2[[#This Row],[TN T]]/Table2[[#This Row],[Admission]]) = 0, "--", (Table2[[#This Row],[TN T]]/Table2[[#This Row],[Admission]]))</f>
        <v>5.4911059551430781E-2</v>
      </c>
      <c r="DM251" s="11">
        <f>IF(Table2[[#This Row],[TN T]]=0,"--", IF(Table2[[#This Row],[TN HS]]/Table2[[#This Row],[TN T]]=0, "--", Table2[[#This Row],[TN HS]]/Table2[[#This Row],[TN T]]))</f>
        <v>1.4084507042253521E-2</v>
      </c>
      <c r="DN251" s="18">
        <f>IF(Table2[[#This Row],[TN T]]=0,"--", IF(Table2[[#This Row],[TN FE]]/Table2[[#This Row],[TN T]]=0, "--", Table2[[#This Row],[TN FE]]/Table2[[#This Row],[TN T]]))</f>
        <v>2.8169014084507043E-2</v>
      </c>
      <c r="DO251" s="2">
        <v>29</v>
      </c>
      <c r="DP251" s="2">
        <v>18</v>
      </c>
      <c r="DQ251" s="2">
        <v>0</v>
      </c>
      <c r="DR251" s="2">
        <v>0</v>
      </c>
      <c r="DS251" s="6">
        <f>SUM(Table2[[#This Row],[BND B]:[BND FE]])</f>
        <v>47</v>
      </c>
      <c r="DT251" s="11">
        <f>IF((Table2[[#This Row],[BND T]]/Table2[[#This Row],[Admission]]) = 0, "--", (Table2[[#This Row],[BND T]]/Table2[[#This Row],[Admission]]))</f>
        <v>3.6349574632637278E-2</v>
      </c>
      <c r="DU251" s="11" t="str">
        <f>IF(Table2[[#This Row],[BND T]]=0,"--", IF(Table2[[#This Row],[BND HS]]/Table2[[#This Row],[BND T]]=0, "--", Table2[[#This Row],[BND HS]]/Table2[[#This Row],[BND T]]))</f>
        <v>--</v>
      </c>
      <c r="DV251" s="18" t="str">
        <f>IF(Table2[[#This Row],[BND T]]=0,"--", IF(Table2[[#This Row],[BND FE]]/Table2[[#This Row],[BND T]]=0, "--", Table2[[#This Row],[BND FE]]/Table2[[#This Row],[BND T]]))</f>
        <v>--</v>
      </c>
      <c r="DW251" s="2">
        <v>15</v>
      </c>
      <c r="DX251" s="2">
        <v>15</v>
      </c>
      <c r="DY251" s="2">
        <v>0</v>
      </c>
      <c r="DZ251" s="2">
        <v>0</v>
      </c>
      <c r="EA251" s="6">
        <f>SUM(Table2[[#This Row],[SPE B]:[SPE FE]])</f>
        <v>30</v>
      </c>
      <c r="EB251" s="11">
        <f>IF((Table2[[#This Row],[SPE T]]/Table2[[#This Row],[Admission]]) = 0, "--", (Table2[[#This Row],[SPE T]]/Table2[[#This Row],[Admission]]))</f>
        <v>2.3201856148491878E-2</v>
      </c>
      <c r="EC251" s="11" t="str">
        <f>IF(Table2[[#This Row],[SPE T]]=0,"--", IF(Table2[[#This Row],[SPE HS]]/Table2[[#This Row],[SPE T]]=0, "--", Table2[[#This Row],[SPE HS]]/Table2[[#This Row],[SPE T]]))</f>
        <v>--</v>
      </c>
      <c r="ED251" s="18" t="str">
        <f>IF(Table2[[#This Row],[SPE T]]=0,"--", IF(Table2[[#This Row],[SPE FE]]/Table2[[#This Row],[SPE T]]=0, "--", Table2[[#This Row],[SPE FE]]/Table2[[#This Row],[SPE T]]))</f>
        <v>--</v>
      </c>
      <c r="EE251" s="2">
        <v>25</v>
      </c>
      <c r="EF251" s="2">
        <v>25</v>
      </c>
      <c r="EG251" s="2">
        <v>0</v>
      </c>
      <c r="EH251" s="2">
        <v>0</v>
      </c>
      <c r="EI251" s="6">
        <f>SUM(Table2[[#This Row],[ORC B]:[ORC FE]])</f>
        <v>50</v>
      </c>
      <c r="EJ251" s="11">
        <f>IF((Table2[[#This Row],[ORC T]]/Table2[[#This Row],[Admission]]) = 0, "--", (Table2[[#This Row],[ORC T]]/Table2[[#This Row],[Admission]]))</f>
        <v>3.8669760247486466E-2</v>
      </c>
      <c r="EK251" s="11" t="str">
        <f>IF(Table2[[#This Row],[ORC T]]=0,"--", IF(Table2[[#This Row],[ORC HS]]/Table2[[#This Row],[ORC T]]=0, "--", Table2[[#This Row],[ORC HS]]/Table2[[#This Row],[ORC T]]))</f>
        <v>--</v>
      </c>
      <c r="EL251" s="18" t="str">
        <f>IF(Table2[[#This Row],[ORC T]]=0,"--", IF(Table2[[#This Row],[ORC FE]]/Table2[[#This Row],[ORC T]]=0, "--", Table2[[#This Row],[ORC FE]]/Table2[[#This Row],[ORC T]]))</f>
        <v>--</v>
      </c>
      <c r="EM251" s="2">
        <v>5</v>
      </c>
      <c r="EN251" s="2">
        <v>5</v>
      </c>
      <c r="EO251" s="2">
        <v>0</v>
      </c>
      <c r="EP251" s="2">
        <v>0</v>
      </c>
      <c r="EQ251" s="6">
        <f>SUM(Table2[[#This Row],[SOL B]:[SOL FE]])</f>
        <v>10</v>
      </c>
      <c r="ER251" s="11">
        <f>IF((Table2[[#This Row],[SOL T]]/Table2[[#This Row],[Admission]]) = 0, "--", (Table2[[#This Row],[SOL T]]/Table2[[#This Row],[Admission]]))</f>
        <v>7.7339520494972931E-3</v>
      </c>
      <c r="ES251" s="11" t="str">
        <f>IF(Table2[[#This Row],[SOL T]]=0,"--", IF(Table2[[#This Row],[SOL HS]]/Table2[[#This Row],[SOL T]]=0, "--", Table2[[#This Row],[SOL HS]]/Table2[[#This Row],[SOL T]]))</f>
        <v>--</v>
      </c>
      <c r="ET251" s="18" t="str">
        <f>IF(Table2[[#This Row],[SOL T]]=0,"--", IF(Table2[[#This Row],[SOL FE]]/Table2[[#This Row],[SOL T]]=0, "--", Table2[[#This Row],[SOL FE]]/Table2[[#This Row],[SOL T]]))</f>
        <v>--</v>
      </c>
      <c r="EU251" s="2">
        <v>25</v>
      </c>
      <c r="EV251" s="2">
        <v>25</v>
      </c>
      <c r="EW251" s="2">
        <v>0</v>
      </c>
      <c r="EX251" s="2">
        <v>0</v>
      </c>
      <c r="EY251" s="6">
        <f>SUM(Table2[[#This Row],[CHO B]:[CHO FE]])</f>
        <v>50</v>
      </c>
      <c r="EZ251" s="11">
        <f>IF((Table2[[#This Row],[CHO T]]/Table2[[#This Row],[Admission]]) = 0, "--", (Table2[[#This Row],[CHO T]]/Table2[[#This Row],[Admission]]))</f>
        <v>3.8669760247486466E-2</v>
      </c>
      <c r="FA251" s="11" t="str">
        <f>IF(Table2[[#This Row],[CHO T]]=0,"--", IF(Table2[[#This Row],[CHO HS]]/Table2[[#This Row],[CHO T]]=0, "--", Table2[[#This Row],[CHO HS]]/Table2[[#This Row],[CHO T]]))</f>
        <v>--</v>
      </c>
      <c r="FB251" s="18" t="str">
        <f>IF(Table2[[#This Row],[CHO T]]=0,"--", IF(Table2[[#This Row],[CHO FE]]/Table2[[#This Row],[CHO T]]=0, "--", Table2[[#This Row],[CHO FE]]/Table2[[#This Row],[CHO T]]))</f>
        <v>--</v>
      </c>
      <c r="FC25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501</v>
      </c>
      <c r="FD251">
        <v>0</v>
      </c>
      <c r="FE251">
        <v>1</v>
      </c>
      <c r="FF251" s="1" t="s">
        <v>390</v>
      </c>
      <c r="FG251" s="1" t="s">
        <v>390</v>
      </c>
      <c r="FH251">
        <v>0</v>
      </c>
      <c r="FI251">
        <v>0</v>
      </c>
      <c r="FJ251" s="1" t="s">
        <v>390</v>
      </c>
      <c r="FK251" s="1" t="s">
        <v>390</v>
      </c>
      <c r="FL251">
        <v>0</v>
      </c>
      <c r="FM251">
        <v>0</v>
      </c>
      <c r="FN251" s="1" t="s">
        <v>390</v>
      </c>
      <c r="FO251" s="1" t="s">
        <v>390</v>
      </c>
    </row>
    <row r="252" spans="1:171">
      <c r="A252">
        <v>1103</v>
      </c>
      <c r="B252">
        <v>93</v>
      </c>
      <c r="C252" t="s">
        <v>94</v>
      </c>
      <c r="D252" t="s">
        <v>349</v>
      </c>
      <c r="E252" s="20">
        <v>1917</v>
      </c>
      <c r="F252" s="2">
        <v>118</v>
      </c>
      <c r="G252" s="2">
        <v>0</v>
      </c>
      <c r="H252" s="2">
        <v>0</v>
      </c>
      <c r="I252" s="2">
        <v>0</v>
      </c>
      <c r="J252" s="6">
        <f>SUM(Table2[[#This Row],[FB B]:[FB FE]])</f>
        <v>118</v>
      </c>
      <c r="K252" s="11">
        <f>IF((Table2[[#This Row],[FB T]]/Table2[[#This Row],[Admission]]) = 0, "--", (Table2[[#This Row],[FB T]]/Table2[[#This Row],[Admission]]))</f>
        <v>6.1554512258737613E-2</v>
      </c>
      <c r="L252" s="11" t="str">
        <f>IF(Table2[[#This Row],[FB T]]=0,"--", IF(Table2[[#This Row],[FB HS]]/Table2[[#This Row],[FB T]]=0, "--", Table2[[#This Row],[FB HS]]/Table2[[#This Row],[FB T]]))</f>
        <v>--</v>
      </c>
      <c r="M252" s="18" t="str">
        <f>IF(Table2[[#This Row],[FB T]]=0,"--", IF(Table2[[#This Row],[FB FE]]/Table2[[#This Row],[FB T]]=0, "--", Table2[[#This Row],[FB FE]]/Table2[[#This Row],[FB T]]))</f>
        <v>--</v>
      </c>
      <c r="N252" s="2">
        <v>31</v>
      </c>
      <c r="O252" s="2">
        <v>27</v>
      </c>
      <c r="P252" s="2">
        <v>0</v>
      </c>
      <c r="Q252" s="2">
        <v>0</v>
      </c>
      <c r="R252" s="6">
        <f>SUM(Table2[[#This Row],[XC B]:[XC FE]])</f>
        <v>58</v>
      </c>
      <c r="S252" s="11">
        <f>IF((Table2[[#This Row],[XC T]]/Table2[[#This Row],[Admission]]) = 0, "--", (Table2[[#This Row],[XC T]]/Table2[[#This Row],[Admission]]))</f>
        <v>3.0255607720396451E-2</v>
      </c>
      <c r="T252" s="11" t="str">
        <f>IF(Table2[[#This Row],[XC T]]=0,"--", IF(Table2[[#This Row],[XC HS]]/Table2[[#This Row],[XC T]]=0, "--", Table2[[#This Row],[XC HS]]/Table2[[#This Row],[XC T]]))</f>
        <v>--</v>
      </c>
      <c r="U252" s="18" t="str">
        <f>IF(Table2[[#This Row],[XC T]]=0,"--", IF(Table2[[#This Row],[XC FE]]/Table2[[#This Row],[XC T]]=0, "--", Table2[[#This Row],[XC FE]]/Table2[[#This Row],[XC T]]))</f>
        <v>--</v>
      </c>
      <c r="V252" s="2">
        <v>46</v>
      </c>
      <c r="W252" s="2">
        <v>0</v>
      </c>
      <c r="X252" s="2">
        <v>0</v>
      </c>
      <c r="Y252" s="6">
        <f>SUM(Table2[[#This Row],[VB G]:[VB FE]])</f>
        <v>46</v>
      </c>
      <c r="Z252" s="11">
        <f>IF((Table2[[#This Row],[VB T]]/Table2[[#This Row],[Admission]]) = 0, "--", (Table2[[#This Row],[VB T]]/Table2[[#This Row],[Admission]]))</f>
        <v>2.3995826812728223E-2</v>
      </c>
      <c r="AA252" s="11" t="str">
        <f>IF(Table2[[#This Row],[VB T]]=0,"--", IF(Table2[[#This Row],[VB HS]]/Table2[[#This Row],[VB T]]=0, "--", Table2[[#This Row],[VB HS]]/Table2[[#This Row],[VB T]]))</f>
        <v>--</v>
      </c>
      <c r="AB252" s="18" t="str">
        <f>IF(Table2[[#This Row],[VB T]]=0,"--", IF(Table2[[#This Row],[VB FE]]/Table2[[#This Row],[VB T]]=0, "--", Table2[[#This Row],[VB FE]]/Table2[[#This Row],[VB T]]))</f>
        <v>--</v>
      </c>
      <c r="AC252" s="2">
        <v>58</v>
      </c>
      <c r="AD252" s="2">
        <v>57</v>
      </c>
      <c r="AE252" s="2">
        <v>0</v>
      </c>
      <c r="AF252" s="2">
        <v>0</v>
      </c>
      <c r="AG252" s="6">
        <f>SUM(Table2[[#This Row],[SC B]:[SC FE]])</f>
        <v>115</v>
      </c>
      <c r="AH252" s="11">
        <f>IF((Table2[[#This Row],[SC T]]/Table2[[#This Row],[Admission]]) = 0, "--", (Table2[[#This Row],[SC T]]/Table2[[#This Row],[Admission]]))</f>
        <v>5.9989567031820554E-2</v>
      </c>
      <c r="AI252" s="11" t="str">
        <f>IF(Table2[[#This Row],[SC T]]=0,"--", IF(Table2[[#This Row],[SC HS]]/Table2[[#This Row],[SC T]]=0, "--", Table2[[#This Row],[SC HS]]/Table2[[#This Row],[SC T]]))</f>
        <v>--</v>
      </c>
      <c r="AJ252" s="18" t="str">
        <f>IF(Table2[[#This Row],[SC T]]=0,"--", IF(Table2[[#This Row],[SC FE]]/Table2[[#This Row],[SC T]]=0, "--", Table2[[#This Row],[SC FE]]/Table2[[#This Row],[SC T]]))</f>
        <v>--</v>
      </c>
      <c r="AK252" s="15">
        <f>SUM(Table2[[#This Row],[FB T]],Table2[[#This Row],[XC T]],Table2[[#This Row],[VB T]],Table2[[#This Row],[SC T]])</f>
        <v>337</v>
      </c>
      <c r="AL252" s="2">
        <v>48</v>
      </c>
      <c r="AM252" s="2">
        <v>28</v>
      </c>
      <c r="AN252" s="2">
        <v>0</v>
      </c>
      <c r="AO252" s="2">
        <v>0</v>
      </c>
      <c r="AP252" s="6">
        <f>SUM(Table2[[#This Row],[BX B]:[BX FE]])</f>
        <v>76</v>
      </c>
      <c r="AQ252" s="11">
        <f>IF((Table2[[#This Row],[BX T]]/Table2[[#This Row],[Admission]]) = 0, "--", (Table2[[#This Row],[BX T]]/Table2[[#This Row],[Admission]]))</f>
        <v>3.9645279081898799E-2</v>
      </c>
      <c r="AR252" s="11" t="str">
        <f>IF(Table2[[#This Row],[BX T]]=0,"--", IF(Table2[[#This Row],[BX HS]]/Table2[[#This Row],[BX T]]=0, "--", Table2[[#This Row],[BX HS]]/Table2[[#This Row],[BX T]]))</f>
        <v>--</v>
      </c>
      <c r="AS252" s="18" t="str">
        <f>IF(Table2[[#This Row],[BX T]]=0,"--", IF(Table2[[#This Row],[BX FE]]/Table2[[#This Row],[BX T]]=0, "--", Table2[[#This Row],[BX FE]]/Table2[[#This Row],[BX T]]))</f>
        <v>--</v>
      </c>
      <c r="AT252" s="2">
        <v>28</v>
      </c>
      <c r="AU252" s="2">
        <v>26</v>
      </c>
      <c r="AV252" s="2">
        <v>0</v>
      </c>
      <c r="AW252" s="2">
        <v>1</v>
      </c>
      <c r="AX252" s="6">
        <f>SUM(Table2[[#This Row],[SW B]:[SW FE]])</f>
        <v>55</v>
      </c>
      <c r="AY252" s="11">
        <f>IF((Table2[[#This Row],[SW T]]/Table2[[#This Row],[Admission]]) = 0, "--", (Table2[[#This Row],[SW T]]/Table2[[#This Row],[Admission]]))</f>
        <v>2.8690662493479395E-2</v>
      </c>
      <c r="AZ252" s="11" t="str">
        <f>IF(Table2[[#This Row],[SW T]]=0,"--", IF(Table2[[#This Row],[SW HS]]/Table2[[#This Row],[SW T]]=0, "--", Table2[[#This Row],[SW HS]]/Table2[[#This Row],[SW T]]))</f>
        <v>--</v>
      </c>
      <c r="BA252" s="18">
        <f>IF(Table2[[#This Row],[SW T]]=0,"--", IF(Table2[[#This Row],[SW FE]]/Table2[[#This Row],[SW T]]=0, "--", Table2[[#This Row],[SW FE]]/Table2[[#This Row],[SW T]]))</f>
        <v>1.8181818181818181E-2</v>
      </c>
      <c r="BB252" s="2">
        <v>0</v>
      </c>
      <c r="BC252" s="2">
        <v>23</v>
      </c>
      <c r="BD252" s="2">
        <v>0</v>
      </c>
      <c r="BE252" s="2">
        <v>0</v>
      </c>
      <c r="BF252" s="6">
        <f>SUM(Table2[[#This Row],[CHE B]:[CHE FE]])</f>
        <v>23</v>
      </c>
      <c r="BG252" s="11">
        <f>IF((Table2[[#This Row],[CHE T]]/Table2[[#This Row],[Admission]]) = 0, "--", (Table2[[#This Row],[CHE T]]/Table2[[#This Row],[Admission]]))</f>
        <v>1.1997913406364111E-2</v>
      </c>
      <c r="BH252" s="11" t="str">
        <f>IF(Table2[[#This Row],[CHE T]]=0,"--", IF(Table2[[#This Row],[CHE HS]]/Table2[[#This Row],[CHE T]]=0, "--", Table2[[#This Row],[CHE HS]]/Table2[[#This Row],[CHE T]]))</f>
        <v>--</v>
      </c>
      <c r="BI252" s="22" t="str">
        <f>IF(Table2[[#This Row],[CHE T]]=0,"--", IF(Table2[[#This Row],[CHE FE]]/Table2[[#This Row],[CHE T]]=0, "--", Table2[[#This Row],[CHE FE]]/Table2[[#This Row],[CHE T]]))</f>
        <v>--</v>
      </c>
      <c r="BJ252" s="2">
        <v>37</v>
      </c>
      <c r="BK252" s="2">
        <v>0</v>
      </c>
      <c r="BL252" s="2">
        <v>0</v>
      </c>
      <c r="BM252" s="2">
        <v>0</v>
      </c>
      <c r="BN252" s="6">
        <f>SUM(Table2[[#This Row],[WR B]:[WR FE]])</f>
        <v>37</v>
      </c>
      <c r="BO252" s="11">
        <f>IF((Table2[[#This Row],[WR T]]/Table2[[#This Row],[Admission]]) = 0, "--", (Table2[[#This Row],[WR T]]/Table2[[#This Row],[Admission]]))</f>
        <v>1.9300991131977047E-2</v>
      </c>
      <c r="BP252" s="11" t="str">
        <f>IF(Table2[[#This Row],[WR T]]=0,"--", IF(Table2[[#This Row],[WR HS]]/Table2[[#This Row],[WR T]]=0, "--", Table2[[#This Row],[WR HS]]/Table2[[#This Row],[WR T]]))</f>
        <v>--</v>
      </c>
      <c r="BQ252" s="18" t="str">
        <f>IF(Table2[[#This Row],[WR T]]=0,"--", IF(Table2[[#This Row],[WR FE]]/Table2[[#This Row],[WR T]]=0, "--", Table2[[#This Row],[WR FE]]/Table2[[#This Row],[WR T]]))</f>
        <v>--</v>
      </c>
      <c r="BR252" s="2">
        <v>0</v>
      </c>
      <c r="BS252" s="2">
        <v>18</v>
      </c>
      <c r="BT252" s="2">
        <v>0</v>
      </c>
      <c r="BU252" s="2">
        <v>0</v>
      </c>
      <c r="BV252" s="6">
        <f>SUM(Table2[[#This Row],[DNC B]:[DNC FE]])</f>
        <v>18</v>
      </c>
      <c r="BW252" s="11">
        <f>IF((Table2[[#This Row],[DNC T]]/Table2[[#This Row],[Admission]]) = 0, "--", (Table2[[#This Row],[DNC T]]/Table2[[#This Row],[Admission]]))</f>
        <v>9.3896713615023476E-3</v>
      </c>
      <c r="BX252" s="11" t="str">
        <f>IF(Table2[[#This Row],[DNC T]]=0,"--", IF(Table2[[#This Row],[DNC HS]]/Table2[[#This Row],[DNC T]]=0, "--", Table2[[#This Row],[DNC HS]]/Table2[[#This Row],[DNC T]]))</f>
        <v>--</v>
      </c>
      <c r="BY252" s="18" t="str">
        <f>IF(Table2[[#This Row],[DNC T]]=0,"--", IF(Table2[[#This Row],[DNC FE]]/Table2[[#This Row],[DNC T]]=0, "--", Table2[[#This Row],[DNC FE]]/Table2[[#This Row],[DNC T]]))</f>
        <v>--</v>
      </c>
      <c r="BZ252" s="24">
        <f>SUM(Table2[[#This Row],[BX T]],Table2[[#This Row],[SW T]],Table2[[#This Row],[CHE T]],Table2[[#This Row],[WR T]],Table2[[#This Row],[DNC T]])</f>
        <v>209</v>
      </c>
      <c r="CA252" s="2">
        <v>110</v>
      </c>
      <c r="CB252" s="2">
        <v>61</v>
      </c>
      <c r="CC252" s="2">
        <v>0</v>
      </c>
      <c r="CD252" s="2">
        <v>1</v>
      </c>
      <c r="CE252" s="6">
        <f>SUM(Table2[[#This Row],[TF B]:[TF FE]])</f>
        <v>172</v>
      </c>
      <c r="CF252" s="11">
        <f>IF((Table2[[#This Row],[TF T]]/Table2[[#This Row],[Admission]]) = 0, "--", (Table2[[#This Row],[TF T]]/Table2[[#This Row],[Admission]]))</f>
        <v>8.9723526343244653E-2</v>
      </c>
      <c r="CG252" s="11" t="str">
        <f>IF(Table2[[#This Row],[TF T]]=0,"--", IF(Table2[[#This Row],[TF HS]]/Table2[[#This Row],[TF T]]=0, "--", Table2[[#This Row],[TF HS]]/Table2[[#This Row],[TF T]]))</f>
        <v>--</v>
      </c>
      <c r="CH252" s="18">
        <f>IF(Table2[[#This Row],[TF T]]=0,"--", IF(Table2[[#This Row],[TF FE]]/Table2[[#This Row],[TF T]]=0, "--", Table2[[#This Row],[TF FE]]/Table2[[#This Row],[TF T]]))</f>
        <v>5.8139534883720929E-3</v>
      </c>
      <c r="CI252" s="2">
        <v>45</v>
      </c>
      <c r="CJ252" s="2">
        <v>0</v>
      </c>
      <c r="CK252" s="2">
        <v>0</v>
      </c>
      <c r="CL252" s="2">
        <v>0</v>
      </c>
      <c r="CM252" s="6">
        <f>SUM(Table2[[#This Row],[BB B]:[BB FE]])</f>
        <v>45</v>
      </c>
      <c r="CN252" s="11">
        <f>IF((Table2[[#This Row],[BB T]]/Table2[[#This Row],[Admission]]) = 0, "--", (Table2[[#This Row],[BB T]]/Table2[[#This Row],[Admission]]))</f>
        <v>2.3474178403755867E-2</v>
      </c>
      <c r="CO252" s="11" t="str">
        <f>IF(Table2[[#This Row],[BB T]]=0,"--", IF(Table2[[#This Row],[BB HS]]/Table2[[#This Row],[BB T]]=0, "--", Table2[[#This Row],[BB HS]]/Table2[[#This Row],[BB T]]))</f>
        <v>--</v>
      </c>
      <c r="CP252" s="18" t="str">
        <f>IF(Table2[[#This Row],[BB T]]=0,"--", IF(Table2[[#This Row],[BB FE]]/Table2[[#This Row],[BB T]]=0, "--", Table2[[#This Row],[BB FE]]/Table2[[#This Row],[BB T]]))</f>
        <v>--</v>
      </c>
      <c r="CQ252" s="2">
        <v>0</v>
      </c>
      <c r="CR252" s="2">
        <v>22</v>
      </c>
      <c r="CS252" s="2">
        <v>0</v>
      </c>
      <c r="CT252" s="2">
        <v>0</v>
      </c>
      <c r="CU252" s="6">
        <f>SUM(Table2[[#This Row],[SB B]:[SB FE]])</f>
        <v>22</v>
      </c>
      <c r="CV252" s="11">
        <f>IF((Table2[[#This Row],[SB T]]/Table2[[#This Row],[Admission]]) = 0, "--", (Table2[[#This Row],[SB T]]/Table2[[#This Row],[Admission]]))</f>
        <v>1.1476264997391758E-2</v>
      </c>
      <c r="CW252" s="11" t="str">
        <f>IF(Table2[[#This Row],[SB T]]=0,"--", IF(Table2[[#This Row],[SB HS]]/Table2[[#This Row],[SB T]]=0, "--", Table2[[#This Row],[SB HS]]/Table2[[#This Row],[SB T]]))</f>
        <v>--</v>
      </c>
      <c r="CX252" s="18" t="str">
        <f>IF(Table2[[#This Row],[SB T]]=0,"--", IF(Table2[[#This Row],[SB FE]]/Table2[[#This Row],[SB T]]=0, "--", Table2[[#This Row],[SB FE]]/Table2[[#This Row],[SB T]]))</f>
        <v>--</v>
      </c>
      <c r="CY252" s="2">
        <v>12</v>
      </c>
      <c r="CZ252" s="2">
        <v>11</v>
      </c>
      <c r="DA252" s="2">
        <v>0</v>
      </c>
      <c r="DB252" s="2">
        <v>0</v>
      </c>
      <c r="DC252" s="6">
        <f>SUM(Table2[[#This Row],[GF B]:[GF FE]])</f>
        <v>23</v>
      </c>
      <c r="DD252" s="11">
        <f>IF((Table2[[#This Row],[GF T]]/Table2[[#This Row],[Admission]]) = 0, "--", (Table2[[#This Row],[GF T]]/Table2[[#This Row],[Admission]]))</f>
        <v>1.1997913406364111E-2</v>
      </c>
      <c r="DE252" s="11" t="str">
        <f>IF(Table2[[#This Row],[GF T]]=0,"--", IF(Table2[[#This Row],[GF HS]]/Table2[[#This Row],[GF T]]=0, "--", Table2[[#This Row],[GF HS]]/Table2[[#This Row],[GF T]]))</f>
        <v>--</v>
      </c>
      <c r="DF252" s="18" t="str">
        <f>IF(Table2[[#This Row],[GF T]]=0,"--", IF(Table2[[#This Row],[GF FE]]/Table2[[#This Row],[GF T]]=0, "--", Table2[[#This Row],[GF FE]]/Table2[[#This Row],[GF T]]))</f>
        <v>--</v>
      </c>
      <c r="DG252" s="2">
        <v>32</v>
      </c>
      <c r="DH252" s="2">
        <v>16</v>
      </c>
      <c r="DI252" s="2">
        <v>0</v>
      </c>
      <c r="DJ252" s="2">
        <v>0</v>
      </c>
      <c r="DK252" s="6">
        <f>SUM(Table2[[#This Row],[TN B]:[TN FE]])</f>
        <v>48</v>
      </c>
      <c r="DL252" s="11">
        <f>IF((Table2[[#This Row],[TN T]]/Table2[[#This Row],[Admission]]) = 0, "--", (Table2[[#This Row],[TN T]]/Table2[[#This Row],[Admission]]))</f>
        <v>2.5039123630672927E-2</v>
      </c>
      <c r="DM252" s="11" t="str">
        <f>IF(Table2[[#This Row],[TN T]]=0,"--", IF(Table2[[#This Row],[TN HS]]/Table2[[#This Row],[TN T]]=0, "--", Table2[[#This Row],[TN HS]]/Table2[[#This Row],[TN T]]))</f>
        <v>--</v>
      </c>
      <c r="DN252" s="18" t="str">
        <f>IF(Table2[[#This Row],[TN T]]=0,"--", IF(Table2[[#This Row],[TN FE]]/Table2[[#This Row],[TN T]]=0, "--", Table2[[#This Row],[TN FE]]/Table2[[#This Row],[TN T]]))</f>
        <v>--</v>
      </c>
      <c r="DO252" s="2">
        <v>0</v>
      </c>
      <c r="DP252" s="2">
        <v>0</v>
      </c>
      <c r="DQ252" s="2">
        <v>0</v>
      </c>
      <c r="DR252" s="2">
        <v>0</v>
      </c>
      <c r="DS252" s="6">
        <f>SUM(Table2[[#This Row],[BND B]:[BND FE]])</f>
        <v>0</v>
      </c>
      <c r="DT252" s="11" t="str">
        <f>IF((Table2[[#This Row],[BND T]]/Table2[[#This Row],[Admission]]) = 0, "--", (Table2[[#This Row],[BND T]]/Table2[[#This Row],[Admission]]))</f>
        <v>--</v>
      </c>
      <c r="DU252" s="11" t="str">
        <f>IF(Table2[[#This Row],[BND T]]=0,"--", IF(Table2[[#This Row],[BND HS]]/Table2[[#This Row],[BND T]]=0, "--", Table2[[#This Row],[BND HS]]/Table2[[#This Row],[BND T]]))</f>
        <v>--</v>
      </c>
      <c r="DV252" s="18" t="str">
        <f>IF(Table2[[#This Row],[BND T]]=0,"--", IF(Table2[[#This Row],[BND FE]]/Table2[[#This Row],[BND T]]=0, "--", Table2[[#This Row],[BND FE]]/Table2[[#This Row],[BND T]]))</f>
        <v>--</v>
      </c>
      <c r="DW252" s="2">
        <v>0</v>
      </c>
      <c r="DX252" s="2">
        <v>0</v>
      </c>
      <c r="DY252" s="2">
        <v>0</v>
      </c>
      <c r="DZ252" s="2">
        <v>0</v>
      </c>
      <c r="EA252" s="6">
        <f>SUM(Table2[[#This Row],[SPE B]:[SPE FE]])</f>
        <v>0</v>
      </c>
      <c r="EB252" s="11" t="str">
        <f>IF((Table2[[#This Row],[SPE T]]/Table2[[#This Row],[Admission]]) = 0, "--", (Table2[[#This Row],[SPE T]]/Table2[[#This Row],[Admission]]))</f>
        <v>--</v>
      </c>
      <c r="EC252" s="11" t="str">
        <f>IF(Table2[[#This Row],[SPE T]]=0,"--", IF(Table2[[#This Row],[SPE HS]]/Table2[[#This Row],[SPE T]]=0, "--", Table2[[#This Row],[SPE HS]]/Table2[[#This Row],[SPE T]]))</f>
        <v>--</v>
      </c>
      <c r="ED252" s="18" t="str">
        <f>IF(Table2[[#This Row],[SPE T]]=0,"--", IF(Table2[[#This Row],[SPE FE]]/Table2[[#This Row],[SPE T]]=0, "--", Table2[[#This Row],[SPE FE]]/Table2[[#This Row],[SPE T]]))</f>
        <v>--</v>
      </c>
      <c r="EE252" s="2">
        <v>0</v>
      </c>
      <c r="EF252" s="2">
        <v>0</v>
      </c>
      <c r="EG252" s="2">
        <v>0</v>
      </c>
      <c r="EH252" s="2">
        <v>0</v>
      </c>
      <c r="EI252" s="6">
        <f>SUM(Table2[[#This Row],[ORC B]:[ORC FE]])</f>
        <v>0</v>
      </c>
      <c r="EJ252" s="11" t="str">
        <f>IF((Table2[[#This Row],[ORC T]]/Table2[[#This Row],[Admission]]) = 0, "--", (Table2[[#This Row],[ORC T]]/Table2[[#This Row],[Admission]]))</f>
        <v>--</v>
      </c>
      <c r="EK252" s="11" t="str">
        <f>IF(Table2[[#This Row],[ORC T]]=0,"--", IF(Table2[[#This Row],[ORC HS]]/Table2[[#This Row],[ORC T]]=0, "--", Table2[[#This Row],[ORC HS]]/Table2[[#This Row],[ORC T]]))</f>
        <v>--</v>
      </c>
      <c r="EL252" s="18" t="str">
        <f>IF(Table2[[#This Row],[ORC T]]=0,"--", IF(Table2[[#This Row],[ORC FE]]/Table2[[#This Row],[ORC T]]=0, "--", Table2[[#This Row],[ORC FE]]/Table2[[#This Row],[ORC T]]))</f>
        <v>--</v>
      </c>
      <c r="EM252" s="2">
        <v>0</v>
      </c>
      <c r="EN252" s="2">
        <v>0</v>
      </c>
      <c r="EO252" s="2">
        <v>0</v>
      </c>
      <c r="EP252" s="2">
        <v>0</v>
      </c>
      <c r="EQ252" s="6">
        <f>SUM(Table2[[#This Row],[SOL B]:[SOL FE]])</f>
        <v>0</v>
      </c>
      <c r="ER252" s="11" t="str">
        <f>IF((Table2[[#This Row],[SOL T]]/Table2[[#This Row],[Admission]]) = 0, "--", (Table2[[#This Row],[SOL T]]/Table2[[#This Row],[Admission]]))</f>
        <v>--</v>
      </c>
      <c r="ES252" s="11" t="str">
        <f>IF(Table2[[#This Row],[SOL T]]=0,"--", IF(Table2[[#This Row],[SOL HS]]/Table2[[#This Row],[SOL T]]=0, "--", Table2[[#This Row],[SOL HS]]/Table2[[#This Row],[SOL T]]))</f>
        <v>--</v>
      </c>
      <c r="ET252" s="18" t="str">
        <f>IF(Table2[[#This Row],[SOL T]]=0,"--", IF(Table2[[#This Row],[SOL FE]]/Table2[[#This Row],[SOL T]]=0, "--", Table2[[#This Row],[SOL FE]]/Table2[[#This Row],[SOL T]]))</f>
        <v>--</v>
      </c>
      <c r="EU252" s="2">
        <v>0</v>
      </c>
      <c r="EV252" s="2">
        <v>0</v>
      </c>
      <c r="EW252" s="2">
        <v>0</v>
      </c>
      <c r="EX252" s="2">
        <v>0</v>
      </c>
      <c r="EY252" s="6">
        <f>SUM(Table2[[#This Row],[CHO B]:[CHO FE]])</f>
        <v>0</v>
      </c>
      <c r="EZ252" s="11" t="str">
        <f>IF((Table2[[#This Row],[CHO T]]/Table2[[#This Row],[Admission]]) = 0, "--", (Table2[[#This Row],[CHO T]]/Table2[[#This Row],[Admission]]))</f>
        <v>--</v>
      </c>
      <c r="FA252" s="11" t="str">
        <f>IF(Table2[[#This Row],[CHO T]]=0,"--", IF(Table2[[#This Row],[CHO HS]]/Table2[[#This Row],[CHO T]]=0, "--", Table2[[#This Row],[CHO HS]]/Table2[[#This Row],[CHO T]]))</f>
        <v>--</v>
      </c>
      <c r="FB252" s="18" t="str">
        <f>IF(Table2[[#This Row],[CHO T]]=0,"--", IF(Table2[[#This Row],[CHO FE]]/Table2[[#This Row],[CHO T]]=0, "--", Table2[[#This Row],[CHO FE]]/Table2[[#This Row],[CHO T]]))</f>
        <v>--</v>
      </c>
      <c r="FC25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310</v>
      </c>
      <c r="FD252">
        <v>14</v>
      </c>
      <c r="FE252">
        <v>2</v>
      </c>
      <c r="FF252" s="1" t="s">
        <v>390</v>
      </c>
      <c r="FG252" s="1" t="s">
        <v>390</v>
      </c>
      <c r="FH252">
        <v>2</v>
      </c>
      <c r="FI252">
        <v>3</v>
      </c>
      <c r="FJ252" s="1" t="s">
        <v>390</v>
      </c>
      <c r="FK252" s="1" t="s">
        <v>390</v>
      </c>
      <c r="FL252">
        <v>1</v>
      </c>
      <c r="FM252">
        <v>6</v>
      </c>
      <c r="FN252" s="1" t="s">
        <v>390</v>
      </c>
      <c r="FO252" s="1" t="s">
        <v>390</v>
      </c>
    </row>
    <row r="253" spans="1:171">
      <c r="A253">
        <v>1070</v>
      </c>
      <c r="B253">
        <v>9</v>
      </c>
      <c r="C253" t="s">
        <v>102</v>
      </c>
      <c r="D253" t="s">
        <v>350</v>
      </c>
      <c r="E253" s="20">
        <v>430</v>
      </c>
      <c r="F253" s="2">
        <v>41</v>
      </c>
      <c r="G253" s="2">
        <v>0</v>
      </c>
      <c r="H253" s="2">
        <v>0</v>
      </c>
      <c r="I253" s="2">
        <v>0</v>
      </c>
      <c r="J253" s="6">
        <f>SUM(Table2[[#This Row],[FB B]:[FB FE]])</f>
        <v>41</v>
      </c>
      <c r="K253" s="11">
        <f>IF((Table2[[#This Row],[FB T]]/Table2[[#This Row],[Admission]]) = 0, "--", (Table2[[#This Row],[FB T]]/Table2[[#This Row],[Admission]]))</f>
        <v>9.5348837209302331E-2</v>
      </c>
      <c r="L253" s="11" t="str">
        <f>IF(Table2[[#This Row],[FB T]]=0,"--", IF(Table2[[#This Row],[FB HS]]/Table2[[#This Row],[FB T]]=0, "--", Table2[[#This Row],[FB HS]]/Table2[[#This Row],[FB T]]))</f>
        <v>--</v>
      </c>
      <c r="M253" s="18" t="str">
        <f>IF(Table2[[#This Row],[FB T]]=0,"--", IF(Table2[[#This Row],[FB FE]]/Table2[[#This Row],[FB T]]=0, "--", Table2[[#This Row],[FB FE]]/Table2[[#This Row],[FB T]]))</f>
        <v>--</v>
      </c>
      <c r="N253" s="2">
        <v>8</v>
      </c>
      <c r="O253" s="2">
        <v>12</v>
      </c>
      <c r="P253" s="2">
        <v>0</v>
      </c>
      <c r="Q253" s="2">
        <v>0</v>
      </c>
      <c r="R253" s="6">
        <f>SUM(Table2[[#This Row],[XC B]:[XC FE]])</f>
        <v>20</v>
      </c>
      <c r="S253" s="11">
        <f>IF((Table2[[#This Row],[XC T]]/Table2[[#This Row],[Admission]]) = 0, "--", (Table2[[#This Row],[XC T]]/Table2[[#This Row],[Admission]]))</f>
        <v>4.6511627906976744E-2</v>
      </c>
      <c r="T253" s="11" t="str">
        <f>IF(Table2[[#This Row],[XC T]]=0,"--", IF(Table2[[#This Row],[XC HS]]/Table2[[#This Row],[XC T]]=0, "--", Table2[[#This Row],[XC HS]]/Table2[[#This Row],[XC T]]))</f>
        <v>--</v>
      </c>
      <c r="U253" s="18" t="str">
        <f>IF(Table2[[#This Row],[XC T]]=0,"--", IF(Table2[[#This Row],[XC FE]]/Table2[[#This Row],[XC T]]=0, "--", Table2[[#This Row],[XC FE]]/Table2[[#This Row],[XC T]]))</f>
        <v>--</v>
      </c>
      <c r="V253" s="2">
        <v>22</v>
      </c>
      <c r="W253" s="2">
        <v>0</v>
      </c>
      <c r="X253" s="2">
        <v>0</v>
      </c>
      <c r="Y253" s="6">
        <f>SUM(Table2[[#This Row],[VB G]:[VB FE]])</f>
        <v>22</v>
      </c>
      <c r="Z253" s="11">
        <f>IF((Table2[[#This Row],[VB T]]/Table2[[#This Row],[Admission]]) = 0, "--", (Table2[[#This Row],[VB T]]/Table2[[#This Row],[Admission]]))</f>
        <v>5.1162790697674418E-2</v>
      </c>
      <c r="AA253" s="11" t="str">
        <f>IF(Table2[[#This Row],[VB T]]=0,"--", IF(Table2[[#This Row],[VB HS]]/Table2[[#This Row],[VB T]]=0, "--", Table2[[#This Row],[VB HS]]/Table2[[#This Row],[VB T]]))</f>
        <v>--</v>
      </c>
      <c r="AB253" s="18" t="str">
        <f>IF(Table2[[#This Row],[VB T]]=0,"--", IF(Table2[[#This Row],[VB FE]]/Table2[[#This Row],[VB T]]=0, "--", Table2[[#This Row],[VB FE]]/Table2[[#This Row],[VB T]]))</f>
        <v>--</v>
      </c>
      <c r="AC253" s="2">
        <v>21</v>
      </c>
      <c r="AD253" s="2">
        <v>14</v>
      </c>
      <c r="AE253" s="2">
        <v>0</v>
      </c>
      <c r="AF253" s="2">
        <v>0</v>
      </c>
      <c r="AG253" s="6">
        <f>SUM(Table2[[#This Row],[SC B]:[SC FE]])</f>
        <v>35</v>
      </c>
      <c r="AH253" s="11">
        <f>IF((Table2[[#This Row],[SC T]]/Table2[[#This Row],[Admission]]) = 0, "--", (Table2[[#This Row],[SC T]]/Table2[[#This Row],[Admission]]))</f>
        <v>8.1395348837209308E-2</v>
      </c>
      <c r="AI253" s="11" t="str">
        <f>IF(Table2[[#This Row],[SC T]]=0,"--", IF(Table2[[#This Row],[SC HS]]/Table2[[#This Row],[SC T]]=0, "--", Table2[[#This Row],[SC HS]]/Table2[[#This Row],[SC T]]))</f>
        <v>--</v>
      </c>
      <c r="AJ253" s="18" t="str">
        <f>IF(Table2[[#This Row],[SC T]]=0,"--", IF(Table2[[#This Row],[SC FE]]/Table2[[#This Row],[SC T]]=0, "--", Table2[[#This Row],[SC FE]]/Table2[[#This Row],[SC T]]))</f>
        <v>--</v>
      </c>
      <c r="AK253" s="15">
        <f>SUM(Table2[[#This Row],[FB T]],Table2[[#This Row],[XC T]],Table2[[#This Row],[VB T]],Table2[[#This Row],[SC T]])</f>
        <v>118</v>
      </c>
      <c r="AL253" s="2">
        <v>25</v>
      </c>
      <c r="AM253" s="2">
        <v>18</v>
      </c>
      <c r="AN253" s="2">
        <v>0</v>
      </c>
      <c r="AO253" s="2">
        <v>0</v>
      </c>
      <c r="AP253" s="6">
        <f>SUM(Table2[[#This Row],[BX B]:[BX FE]])</f>
        <v>43</v>
      </c>
      <c r="AQ253" s="11">
        <f>IF((Table2[[#This Row],[BX T]]/Table2[[#This Row],[Admission]]) = 0, "--", (Table2[[#This Row],[BX T]]/Table2[[#This Row],[Admission]]))</f>
        <v>0.1</v>
      </c>
      <c r="AR253" s="11" t="str">
        <f>IF(Table2[[#This Row],[BX T]]=0,"--", IF(Table2[[#This Row],[BX HS]]/Table2[[#This Row],[BX T]]=0, "--", Table2[[#This Row],[BX HS]]/Table2[[#This Row],[BX T]]))</f>
        <v>--</v>
      </c>
      <c r="AS253" s="18" t="str">
        <f>IF(Table2[[#This Row],[BX T]]=0,"--", IF(Table2[[#This Row],[BX FE]]/Table2[[#This Row],[BX T]]=0, "--", Table2[[#This Row],[BX FE]]/Table2[[#This Row],[BX T]]))</f>
        <v>--</v>
      </c>
      <c r="AT253" s="2">
        <v>0</v>
      </c>
      <c r="AU253" s="2">
        <v>0</v>
      </c>
      <c r="AV253" s="2">
        <v>0</v>
      </c>
      <c r="AW253" s="2">
        <v>0</v>
      </c>
      <c r="AX253" s="6">
        <f>SUM(Table2[[#This Row],[SW B]:[SW FE]])</f>
        <v>0</v>
      </c>
      <c r="AY253" s="11" t="str">
        <f>IF((Table2[[#This Row],[SW T]]/Table2[[#This Row],[Admission]]) = 0, "--", (Table2[[#This Row],[SW T]]/Table2[[#This Row],[Admission]]))</f>
        <v>--</v>
      </c>
      <c r="AZ253" s="11" t="str">
        <f>IF(Table2[[#This Row],[SW T]]=0,"--", IF(Table2[[#This Row],[SW HS]]/Table2[[#This Row],[SW T]]=0, "--", Table2[[#This Row],[SW HS]]/Table2[[#This Row],[SW T]]))</f>
        <v>--</v>
      </c>
      <c r="BA253" s="18" t="str">
        <f>IF(Table2[[#This Row],[SW T]]=0,"--", IF(Table2[[#This Row],[SW FE]]/Table2[[#This Row],[SW T]]=0, "--", Table2[[#This Row],[SW FE]]/Table2[[#This Row],[SW T]]))</f>
        <v>--</v>
      </c>
      <c r="BB253" s="2">
        <v>1</v>
      </c>
      <c r="BC253" s="2">
        <v>13</v>
      </c>
      <c r="BD253" s="2">
        <v>0</v>
      </c>
      <c r="BE253" s="2">
        <v>0</v>
      </c>
      <c r="BF253" s="6">
        <f>SUM(Table2[[#This Row],[CHE B]:[CHE FE]])</f>
        <v>14</v>
      </c>
      <c r="BG253" s="11">
        <f>IF((Table2[[#This Row],[CHE T]]/Table2[[#This Row],[Admission]]) = 0, "--", (Table2[[#This Row],[CHE T]]/Table2[[#This Row],[Admission]]))</f>
        <v>3.255813953488372E-2</v>
      </c>
      <c r="BH253" s="11" t="str">
        <f>IF(Table2[[#This Row],[CHE T]]=0,"--", IF(Table2[[#This Row],[CHE HS]]/Table2[[#This Row],[CHE T]]=0, "--", Table2[[#This Row],[CHE HS]]/Table2[[#This Row],[CHE T]]))</f>
        <v>--</v>
      </c>
      <c r="BI253" s="22" t="str">
        <f>IF(Table2[[#This Row],[CHE T]]=0,"--", IF(Table2[[#This Row],[CHE FE]]/Table2[[#This Row],[CHE T]]=0, "--", Table2[[#This Row],[CHE FE]]/Table2[[#This Row],[CHE T]]))</f>
        <v>--</v>
      </c>
      <c r="BJ253" s="2">
        <v>35</v>
      </c>
      <c r="BK253" s="2">
        <v>1</v>
      </c>
      <c r="BL253" s="2">
        <v>0</v>
      </c>
      <c r="BM253" s="2">
        <v>1</v>
      </c>
      <c r="BN253" s="6">
        <f>SUM(Table2[[#This Row],[WR B]:[WR FE]])</f>
        <v>37</v>
      </c>
      <c r="BO253" s="11">
        <f>IF((Table2[[#This Row],[WR T]]/Table2[[#This Row],[Admission]]) = 0, "--", (Table2[[#This Row],[WR T]]/Table2[[#This Row],[Admission]]))</f>
        <v>8.6046511627906982E-2</v>
      </c>
      <c r="BP253" s="11" t="str">
        <f>IF(Table2[[#This Row],[WR T]]=0,"--", IF(Table2[[#This Row],[WR HS]]/Table2[[#This Row],[WR T]]=0, "--", Table2[[#This Row],[WR HS]]/Table2[[#This Row],[WR T]]))</f>
        <v>--</v>
      </c>
      <c r="BQ253" s="18">
        <f>IF(Table2[[#This Row],[WR T]]=0,"--", IF(Table2[[#This Row],[WR FE]]/Table2[[#This Row],[WR T]]=0, "--", Table2[[#This Row],[WR FE]]/Table2[[#This Row],[WR T]]))</f>
        <v>2.7027027027027029E-2</v>
      </c>
      <c r="BR253" s="2">
        <v>0</v>
      </c>
      <c r="BS253" s="2">
        <v>0</v>
      </c>
      <c r="BT253" s="2">
        <v>0</v>
      </c>
      <c r="BU253" s="2">
        <v>0</v>
      </c>
      <c r="BV253" s="6">
        <f>SUM(Table2[[#This Row],[DNC B]:[DNC FE]])</f>
        <v>0</v>
      </c>
      <c r="BW253" s="11" t="str">
        <f>IF((Table2[[#This Row],[DNC T]]/Table2[[#This Row],[Admission]]) = 0, "--", (Table2[[#This Row],[DNC T]]/Table2[[#This Row],[Admission]]))</f>
        <v>--</v>
      </c>
      <c r="BX253" s="11" t="str">
        <f>IF(Table2[[#This Row],[DNC T]]=0,"--", IF(Table2[[#This Row],[DNC HS]]/Table2[[#This Row],[DNC T]]=0, "--", Table2[[#This Row],[DNC HS]]/Table2[[#This Row],[DNC T]]))</f>
        <v>--</v>
      </c>
      <c r="BY253" s="18" t="str">
        <f>IF(Table2[[#This Row],[DNC T]]=0,"--", IF(Table2[[#This Row],[DNC FE]]/Table2[[#This Row],[DNC T]]=0, "--", Table2[[#This Row],[DNC FE]]/Table2[[#This Row],[DNC T]]))</f>
        <v>--</v>
      </c>
      <c r="BZ253" s="24">
        <f>SUM(Table2[[#This Row],[BX T]],Table2[[#This Row],[SW T]],Table2[[#This Row],[CHE T]],Table2[[#This Row],[WR T]],Table2[[#This Row],[DNC T]])</f>
        <v>94</v>
      </c>
      <c r="CA253" s="2">
        <v>22</v>
      </c>
      <c r="CB253" s="2">
        <v>22</v>
      </c>
      <c r="CC253" s="2">
        <v>0</v>
      </c>
      <c r="CD253" s="2">
        <v>0</v>
      </c>
      <c r="CE253" s="6">
        <f>SUM(Table2[[#This Row],[TF B]:[TF FE]])</f>
        <v>44</v>
      </c>
      <c r="CF253" s="11">
        <f>IF((Table2[[#This Row],[TF T]]/Table2[[#This Row],[Admission]]) = 0, "--", (Table2[[#This Row],[TF T]]/Table2[[#This Row],[Admission]]))</f>
        <v>0.10232558139534884</v>
      </c>
      <c r="CG253" s="11" t="str">
        <f>IF(Table2[[#This Row],[TF T]]=0,"--", IF(Table2[[#This Row],[TF HS]]/Table2[[#This Row],[TF T]]=0, "--", Table2[[#This Row],[TF HS]]/Table2[[#This Row],[TF T]]))</f>
        <v>--</v>
      </c>
      <c r="CH253" s="18" t="str">
        <f>IF(Table2[[#This Row],[TF T]]=0,"--", IF(Table2[[#This Row],[TF FE]]/Table2[[#This Row],[TF T]]=0, "--", Table2[[#This Row],[TF FE]]/Table2[[#This Row],[TF T]]))</f>
        <v>--</v>
      </c>
      <c r="CI253" s="2">
        <v>30</v>
      </c>
      <c r="CJ253" s="2">
        <v>0</v>
      </c>
      <c r="CK253" s="2">
        <v>0</v>
      </c>
      <c r="CL253" s="2">
        <v>0</v>
      </c>
      <c r="CM253" s="6">
        <f>SUM(Table2[[#This Row],[BB B]:[BB FE]])</f>
        <v>30</v>
      </c>
      <c r="CN253" s="11">
        <f>IF((Table2[[#This Row],[BB T]]/Table2[[#This Row],[Admission]]) = 0, "--", (Table2[[#This Row],[BB T]]/Table2[[#This Row],[Admission]]))</f>
        <v>6.9767441860465115E-2</v>
      </c>
      <c r="CO253" s="11" t="str">
        <f>IF(Table2[[#This Row],[BB T]]=0,"--", IF(Table2[[#This Row],[BB HS]]/Table2[[#This Row],[BB T]]=0, "--", Table2[[#This Row],[BB HS]]/Table2[[#This Row],[BB T]]))</f>
        <v>--</v>
      </c>
      <c r="CP253" s="18" t="str">
        <f>IF(Table2[[#This Row],[BB T]]=0,"--", IF(Table2[[#This Row],[BB FE]]/Table2[[#This Row],[BB T]]=0, "--", Table2[[#This Row],[BB FE]]/Table2[[#This Row],[BB T]]))</f>
        <v>--</v>
      </c>
      <c r="CQ253" s="2">
        <v>0</v>
      </c>
      <c r="CR253" s="2">
        <v>15</v>
      </c>
      <c r="CS253" s="2">
        <v>0</v>
      </c>
      <c r="CT253" s="2">
        <v>0</v>
      </c>
      <c r="CU253" s="6">
        <f>SUM(Table2[[#This Row],[SB B]:[SB FE]])</f>
        <v>15</v>
      </c>
      <c r="CV253" s="11">
        <f>IF((Table2[[#This Row],[SB T]]/Table2[[#This Row],[Admission]]) = 0, "--", (Table2[[#This Row],[SB T]]/Table2[[#This Row],[Admission]]))</f>
        <v>3.4883720930232558E-2</v>
      </c>
      <c r="CW253" s="11" t="str">
        <f>IF(Table2[[#This Row],[SB T]]=0,"--", IF(Table2[[#This Row],[SB HS]]/Table2[[#This Row],[SB T]]=0, "--", Table2[[#This Row],[SB HS]]/Table2[[#This Row],[SB T]]))</f>
        <v>--</v>
      </c>
      <c r="CX253" s="18" t="str">
        <f>IF(Table2[[#This Row],[SB T]]=0,"--", IF(Table2[[#This Row],[SB FE]]/Table2[[#This Row],[SB T]]=0, "--", Table2[[#This Row],[SB FE]]/Table2[[#This Row],[SB T]]))</f>
        <v>--</v>
      </c>
      <c r="CY253" s="2">
        <v>8</v>
      </c>
      <c r="CZ253" s="2">
        <v>5</v>
      </c>
      <c r="DA253" s="2">
        <v>0</v>
      </c>
      <c r="DB253" s="2">
        <v>0</v>
      </c>
      <c r="DC253" s="6">
        <f>SUM(Table2[[#This Row],[GF B]:[GF FE]])</f>
        <v>13</v>
      </c>
      <c r="DD253" s="11">
        <f>IF((Table2[[#This Row],[GF T]]/Table2[[#This Row],[Admission]]) = 0, "--", (Table2[[#This Row],[GF T]]/Table2[[#This Row],[Admission]]))</f>
        <v>3.0232558139534883E-2</v>
      </c>
      <c r="DE253" s="11" t="str">
        <f>IF(Table2[[#This Row],[GF T]]=0,"--", IF(Table2[[#This Row],[GF HS]]/Table2[[#This Row],[GF T]]=0, "--", Table2[[#This Row],[GF HS]]/Table2[[#This Row],[GF T]]))</f>
        <v>--</v>
      </c>
      <c r="DF253" s="18" t="str">
        <f>IF(Table2[[#This Row],[GF T]]=0,"--", IF(Table2[[#This Row],[GF FE]]/Table2[[#This Row],[GF T]]=0, "--", Table2[[#This Row],[GF FE]]/Table2[[#This Row],[GF T]]))</f>
        <v>--</v>
      </c>
      <c r="DG253" s="2">
        <v>0</v>
      </c>
      <c r="DH253" s="2">
        <v>0</v>
      </c>
      <c r="DI253" s="2">
        <v>0</v>
      </c>
      <c r="DJ253" s="2">
        <v>0</v>
      </c>
      <c r="DK253" s="6">
        <f>SUM(Table2[[#This Row],[TN B]:[TN FE]])</f>
        <v>0</v>
      </c>
      <c r="DL253" s="11" t="str">
        <f>IF((Table2[[#This Row],[TN T]]/Table2[[#This Row],[Admission]]) = 0, "--", (Table2[[#This Row],[TN T]]/Table2[[#This Row],[Admission]]))</f>
        <v>--</v>
      </c>
      <c r="DM253" s="11" t="str">
        <f>IF(Table2[[#This Row],[TN T]]=0,"--", IF(Table2[[#This Row],[TN HS]]/Table2[[#This Row],[TN T]]=0, "--", Table2[[#This Row],[TN HS]]/Table2[[#This Row],[TN T]]))</f>
        <v>--</v>
      </c>
      <c r="DN253" s="18" t="str">
        <f>IF(Table2[[#This Row],[TN T]]=0,"--", IF(Table2[[#This Row],[TN FE]]/Table2[[#This Row],[TN T]]=0, "--", Table2[[#This Row],[TN FE]]/Table2[[#This Row],[TN T]]))</f>
        <v>--</v>
      </c>
      <c r="DO253" s="2">
        <v>0</v>
      </c>
      <c r="DP253" s="2">
        <v>0</v>
      </c>
      <c r="DQ253" s="2">
        <v>0</v>
      </c>
      <c r="DR253" s="2">
        <v>0</v>
      </c>
      <c r="DS253" s="6">
        <f>SUM(Table2[[#This Row],[BND B]:[BND FE]])</f>
        <v>0</v>
      </c>
      <c r="DT253" s="11" t="str">
        <f>IF((Table2[[#This Row],[BND T]]/Table2[[#This Row],[Admission]]) = 0, "--", (Table2[[#This Row],[BND T]]/Table2[[#This Row],[Admission]]))</f>
        <v>--</v>
      </c>
      <c r="DU253" s="11" t="str">
        <f>IF(Table2[[#This Row],[BND T]]=0,"--", IF(Table2[[#This Row],[BND HS]]/Table2[[#This Row],[BND T]]=0, "--", Table2[[#This Row],[BND HS]]/Table2[[#This Row],[BND T]]))</f>
        <v>--</v>
      </c>
      <c r="DV253" s="18" t="str">
        <f>IF(Table2[[#This Row],[BND T]]=0,"--", IF(Table2[[#This Row],[BND FE]]/Table2[[#This Row],[BND T]]=0, "--", Table2[[#This Row],[BND FE]]/Table2[[#This Row],[BND T]]))</f>
        <v>--</v>
      </c>
      <c r="DW253" s="2">
        <v>0</v>
      </c>
      <c r="DX253" s="2">
        <v>0</v>
      </c>
      <c r="DY253" s="2">
        <v>0</v>
      </c>
      <c r="DZ253" s="2">
        <v>0</v>
      </c>
      <c r="EA253" s="6">
        <f>SUM(Table2[[#This Row],[SPE B]:[SPE FE]])</f>
        <v>0</v>
      </c>
      <c r="EB253" s="11" t="str">
        <f>IF((Table2[[#This Row],[SPE T]]/Table2[[#This Row],[Admission]]) = 0, "--", (Table2[[#This Row],[SPE T]]/Table2[[#This Row],[Admission]]))</f>
        <v>--</v>
      </c>
      <c r="EC253" s="11" t="str">
        <f>IF(Table2[[#This Row],[SPE T]]=0,"--", IF(Table2[[#This Row],[SPE HS]]/Table2[[#This Row],[SPE T]]=0, "--", Table2[[#This Row],[SPE HS]]/Table2[[#This Row],[SPE T]]))</f>
        <v>--</v>
      </c>
      <c r="ED253" s="18" t="str">
        <f>IF(Table2[[#This Row],[SPE T]]=0,"--", IF(Table2[[#This Row],[SPE FE]]/Table2[[#This Row],[SPE T]]=0, "--", Table2[[#This Row],[SPE FE]]/Table2[[#This Row],[SPE T]]))</f>
        <v>--</v>
      </c>
      <c r="EE253" s="2">
        <v>0</v>
      </c>
      <c r="EF253" s="2">
        <v>0</v>
      </c>
      <c r="EG253" s="2">
        <v>0</v>
      </c>
      <c r="EH253" s="2">
        <v>0</v>
      </c>
      <c r="EI253" s="6">
        <f>SUM(Table2[[#This Row],[ORC B]:[ORC FE]])</f>
        <v>0</v>
      </c>
      <c r="EJ253" s="11" t="str">
        <f>IF((Table2[[#This Row],[ORC T]]/Table2[[#This Row],[Admission]]) = 0, "--", (Table2[[#This Row],[ORC T]]/Table2[[#This Row],[Admission]]))</f>
        <v>--</v>
      </c>
      <c r="EK253" s="11" t="str">
        <f>IF(Table2[[#This Row],[ORC T]]=0,"--", IF(Table2[[#This Row],[ORC HS]]/Table2[[#This Row],[ORC T]]=0, "--", Table2[[#This Row],[ORC HS]]/Table2[[#This Row],[ORC T]]))</f>
        <v>--</v>
      </c>
      <c r="EL253" s="18" t="str">
        <f>IF(Table2[[#This Row],[ORC T]]=0,"--", IF(Table2[[#This Row],[ORC FE]]/Table2[[#This Row],[ORC T]]=0, "--", Table2[[#This Row],[ORC FE]]/Table2[[#This Row],[ORC T]]))</f>
        <v>--</v>
      </c>
      <c r="EM253" s="2">
        <v>0</v>
      </c>
      <c r="EN253" s="2">
        <v>0</v>
      </c>
      <c r="EO253" s="2">
        <v>0</v>
      </c>
      <c r="EP253" s="2">
        <v>0</v>
      </c>
      <c r="EQ253" s="6">
        <f>SUM(Table2[[#This Row],[SOL B]:[SOL FE]])</f>
        <v>0</v>
      </c>
      <c r="ER253" s="11" t="str">
        <f>IF((Table2[[#This Row],[SOL T]]/Table2[[#This Row],[Admission]]) = 0, "--", (Table2[[#This Row],[SOL T]]/Table2[[#This Row],[Admission]]))</f>
        <v>--</v>
      </c>
      <c r="ES253" s="11" t="str">
        <f>IF(Table2[[#This Row],[SOL T]]=0,"--", IF(Table2[[#This Row],[SOL HS]]/Table2[[#This Row],[SOL T]]=0, "--", Table2[[#This Row],[SOL HS]]/Table2[[#This Row],[SOL T]]))</f>
        <v>--</v>
      </c>
      <c r="ET253" s="18" t="str">
        <f>IF(Table2[[#This Row],[SOL T]]=0,"--", IF(Table2[[#This Row],[SOL FE]]/Table2[[#This Row],[SOL T]]=0, "--", Table2[[#This Row],[SOL FE]]/Table2[[#This Row],[SOL T]]))</f>
        <v>--</v>
      </c>
      <c r="EU253" s="2">
        <v>0</v>
      </c>
      <c r="EV253" s="2">
        <v>0</v>
      </c>
      <c r="EW253" s="2">
        <v>0</v>
      </c>
      <c r="EX253" s="2">
        <v>0</v>
      </c>
      <c r="EY253" s="6">
        <f>SUM(Table2[[#This Row],[CHO B]:[CHO FE]])</f>
        <v>0</v>
      </c>
      <c r="EZ253" s="11" t="str">
        <f>IF((Table2[[#This Row],[CHO T]]/Table2[[#This Row],[Admission]]) = 0, "--", (Table2[[#This Row],[CHO T]]/Table2[[#This Row],[Admission]]))</f>
        <v>--</v>
      </c>
      <c r="FA253" s="11" t="str">
        <f>IF(Table2[[#This Row],[CHO T]]=0,"--", IF(Table2[[#This Row],[CHO HS]]/Table2[[#This Row],[CHO T]]=0, "--", Table2[[#This Row],[CHO HS]]/Table2[[#This Row],[CHO T]]))</f>
        <v>--</v>
      </c>
      <c r="FB253" s="18" t="str">
        <f>IF(Table2[[#This Row],[CHO T]]=0,"--", IF(Table2[[#This Row],[CHO FE]]/Table2[[#This Row],[CHO T]]=0, "--", Table2[[#This Row],[CHO FE]]/Table2[[#This Row],[CHO T]]))</f>
        <v>--</v>
      </c>
      <c r="FC25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102</v>
      </c>
      <c r="FD253">
        <v>0</v>
      </c>
      <c r="FE253">
        <v>0</v>
      </c>
      <c r="FF253" s="1" t="s">
        <v>390</v>
      </c>
      <c r="FG253" s="1" t="s">
        <v>390</v>
      </c>
      <c r="FH253">
        <v>0</v>
      </c>
      <c r="FI253">
        <v>0</v>
      </c>
      <c r="FJ253" s="1" t="s">
        <v>390</v>
      </c>
      <c r="FK253" s="1" t="s">
        <v>390</v>
      </c>
      <c r="FL253">
        <v>0</v>
      </c>
      <c r="FM253">
        <v>5</v>
      </c>
      <c r="FN253" s="1" t="s">
        <v>390</v>
      </c>
      <c r="FO253" s="1" t="s">
        <v>390</v>
      </c>
    </row>
    <row r="254" spans="1:171">
      <c r="A254">
        <v>1003</v>
      </c>
      <c r="B254">
        <v>185</v>
      </c>
      <c r="C254" t="s">
        <v>102</v>
      </c>
      <c r="D254" t="s">
        <v>351</v>
      </c>
      <c r="E254" s="20">
        <v>720</v>
      </c>
      <c r="F254" s="2">
        <v>65</v>
      </c>
      <c r="G254" s="2">
        <v>0</v>
      </c>
      <c r="H254" s="2">
        <v>0</v>
      </c>
      <c r="I254" s="2">
        <v>0</v>
      </c>
      <c r="J254" s="6">
        <f>SUM(Table2[[#This Row],[FB B]:[FB FE]])</f>
        <v>65</v>
      </c>
      <c r="K254" s="11">
        <f>IF((Table2[[#This Row],[FB T]]/Table2[[#This Row],[Admission]]) = 0, "--", (Table2[[#This Row],[FB T]]/Table2[[#This Row],[Admission]]))</f>
        <v>9.0277777777777776E-2</v>
      </c>
      <c r="L254" s="11" t="str">
        <f>IF(Table2[[#This Row],[FB T]]=0,"--", IF(Table2[[#This Row],[FB HS]]/Table2[[#This Row],[FB T]]=0, "--", Table2[[#This Row],[FB HS]]/Table2[[#This Row],[FB T]]))</f>
        <v>--</v>
      </c>
      <c r="M254" s="18" t="str">
        <f>IF(Table2[[#This Row],[FB T]]=0,"--", IF(Table2[[#This Row],[FB FE]]/Table2[[#This Row],[FB T]]=0, "--", Table2[[#This Row],[FB FE]]/Table2[[#This Row],[FB T]]))</f>
        <v>--</v>
      </c>
      <c r="N254" s="2">
        <v>9</v>
      </c>
      <c r="O254" s="2">
        <v>11</v>
      </c>
      <c r="P254" s="2">
        <v>0</v>
      </c>
      <c r="Q254" s="2">
        <v>0</v>
      </c>
      <c r="R254" s="6">
        <f>SUM(Table2[[#This Row],[XC B]:[XC FE]])</f>
        <v>20</v>
      </c>
      <c r="S254" s="11">
        <f>IF((Table2[[#This Row],[XC T]]/Table2[[#This Row],[Admission]]) = 0, "--", (Table2[[#This Row],[XC T]]/Table2[[#This Row],[Admission]]))</f>
        <v>2.7777777777777776E-2</v>
      </c>
      <c r="T254" s="11" t="str">
        <f>IF(Table2[[#This Row],[XC T]]=0,"--", IF(Table2[[#This Row],[XC HS]]/Table2[[#This Row],[XC T]]=0, "--", Table2[[#This Row],[XC HS]]/Table2[[#This Row],[XC T]]))</f>
        <v>--</v>
      </c>
      <c r="U254" s="18" t="str">
        <f>IF(Table2[[#This Row],[XC T]]=0,"--", IF(Table2[[#This Row],[XC FE]]/Table2[[#This Row],[XC T]]=0, "--", Table2[[#This Row],[XC FE]]/Table2[[#This Row],[XC T]]))</f>
        <v>--</v>
      </c>
      <c r="V254" s="2">
        <v>34</v>
      </c>
      <c r="W254" s="2">
        <v>0</v>
      </c>
      <c r="X254" s="2">
        <v>0</v>
      </c>
      <c r="Y254" s="6">
        <f>SUM(Table2[[#This Row],[VB G]:[VB FE]])</f>
        <v>34</v>
      </c>
      <c r="Z254" s="11">
        <f>IF((Table2[[#This Row],[VB T]]/Table2[[#This Row],[Admission]]) = 0, "--", (Table2[[#This Row],[VB T]]/Table2[[#This Row],[Admission]]))</f>
        <v>4.7222222222222221E-2</v>
      </c>
      <c r="AA254" s="11" t="str">
        <f>IF(Table2[[#This Row],[VB T]]=0,"--", IF(Table2[[#This Row],[VB HS]]/Table2[[#This Row],[VB T]]=0, "--", Table2[[#This Row],[VB HS]]/Table2[[#This Row],[VB T]]))</f>
        <v>--</v>
      </c>
      <c r="AB254" s="18" t="str">
        <f>IF(Table2[[#This Row],[VB T]]=0,"--", IF(Table2[[#This Row],[VB FE]]/Table2[[#This Row],[VB T]]=0, "--", Table2[[#This Row],[VB FE]]/Table2[[#This Row],[VB T]]))</f>
        <v>--</v>
      </c>
      <c r="AC254" s="2">
        <v>29</v>
      </c>
      <c r="AD254" s="2">
        <v>35</v>
      </c>
      <c r="AE254" s="2">
        <v>0</v>
      </c>
      <c r="AF254" s="2">
        <v>2</v>
      </c>
      <c r="AG254" s="6">
        <f>SUM(Table2[[#This Row],[SC B]:[SC FE]])</f>
        <v>66</v>
      </c>
      <c r="AH254" s="11">
        <f>IF((Table2[[#This Row],[SC T]]/Table2[[#This Row],[Admission]]) = 0, "--", (Table2[[#This Row],[SC T]]/Table2[[#This Row],[Admission]]))</f>
        <v>9.166666666666666E-2</v>
      </c>
      <c r="AI254" s="11" t="str">
        <f>IF(Table2[[#This Row],[SC T]]=0,"--", IF(Table2[[#This Row],[SC HS]]/Table2[[#This Row],[SC T]]=0, "--", Table2[[#This Row],[SC HS]]/Table2[[#This Row],[SC T]]))</f>
        <v>--</v>
      </c>
      <c r="AJ254" s="18">
        <f>IF(Table2[[#This Row],[SC T]]=0,"--", IF(Table2[[#This Row],[SC FE]]/Table2[[#This Row],[SC T]]=0, "--", Table2[[#This Row],[SC FE]]/Table2[[#This Row],[SC T]]))</f>
        <v>3.0303030303030304E-2</v>
      </c>
      <c r="AK254" s="15">
        <f>SUM(Table2[[#This Row],[FB T]],Table2[[#This Row],[XC T]],Table2[[#This Row],[VB T]],Table2[[#This Row],[SC T]])</f>
        <v>185</v>
      </c>
      <c r="AL254" s="2">
        <v>35</v>
      </c>
      <c r="AM254" s="2">
        <v>29</v>
      </c>
      <c r="AN254" s="2">
        <v>0</v>
      </c>
      <c r="AO254" s="2">
        <v>0</v>
      </c>
      <c r="AP254" s="6">
        <f>SUM(Table2[[#This Row],[BX B]:[BX FE]])</f>
        <v>64</v>
      </c>
      <c r="AQ254" s="11">
        <f>IF((Table2[[#This Row],[BX T]]/Table2[[#This Row],[Admission]]) = 0, "--", (Table2[[#This Row],[BX T]]/Table2[[#This Row],[Admission]]))</f>
        <v>8.8888888888888892E-2</v>
      </c>
      <c r="AR254" s="11" t="str">
        <f>IF(Table2[[#This Row],[BX T]]=0,"--", IF(Table2[[#This Row],[BX HS]]/Table2[[#This Row],[BX T]]=0, "--", Table2[[#This Row],[BX HS]]/Table2[[#This Row],[BX T]]))</f>
        <v>--</v>
      </c>
      <c r="AS254" s="18" t="str">
        <f>IF(Table2[[#This Row],[BX T]]=0,"--", IF(Table2[[#This Row],[BX FE]]/Table2[[#This Row],[BX T]]=0, "--", Table2[[#This Row],[BX FE]]/Table2[[#This Row],[BX T]]))</f>
        <v>--</v>
      </c>
      <c r="AT254" s="2">
        <v>16</v>
      </c>
      <c r="AU254" s="2">
        <v>6</v>
      </c>
      <c r="AV254" s="2">
        <v>0</v>
      </c>
      <c r="AW254" s="2">
        <v>0</v>
      </c>
      <c r="AX254" s="6">
        <f>SUM(Table2[[#This Row],[SW B]:[SW FE]])</f>
        <v>22</v>
      </c>
      <c r="AY254" s="11">
        <f>IF((Table2[[#This Row],[SW T]]/Table2[[#This Row],[Admission]]) = 0, "--", (Table2[[#This Row],[SW T]]/Table2[[#This Row],[Admission]]))</f>
        <v>3.0555555555555555E-2</v>
      </c>
      <c r="AZ254" s="11" t="str">
        <f>IF(Table2[[#This Row],[SW T]]=0,"--", IF(Table2[[#This Row],[SW HS]]/Table2[[#This Row],[SW T]]=0, "--", Table2[[#This Row],[SW HS]]/Table2[[#This Row],[SW T]]))</f>
        <v>--</v>
      </c>
      <c r="BA254" s="18" t="str">
        <f>IF(Table2[[#This Row],[SW T]]=0,"--", IF(Table2[[#This Row],[SW FE]]/Table2[[#This Row],[SW T]]=0, "--", Table2[[#This Row],[SW FE]]/Table2[[#This Row],[SW T]]))</f>
        <v>--</v>
      </c>
      <c r="BB254" s="2">
        <v>0</v>
      </c>
      <c r="BC254" s="2">
        <v>28</v>
      </c>
      <c r="BD254" s="2">
        <v>0</v>
      </c>
      <c r="BE254" s="2">
        <v>0</v>
      </c>
      <c r="BF254" s="6">
        <f>SUM(Table2[[#This Row],[CHE B]:[CHE FE]])</f>
        <v>28</v>
      </c>
      <c r="BG254" s="11">
        <f>IF((Table2[[#This Row],[CHE T]]/Table2[[#This Row],[Admission]]) = 0, "--", (Table2[[#This Row],[CHE T]]/Table2[[#This Row],[Admission]]))</f>
        <v>3.888888888888889E-2</v>
      </c>
      <c r="BH254" s="11" t="str">
        <f>IF(Table2[[#This Row],[CHE T]]=0,"--", IF(Table2[[#This Row],[CHE HS]]/Table2[[#This Row],[CHE T]]=0, "--", Table2[[#This Row],[CHE HS]]/Table2[[#This Row],[CHE T]]))</f>
        <v>--</v>
      </c>
      <c r="BI254" s="22" t="str">
        <f>IF(Table2[[#This Row],[CHE T]]=0,"--", IF(Table2[[#This Row],[CHE FE]]/Table2[[#This Row],[CHE T]]=0, "--", Table2[[#This Row],[CHE FE]]/Table2[[#This Row],[CHE T]]))</f>
        <v>--</v>
      </c>
      <c r="BJ254" s="2">
        <v>45</v>
      </c>
      <c r="BK254" s="2">
        <v>0</v>
      </c>
      <c r="BL254" s="2">
        <v>0</v>
      </c>
      <c r="BM254" s="2">
        <v>0</v>
      </c>
      <c r="BN254" s="6">
        <f>SUM(Table2[[#This Row],[WR B]:[WR FE]])</f>
        <v>45</v>
      </c>
      <c r="BO254" s="11">
        <f>IF((Table2[[#This Row],[WR T]]/Table2[[#This Row],[Admission]]) = 0, "--", (Table2[[#This Row],[WR T]]/Table2[[#This Row],[Admission]]))</f>
        <v>6.25E-2</v>
      </c>
      <c r="BP254" s="11" t="str">
        <f>IF(Table2[[#This Row],[WR T]]=0,"--", IF(Table2[[#This Row],[WR HS]]/Table2[[#This Row],[WR T]]=0, "--", Table2[[#This Row],[WR HS]]/Table2[[#This Row],[WR T]]))</f>
        <v>--</v>
      </c>
      <c r="BQ254" s="18" t="str">
        <f>IF(Table2[[#This Row],[WR T]]=0,"--", IF(Table2[[#This Row],[WR FE]]/Table2[[#This Row],[WR T]]=0, "--", Table2[[#This Row],[WR FE]]/Table2[[#This Row],[WR T]]))</f>
        <v>--</v>
      </c>
      <c r="BR254" s="2">
        <v>0</v>
      </c>
      <c r="BS254" s="2">
        <v>13</v>
      </c>
      <c r="BT254" s="2">
        <v>0</v>
      </c>
      <c r="BU254" s="2">
        <v>0</v>
      </c>
      <c r="BV254" s="6">
        <f>SUM(Table2[[#This Row],[DNC B]:[DNC FE]])</f>
        <v>13</v>
      </c>
      <c r="BW254" s="11">
        <f>IF((Table2[[#This Row],[DNC T]]/Table2[[#This Row],[Admission]]) = 0, "--", (Table2[[#This Row],[DNC T]]/Table2[[#This Row],[Admission]]))</f>
        <v>1.8055555555555554E-2</v>
      </c>
      <c r="BX254" s="11" t="str">
        <f>IF(Table2[[#This Row],[DNC T]]=0,"--", IF(Table2[[#This Row],[DNC HS]]/Table2[[#This Row],[DNC T]]=0, "--", Table2[[#This Row],[DNC HS]]/Table2[[#This Row],[DNC T]]))</f>
        <v>--</v>
      </c>
      <c r="BY254" s="18" t="str">
        <f>IF(Table2[[#This Row],[DNC T]]=0,"--", IF(Table2[[#This Row],[DNC FE]]/Table2[[#This Row],[DNC T]]=0, "--", Table2[[#This Row],[DNC FE]]/Table2[[#This Row],[DNC T]]))</f>
        <v>--</v>
      </c>
      <c r="BZ254" s="24">
        <f>SUM(Table2[[#This Row],[BX T]],Table2[[#This Row],[SW T]],Table2[[#This Row],[CHE T]],Table2[[#This Row],[WR T]],Table2[[#This Row],[DNC T]])</f>
        <v>172</v>
      </c>
      <c r="CA254" s="2">
        <v>32</v>
      </c>
      <c r="CB254" s="2">
        <v>30</v>
      </c>
      <c r="CC254" s="2">
        <v>0</v>
      </c>
      <c r="CD254" s="2">
        <v>5</v>
      </c>
      <c r="CE254" s="6">
        <f>SUM(Table2[[#This Row],[TF B]:[TF FE]])</f>
        <v>67</v>
      </c>
      <c r="CF254" s="11">
        <f>IF((Table2[[#This Row],[TF T]]/Table2[[#This Row],[Admission]]) = 0, "--", (Table2[[#This Row],[TF T]]/Table2[[#This Row],[Admission]]))</f>
        <v>9.3055555555555558E-2</v>
      </c>
      <c r="CG254" s="11" t="str">
        <f>IF(Table2[[#This Row],[TF T]]=0,"--", IF(Table2[[#This Row],[TF HS]]/Table2[[#This Row],[TF T]]=0, "--", Table2[[#This Row],[TF HS]]/Table2[[#This Row],[TF T]]))</f>
        <v>--</v>
      </c>
      <c r="CH254" s="18">
        <f>IF(Table2[[#This Row],[TF T]]=0,"--", IF(Table2[[#This Row],[TF FE]]/Table2[[#This Row],[TF T]]=0, "--", Table2[[#This Row],[TF FE]]/Table2[[#This Row],[TF T]]))</f>
        <v>7.4626865671641784E-2</v>
      </c>
      <c r="CI254" s="2">
        <v>38</v>
      </c>
      <c r="CJ254" s="2">
        <v>0</v>
      </c>
      <c r="CK254" s="2">
        <v>0</v>
      </c>
      <c r="CL254" s="2">
        <v>0</v>
      </c>
      <c r="CM254" s="6">
        <f>SUM(Table2[[#This Row],[BB B]:[BB FE]])</f>
        <v>38</v>
      </c>
      <c r="CN254" s="11">
        <f>IF((Table2[[#This Row],[BB T]]/Table2[[#This Row],[Admission]]) = 0, "--", (Table2[[#This Row],[BB T]]/Table2[[#This Row],[Admission]]))</f>
        <v>5.2777777777777778E-2</v>
      </c>
      <c r="CO254" s="11" t="str">
        <f>IF(Table2[[#This Row],[BB T]]=0,"--", IF(Table2[[#This Row],[BB HS]]/Table2[[#This Row],[BB T]]=0, "--", Table2[[#This Row],[BB HS]]/Table2[[#This Row],[BB T]]))</f>
        <v>--</v>
      </c>
      <c r="CP254" s="18" t="str">
        <f>IF(Table2[[#This Row],[BB T]]=0,"--", IF(Table2[[#This Row],[BB FE]]/Table2[[#This Row],[BB T]]=0, "--", Table2[[#This Row],[BB FE]]/Table2[[#This Row],[BB T]]))</f>
        <v>--</v>
      </c>
      <c r="CQ254" s="2">
        <v>0</v>
      </c>
      <c r="CR254" s="2">
        <v>27</v>
      </c>
      <c r="CS254" s="2">
        <v>0</v>
      </c>
      <c r="CT254" s="2">
        <v>0</v>
      </c>
      <c r="CU254" s="6">
        <f>SUM(Table2[[#This Row],[SB B]:[SB FE]])</f>
        <v>27</v>
      </c>
      <c r="CV254" s="11">
        <f>IF((Table2[[#This Row],[SB T]]/Table2[[#This Row],[Admission]]) = 0, "--", (Table2[[#This Row],[SB T]]/Table2[[#This Row],[Admission]]))</f>
        <v>3.7499999999999999E-2</v>
      </c>
      <c r="CW254" s="11" t="str">
        <f>IF(Table2[[#This Row],[SB T]]=0,"--", IF(Table2[[#This Row],[SB HS]]/Table2[[#This Row],[SB T]]=0, "--", Table2[[#This Row],[SB HS]]/Table2[[#This Row],[SB T]]))</f>
        <v>--</v>
      </c>
      <c r="CX254" s="18" t="str">
        <f>IF(Table2[[#This Row],[SB T]]=0,"--", IF(Table2[[#This Row],[SB FE]]/Table2[[#This Row],[SB T]]=0, "--", Table2[[#This Row],[SB FE]]/Table2[[#This Row],[SB T]]))</f>
        <v>--</v>
      </c>
      <c r="CY254" s="2">
        <v>11</v>
      </c>
      <c r="CZ254" s="2">
        <v>1</v>
      </c>
      <c r="DA254" s="2">
        <v>0</v>
      </c>
      <c r="DB254" s="2">
        <v>0</v>
      </c>
      <c r="DC254" s="6">
        <f>SUM(Table2[[#This Row],[GF B]:[GF FE]])</f>
        <v>12</v>
      </c>
      <c r="DD254" s="11">
        <f>IF((Table2[[#This Row],[GF T]]/Table2[[#This Row],[Admission]]) = 0, "--", (Table2[[#This Row],[GF T]]/Table2[[#This Row],[Admission]]))</f>
        <v>1.6666666666666666E-2</v>
      </c>
      <c r="DE254" s="11" t="str">
        <f>IF(Table2[[#This Row],[GF T]]=0,"--", IF(Table2[[#This Row],[GF HS]]/Table2[[#This Row],[GF T]]=0, "--", Table2[[#This Row],[GF HS]]/Table2[[#This Row],[GF T]]))</f>
        <v>--</v>
      </c>
      <c r="DF254" s="18" t="str">
        <f>IF(Table2[[#This Row],[GF T]]=0,"--", IF(Table2[[#This Row],[GF FE]]/Table2[[#This Row],[GF T]]=0, "--", Table2[[#This Row],[GF FE]]/Table2[[#This Row],[GF T]]))</f>
        <v>--</v>
      </c>
      <c r="DG254" s="2">
        <v>0</v>
      </c>
      <c r="DH254" s="2">
        <v>0</v>
      </c>
      <c r="DI254" s="2">
        <v>0</v>
      </c>
      <c r="DJ254" s="2">
        <v>0</v>
      </c>
      <c r="DK254" s="6">
        <f>SUM(Table2[[#This Row],[TN B]:[TN FE]])</f>
        <v>0</v>
      </c>
      <c r="DL254" s="11" t="str">
        <f>IF((Table2[[#This Row],[TN T]]/Table2[[#This Row],[Admission]]) = 0, "--", (Table2[[#This Row],[TN T]]/Table2[[#This Row],[Admission]]))</f>
        <v>--</v>
      </c>
      <c r="DM254" s="11" t="str">
        <f>IF(Table2[[#This Row],[TN T]]=0,"--", IF(Table2[[#This Row],[TN HS]]/Table2[[#This Row],[TN T]]=0, "--", Table2[[#This Row],[TN HS]]/Table2[[#This Row],[TN T]]))</f>
        <v>--</v>
      </c>
      <c r="DN254" s="18" t="str">
        <f>IF(Table2[[#This Row],[TN T]]=0,"--", IF(Table2[[#This Row],[TN FE]]/Table2[[#This Row],[TN T]]=0, "--", Table2[[#This Row],[TN FE]]/Table2[[#This Row],[TN T]]))</f>
        <v>--</v>
      </c>
      <c r="DO254" s="2">
        <v>19</v>
      </c>
      <c r="DP254" s="2">
        <v>14</v>
      </c>
      <c r="DQ254" s="2">
        <v>0</v>
      </c>
      <c r="DR254" s="2">
        <v>2</v>
      </c>
      <c r="DS254" s="6">
        <f>SUM(Table2[[#This Row],[BND B]:[BND FE]])</f>
        <v>35</v>
      </c>
      <c r="DT254" s="11">
        <f>IF((Table2[[#This Row],[BND T]]/Table2[[#This Row],[Admission]]) = 0, "--", (Table2[[#This Row],[BND T]]/Table2[[#This Row],[Admission]]))</f>
        <v>4.8611111111111112E-2</v>
      </c>
      <c r="DU254" s="11" t="str">
        <f>IF(Table2[[#This Row],[BND T]]=0,"--", IF(Table2[[#This Row],[BND HS]]/Table2[[#This Row],[BND T]]=0, "--", Table2[[#This Row],[BND HS]]/Table2[[#This Row],[BND T]]))</f>
        <v>--</v>
      </c>
      <c r="DV254" s="18">
        <f>IF(Table2[[#This Row],[BND T]]=0,"--", IF(Table2[[#This Row],[BND FE]]/Table2[[#This Row],[BND T]]=0, "--", Table2[[#This Row],[BND FE]]/Table2[[#This Row],[BND T]]))</f>
        <v>5.7142857142857141E-2</v>
      </c>
      <c r="DW254" s="2">
        <v>0</v>
      </c>
      <c r="DX254" s="2">
        <v>0</v>
      </c>
      <c r="DY254" s="2">
        <v>0</v>
      </c>
      <c r="DZ254" s="2">
        <v>0</v>
      </c>
      <c r="EA254" s="6">
        <f>SUM(Table2[[#This Row],[SPE B]:[SPE FE]])</f>
        <v>0</v>
      </c>
      <c r="EB254" s="11" t="str">
        <f>IF((Table2[[#This Row],[SPE T]]/Table2[[#This Row],[Admission]]) = 0, "--", (Table2[[#This Row],[SPE T]]/Table2[[#This Row],[Admission]]))</f>
        <v>--</v>
      </c>
      <c r="EC254" s="11" t="str">
        <f>IF(Table2[[#This Row],[SPE T]]=0,"--", IF(Table2[[#This Row],[SPE HS]]/Table2[[#This Row],[SPE T]]=0, "--", Table2[[#This Row],[SPE HS]]/Table2[[#This Row],[SPE T]]))</f>
        <v>--</v>
      </c>
      <c r="ED254" s="18" t="str">
        <f>IF(Table2[[#This Row],[SPE T]]=0,"--", IF(Table2[[#This Row],[SPE FE]]/Table2[[#This Row],[SPE T]]=0, "--", Table2[[#This Row],[SPE FE]]/Table2[[#This Row],[SPE T]]))</f>
        <v>--</v>
      </c>
      <c r="EE254" s="2">
        <v>0</v>
      </c>
      <c r="EF254" s="2">
        <v>0</v>
      </c>
      <c r="EG254" s="2">
        <v>0</v>
      </c>
      <c r="EH254" s="2">
        <v>0</v>
      </c>
      <c r="EI254" s="6">
        <f>SUM(Table2[[#This Row],[ORC B]:[ORC FE]])</f>
        <v>0</v>
      </c>
      <c r="EJ254" s="11" t="str">
        <f>IF((Table2[[#This Row],[ORC T]]/Table2[[#This Row],[Admission]]) = 0, "--", (Table2[[#This Row],[ORC T]]/Table2[[#This Row],[Admission]]))</f>
        <v>--</v>
      </c>
      <c r="EK254" s="11" t="str">
        <f>IF(Table2[[#This Row],[ORC T]]=0,"--", IF(Table2[[#This Row],[ORC HS]]/Table2[[#This Row],[ORC T]]=0, "--", Table2[[#This Row],[ORC HS]]/Table2[[#This Row],[ORC T]]))</f>
        <v>--</v>
      </c>
      <c r="EL254" s="18" t="str">
        <f>IF(Table2[[#This Row],[ORC T]]=0,"--", IF(Table2[[#This Row],[ORC FE]]/Table2[[#This Row],[ORC T]]=0, "--", Table2[[#This Row],[ORC FE]]/Table2[[#This Row],[ORC T]]))</f>
        <v>--</v>
      </c>
      <c r="EM254" s="2">
        <v>0</v>
      </c>
      <c r="EN254" s="2">
        <v>0</v>
      </c>
      <c r="EO254" s="2">
        <v>0</v>
      </c>
      <c r="EP254" s="2">
        <v>0</v>
      </c>
      <c r="EQ254" s="6">
        <f>SUM(Table2[[#This Row],[SOL B]:[SOL FE]])</f>
        <v>0</v>
      </c>
      <c r="ER254" s="11" t="str">
        <f>IF((Table2[[#This Row],[SOL T]]/Table2[[#This Row],[Admission]]) = 0, "--", (Table2[[#This Row],[SOL T]]/Table2[[#This Row],[Admission]]))</f>
        <v>--</v>
      </c>
      <c r="ES254" s="11" t="str">
        <f>IF(Table2[[#This Row],[SOL T]]=0,"--", IF(Table2[[#This Row],[SOL HS]]/Table2[[#This Row],[SOL T]]=0, "--", Table2[[#This Row],[SOL HS]]/Table2[[#This Row],[SOL T]]))</f>
        <v>--</v>
      </c>
      <c r="ET254" s="18" t="str">
        <f>IF(Table2[[#This Row],[SOL T]]=0,"--", IF(Table2[[#This Row],[SOL FE]]/Table2[[#This Row],[SOL T]]=0, "--", Table2[[#This Row],[SOL FE]]/Table2[[#This Row],[SOL T]]))</f>
        <v>--</v>
      </c>
      <c r="EU254" s="2">
        <v>24</v>
      </c>
      <c r="EV254" s="2">
        <v>29</v>
      </c>
      <c r="EW254" s="2">
        <v>0</v>
      </c>
      <c r="EX254" s="2">
        <v>3</v>
      </c>
      <c r="EY254" s="6">
        <f>SUM(Table2[[#This Row],[CHO B]:[CHO FE]])</f>
        <v>56</v>
      </c>
      <c r="EZ254" s="11">
        <f>IF((Table2[[#This Row],[CHO T]]/Table2[[#This Row],[Admission]]) = 0, "--", (Table2[[#This Row],[CHO T]]/Table2[[#This Row],[Admission]]))</f>
        <v>7.7777777777777779E-2</v>
      </c>
      <c r="FA254" s="11" t="str">
        <f>IF(Table2[[#This Row],[CHO T]]=0,"--", IF(Table2[[#This Row],[CHO HS]]/Table2[[#This Row],[CHO T]]=0, "--", Table2[[#This Row],[CHO HS]]/Table2[[#This Row],[CHO T]]))</f>
        <v>--</v>
      </c>
      <c r="FB254" s="18">
        <f>IF(Table2[[#This Row],[CHO T]]=0,"--", IF(Table2[[#This Row],[CHO FE]]/Table2[[#This Row],[CHO T]]=0, "--", Table2[[#This Row],[CHO FE]]/Table2[[#This Row],[CHO T]]))</f>
        <v>5.3571428571428568E-2</v>
      </c>
      <c r="FC25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235</v>
      </c>
      <c r="FD254">
        <v>2</v>
      </c>
      <c r="FE254">
        <v>0</v>
      </c>
      <c r="FF254" s="1" t="s">
        <v>390</v>
      </c>
      <c r="FG254" s="1" t="s">
        <v>390</v>
      </c>
      <c r="FH254">
        <v>0</v>
      </c>
      <c r="FI254">
        <v>0</v>
      </c>
      <c r="FJ254" s="1" t="s">
        <v>390</v>
      </c>
      <c r="FK254" s="1" t="s">
        <v>390</v>
      </c>
      <c r="FL254">
        <v>0</v>
      </c>
      <c r="FM254">
        <v>699</v>
      </c>
      <c r="FN254" s="1" t="s">
        <v>390</v>
      </c>
      <c r="FO254" s="1" t="s">
        <v>390</v>
      </c>
    </row>
    <row r="255" spans="1:171">
      <c r="A255">
        <v>979</v>
      </c>
      <c r="B255">
        <v>268</v>
      </c>
      <c r="C255" t="s">
        <v>102</v>
      </c>
      <c r="D255" t="s">
        <v>352</v>
      </c>
      <c r="E255" s="20">
        <v>444</v>
      </c>
      <c r="F255" s="2">
        <v>38</v>
      </c>
      <c r="G255" s="2">
        <v>0</v>
      </c>
      <c r="H255" s="2">
        <v>0</v>
      </c>
      <c r="I255" s="2">
        <v>1</v>
      </c>
      <c r="J255" s="6">
        <f>SUM(Table2[[#This Row],[FB B]:[FB FE]])</f>
        <v>39</v>
      </c>
      <c r="K255" s="11">
        <f>IF((Table2[[#This Row],[FB T]]/Table2[[#This Row],[Admission]]) = 0, "--", (Table2[[#This Row],[FB T]]/Table2[[#This Row],[Admission]]))</f>
        <v>8.7837837837837843E-2</v>
      </c>
      <c r="L255" s="11" t="str">
        <f>IF(Table2[[#This Row],[FB T]]=0,"--", IF(Table2[[#This Row],[FB HS]]/Table2[[#This Row],[FB T]]=0, "--", Table2[[#This Row],[FB HS]]/Table2[[#This Row],[FB T]]))</f>
        <v>--</v>
      </c>
      <c r="M255" s="18">
        <f>IF(Table2[[#This Row],[FB T]]=0,"--", IF(Table2[[#This Row],[FB FE]]/Table2[[#This Row],[FB T]]=0, "--", Table2[[#This Row],[FB FE]]/Table2[[#This Row],[FB T]]))</f>
        <v>2.564102564102564E-2</v>
      </c>
      <c r="N255" s="2">
        <v>4</v>
      </c>
      <c r="O255" s="2">
        <v>4</v>
      </c>
      <c r="P255" s="2">
        <v>0</v>
      </c>
      <c r="Q255" s="2">
        <v>0</v>
      </c>
      <c r="R255" s="6">
        <f>SUM(Table2[[#This Row],[XC B]:[XC FE]])</f>
        <v>8</v>
      </c>
      <c r="S255" s="11">
        <f>IF((Table2[[#This Row],[XC T]]/Table2[[#This Row],[Admission]]) = 0, "--", (Table2[[#This Row],[XC T]]/Table2[[#This Row],[Admission]]))</f>
        <v>1.8018018018018018E-2</v>
      </c>
      <c r="T255" s="11" t="str">
        <f>IF(Table2[[#This Row],[XC T]]=0,"--", IF(Table2[[#This Row],[XC HS]]/Table2[[#This Row],[XC T]]=0, "--", Table2[[#This Row],[XC HS]]/Table2[[#This Row],[XC T]]))</f>
        <v>--</v>
      </c>
      <c r="U255" s="18" t="str">
        <f>IF(Table2[[#This Row],[XC T]]=0,"--", IF(Table2[[#This Row],[XC FE]]/Table2[[#This Row],[XC T]]=0, "--", Table2[[#This Row],[XC FE]]/Table2[[#This Row],[XC T]]))</f>
        <v>--</v>
      </c>
      <c r="V255" s="2">
        <v>15</v>
      </c>
      <c r="W255" s="2">
        <v>0</v>
      </c>
      <c r="X255" s="2">
        <v>0</v>
      </c>
      <c r="Y255" s="6">
        <f>SUM(Table2[[#This Row],[VB G]:[VB FE]])</f>
        <v>15</v>
      </c>
      <c r="Z255" s="11">
        <f>IF((Table2[[#This Row],[VB T]]/Table2[[#This Row],[Admission]]) = 0, "--", (Table2[[#This Row],[VB T]]/Table2[[#This Row],[Admission]]))</f>
        <v>3.3783783783783786E-2</v>
      </c>
      <c r="AA255" s="11" t="str">
        <f>IF(Table2[[#This Row],[VB T]]=0,"--", IF(Table2[[#This Row],[VB HS]]/Table2[[#This Row],[VB T]]=0, "--", Table2[[#This Row],[VB HS]]/Table2[[#This Row],[VB T]]))</f>
        <v>--</v>
      </c>
      <c r="AB255" s="18" t="str">
        <f>IF(Table2[[#This Row],[VB T]]=0,"--", IF(Table2[[#This Row],[VB FE]]/Table2[[#This Row],[VB T]]=0, "--", Table2[[#This Row],[VB FE]]/Table2[[#This Row],[VB T]]))</f>
        <v>--</v>
      </c>
      <c r="AC255" s="2">
        <v>12</v>
      </c>
      <c r="AD255" s="2">
        <v>11</v>
      </c>
      <c r="AE255" s="2">
        <v>0</v>
      </c>
      <c r="AF255" s="2">
        <v>0</v>
      </c>
      <c r="AG255" s="6">
        <f>SUM(Table2[[#This Row],[SC B]:[SC FE]])</f>
        <v>23</v>
      </c>
      <c r="AH255" s="11">
        <f>IF((Table2[[#This Row],[SC T]]/Table2[[#This Row],[Admission]]) = 0, "--", (Table2[[#This Row],[SC T]]/Table2[[#This Row],[Admission]]))</f>
        <v>5.18018018018018E-2</v>
      </c>
      <c r="AI255" s="11" t="str">
        <f>IF(Table2[[#This Row],[SC T]]=0,"--", IF(Table2[[#This Row],[SC HS]]/Table2[[#This Row],[SC T]]=0, "--", Table2[[#This Row],[SC HS]]/Table2[[#This Row],[SC T]]))</f>
        <v>--</v>
      </c>
      <c r="AJ255" s="18" t="str">
        <f>IF(Table2[[#This Row],[SC T]]=0,"--", IF(Table2[[#This Row],[SC FE]]/Table2[[#This Row],[SC T]]=0, "--", Table2[[#This Row],[SC FE]]/Table2[[#This Row],[SC T]]))</f>
        <v>--</v>
      </c>
      <c r="AK255" s="15">
        <f>SUM(Table2[[#This Row],[FB T]],Table2[[#This Row],[XC T]],Table2[[#This Row],[VB T]],Table2[[#This Row],[SC T]])</f>
        <v>85</v>
      </c>
      <c r="AL255" s="2">
        <v>19</v>
      </c>
      <c r="AM255" s="2">
        <v>18</v>
      </c>
      <c r="AN255" s="2">
        <v>0</v>
      </c>
      <c r="AO255" s="2">
        <v>1</v>
      </c>
      <c r="AP255" s="6">
        <f>SUM(Table2[[#This Row],[BX B]:[BX FE]])</f>
        <v>38</v>
      </c>
      <c r="AQ255" s="11">
        <f>IF((Table2[[#This Row],[BX T]]/Table2[[#This Row],[Admission]]) = 0, "--", (Table2[[#This Row],[BX T]]/Table2[[#This Row],[Admission]]))</f>
        <v>8.5585585585585586E-2</v>
      </c>
      <c r="AR255" s="11" t="str">
        <f>IF(Table2[[#This Row],[BX T]]=0,"--", IF(Table2[[#This Row],[BX HS]]/Table2[[#This Row],[BX T]]=0, "--", Table2[[#This Row],[BX HS]]/Table2[[#This Row],[BX T]]))</f>
        <v>--</v>
      </c>
      <c r="AS255" s="18">
        <f>IF(Table2[[#This Row],[BX T]]=0,"--", IF(Table2[[#This Row],[BX FE]]/Table2[[#This Row],[BX T]]=0, "--", Table2[[#This Row],[BX FE]]/Table2[[#This Row],[BX T]]))</f>
        <v>2.6315789473684209E-2</v>
      </c>
      <c r="AT255" s="2">
        <v>7</v>
      </c>
      <c r="AU255" s="2">
        <v>8</v>
      </c>
      <c r="AV255" s="2">
        <v>0</v>
      </c>
      <c r="AW255" s="2">
        <v>0</v>
      </c>
      <c r="AX255" s="6">
        <f>SUM(Table2[[#This Row],[SW B]:[SW FE]])</f>
        <v>15</v>
      </c>
      <c r="AY255" s="11">
        <f>IF((Table2[[#This Row],[SW T]]/Table2[[#This Row],[Admission]]) = 0, "--", (Table2[[#This Row],[SW T]]/Table2[[#This Row],[Admission]]))</f>
        <v>3.3783783783783786E-2</v>
      </c>
      <c r="AZ255" s="11" t="str">
        <f>IF(Table2[[#This Row],[SW T]]=0,"--", IF(Table2[[#This Row],[SW HS]]/Table2[[#This Row],[SW T]]=0, "--", Table2[[#This Row],[SW HS]]/Table2[[#This Row],[SW T]]))</f>
        <v>--</v>
      </c>
      <c r="BA255" s="18" t="str">
        <f>IF(Table2[[#This Row],[SW T]]=0,"--", IF(Table2[[#This Row],[SW FE]]/Table2[[#This Row],[SW T]]=0, "--", Table2[[#This Row],[SW FE]]/Table2[[#This Row],[SW T]]))</f>
        <v>--</v>
      </c>
      <c r="BB255" s="2">
        <v>0</v>
      </c>
      <c r="BC255" s="2">
        <v>0</v>
      </c>
      <c r="BD255" s="2">
        <v>0</v>
      </c>
      <c r="BE255" s="2">
        <v>0</v>
      </c>
      <c r="BF255" s="6">
        <f>SUM(Table2[[#This Row],[CHE B]:[CHE FE]])</f>
        <v>0</v>
      </c>
      <c r="BG255" s="11" t="str">
        <f>IF((Table2[[#This Row],[CHE T]]/Table2[[#This Row],[Admission]]) = 0, "--", (Table2[[#This Row],[CHE T]]/Table2[[#This Row],[Admission]]))</f>
        <v>--</v>
      </c>
      <c r="BH255" s="11" t="str">
        <f>IF(Table2[[#This Row],[CHE T]]=0,"--", IF(Table2[[#This Row],[CHE HS]]/Table2[[#This Row],[CHE T]]=0, "--", Table2[[#This Row],[CHE HS]]/Table2[[#This Row],[CHE T]]))</f>
        <v>--</v>
      </c>
      <c r="BI255" s="22" t="str">
        <f>IF(Table2[[#This Row],[CHE T]]=0,"--", IF(Table2[[#This Row],[CHE FE]]/Table2[[#This Row],[CHE T]]=0, "--", Table2[[#This Row],[CHE FE]]/Table2[[#This Row],[CHE T]]))</f>
        <v>--</v>
      </c>
      <c r="BJ255" s="2">
        <v>13</v>
      </c>
      <c r="BK255" s="2">
        <v>1</v>
      </c>
      <c r="BL255" s="2">
        <v>0</v>
      </c>
      <c r="BM255" s="2">
        <v>0</v>
      </c>
      <c r="BN255" s="6">
        <f>SUM(Table2[[#This Row],[WR B]:[WR FE]])</f>
        <v>14</v>
      </c>
      <c r="BO255" s="11">
        <f>IF((Table2[[#This Row],[WR T]]/Table2[[#This Row],[Admission]]) = 0, "--", (Table2[[#This Row],[WR T]]/Table2[[#This Row],[Admission]]))</f>
        <v>3.1531531531531529E-2</v>
      </c>
      <c r="BP255" s="11" t="str">
        <f>IF(Table2[[#This Row],[WR T]]=0,"--", IF(Table2[[#This Row],[WR HS]]/Table2[[#This Row],[WR T]]=0, "--", Table2[[#This Row],[WR HS]]/Table2[[#This Row],[WR T]]))</f>
        <v>--</v>
      </c>
      <c r="BQ255" s="18" t="str">
        <f>IF(Table2[[#This Row],[WR T]]=0,"--", IF(Table2[[#This Row],[WR FE]]/Table2[[#This Row],[WR T]]=0, "--", Table2[[#This Row],[WR FE]]/Table2[[#This Row],[WR T]]))</f>
        <v>--</v>
      </c>
      <c r="BR255" s="2">
        <v>0</v>
      </c>
      <c r="BS255" s="2">
        <v>11</v>
      </c>
      <c r="BT255" s="2">
        <v>0</v>
      </c>
      <c r="BU255" s="2">
        <v>0</v>
      </c>
      <c r="BV255" s="6">
        <f>SUM(Table2[[#This Row],[DNC B]:[DNC FE]])</f>
        <v>11</v>
      </c>
      <c r="BW255" s="11">
        <f>IF((Table2[[#This Row],[DNC T]]/Table2[[#This Row],[Admission]]) = 0, "--", (Table2[[#This Row],[DNC T]]/Table2[[#This Row],[Admission]]))</f>
        <v>2.4774774774774775E-2</v>
      </c>
      <c r="BX255" s="11" t="str">
        <f>IF(Table2[[#This Row],[DNC T]]=0,"--", IF(Table2[[#This Row],[DNC HS]]/Table2[[#This Row],[DNC T]]=0, "--", Table2[[#This Row],[DNC HS]]/Table2[[#This Row],[DNC T]]))</f>
        <v>--</v>
      </c>
      <c r="BY255" s="18" t="str">
        <f>IF(Table2[[#This Row],[DNC T]]=0,"--", IF(Table2[[#This Row],[DNC FE]]/Table2[[#This Row],[DNC T]]=0, "--", Table2[[#This Row],[DNC FE]]/Table2[[#This Row],[DNC T]]))</f>
        <v>--</v>
      </c>
      <c r="BZ255" s="24">
        <f>SUM(Table2[[#This Row],[BX T]],Table2[[#This Row],[SW T]],Table2[[#This Row],[CHE T]],Table2[[#This Row],[WR T]],Table2[[#This Row],[DNC T]])</f>
        <v>78</v>
      </c>
      <c r="CA255" s="2">
        <v>17</v>
      </c>
      <c r="CB255" s="2">
        <v>14</v>
      </c>
      <c r="CC255" s="2">
        <v>0</v>
      </c>
      <c r="CD255" s="2">
        <v>0</v>
      </c>
      <c r="CE255" s="6">
        <f>SUM(Table2[[#This Row],[TF B]:[TF FE]])</f>
        <v>31</v>
      </c>
      <c r="CF255" s="11">
        <f>IF((Table2[[#This Row],[TF T]]/Table2[[#This Row],[Admission]]) = 0, "--", (Table2[[#This Row],[TF T]]/Table2[[#This Row],[Admission]]))</f>
        <v>6.9819819819819814E-2</v>
      </c>
      <c r="CG255" s="11" t="str">
        <f>IF(Table2[[#This Row],[TF T]]=0,"--", IF(Table2[[#This Row],[TF HS]]/Table2[[#This Row],[TF T]]=0, "--", Table2[[#This Row],[TF HS]]/Table2[[#This Row],[TF T]]))</f>
        <v>--</v>
      </c>
      <c r="CH255" s="18" t="str">
        <f>IF(Table2[[#This Row],[TF T]]=0,"--", IF(Table2[[#This Row],[TF FE]]/Table2[[#This Row],[TF T]]=0, "--", Table2[[#This Row],[TF FE]]/Table2[[#This Row],[TF T]]))</f>
        <v>--</v>
      </c>
      <c r="CI255" s="2">
        <v>13</v>
      </c>
      <c r="CJ255" s="2">
        <v>0</v>
      </c>
      <c r="CK255" s="2">
        <v>0</v>
      </c>
      <c r="CL255" s="2">
        <v>0</v>
      </c>
      <c r="CM255" s="6">
        <f>SUM(Table2[[#This Row],[BB B]:[BB FE]])</f>
        <v>13</v>
      </c>
      <c r="CN255" s="11">
        <f>IF((Table2[[#This Row],[BB T]]/Table2[[#This Row],[Admission]]) = 0, "--", (Table2[[#This Row],[BB T]]/Table2[[#This Row],[Admission]]))</f>
        <v>2.9279279279279279E-2</v>
      </c>
      <c r="CO255" s="11" t="str">
        <f>IF(Table2[[#This Row],[BB T]]=0,"--", IF(Table2[[#This Row],[BB HS]]/Table2[[#This Row],[BB T]]=0, "--", Table2[[#This Row],[BB HS]]/Table2[[#This Row],[BB T]]))</f>
        <v>--</v>
      </c>
      <c r="CP255" s="18" t="str">
        <f>IF(Table2[[#This Row],[BB T]]=0,"--", IF(Table2[[#This Row],[BB FE]]/Table2[[#This Row],[BB T]]=0, "--", Table2[[#This Row],[BB FE]]/Table2[[#This Row],[BB T]]))</f>
        <v>--</v>
      </c>
      <c r="CQ255" s="2">
        <v>0</v>
      </c>
      <c r="CR255" s="2">
        <v>13</v>
      </c>
      <c r="CS255" s="2">
        <v>0</v>
      </c>
      <c r="CT255" s="2">
        <v>0</v>
      </c>
      <c r="CU255" s="6">
        <f>SUM(Table2[[#This Row],[SB B]:[SB FE]])</f>
        <v>13</v>
      </c>
      <c r="CV255" s="11">
        <f>IF((Table2[[#This Row],[SB T]]/Table2[[#This Row],[Admission]]) = 0, "--", (Table2[[#This Row],[SB T]]/Table2[[#This Row],[Admission]]))</f>
        <v>2.9279279279279279E-2</v>
      </c>
      <c r="CW255" s="11" t="str">
        <f>IF(Table2[[#This Row],[SB T]]=0,"--", IF(Table2[[#This Row],[SB HS]]/Table2[[#This Row],[SB T]]=0, "--", Table2[[#This Row],[SB HS]]/Table2[[#This Row],[SB T]]))</f>
        <v>--</v>
      </c>
      <c r="CX255" s="18" t="str">
        <f>IF(Table2[[#This Row],[SB T]]=0,"--", IF(Table2[[#This Row],[SB FE]]/Table2[[#This Row],[SB T]]=0, "--", Table2[[#This Row],[SB FE]]/Table2[[#This Row],[SB T]]))</f>
        <v>--</v>
      </c>
      <c r="CY255" s="2">
        <v>0</v>
      </c>
      <c r="CZ255" s="2">
        <v>0</v>
      </c>
      <c r="DA255" s="2">
        <v>0</v>
      </c>
      <c r="DB255" s="2">
        <v>0</v>
      </c>
      <c r="DC255" s="6">
        <f>SUM(Table2[[#This Row],[GF B]:[GF FE]])</f>
        <v>0</v>
      </c>
      <c r="DD255" s="11" t="str">
        <f>IF((Table2[[#This Row],[GF T]]/Table2[[#This Row],[Admission]]) = 0, "--", (Table2[[#This Row],[GF T]]/Table2[[#This Row],[Admission]]))</f>
        <v>--</v>
      </c>
      <c r="DE255" s="11" t="str">
        <f>IF(Table2[[#This Row],[GF T]]=0,"--", IF(Table2[[#This Row],[GF HS]]/Table2[[#This Row],[GF T]]=0, "--", Table2[[#This Row],[GF HS]]/Table2[[#This Row],[GF T]]))</f>
        <v>--</v>
      </c>
      <c r="DF255" s="18" t="str">
        <f>IF(Table2[[#This Row],[GF T]]=0,"--", IF(Table2[[#This Row],[GF FE]]/Table2[[#This Row],[GF T]]=0, "--", Table2[[#This Row],[GF FE]]/Table2[[#This Row],[GF T]]))</f>
        <v>--</v>
      </c>
      <c r="DG255" s="2">
        <v>0</v>
      </c>
      <c r="DH255" s="2">
        <v>0</v>
      </c>
      <c r="DI255" s="2">
        <v>0</v>
      </c>
      <c r="DJ255" s="2">
        <v>0</v>
      </c>
      <c r="DK255" s="6">
        <f>SUM(Table2[[#This Row],[TN B]:[TN FE]])</f>
        <v>0</v>
      </c>
      <c r="DL255" s="11" t="str">
        <f>IF((Table2[[#This Row],[TN T]]/Table2[[#This Row],[Admission]]) = 0, "--", (Table2[[#This Row],[TN T]]/Table2[[#This Row],[Admission]]))</f>
        <v>--</v>
      </c>
      <c r="DM255" s="11" t="str">
        <f>IF(Table2[[#This Row],[TN T]]=0,"--", IF(Table2[[#This Row],[TN HS]]/Table2[[#This Row],[TN T]]=0, "--", Table2[[#This Row],[TN HS]]/Table2[[#This Row],[TN T]]))</f>
        <v>--</v>
      </c>
      <c r="DN255" s="18" t="str">
        <f>IF(Table2[[#This Row],[TN T]]=0,"--", IF(Table2[[#This Row],[TN FE]]/Table2[[#This Row],[TN T]]=0, "--", Table2[[#This Row],[TN FE]]/Table2[[#This Row],[TN T]]))</f>
        <v>--</v>
      </c>
      <c r="DO255" s="2">
        <v>0</v>
      </c>
      <c r="DP255" s="2">
        <v>0</v>
      </c>
      <c r="DQ255" s="2">
        <v>0</v>
      </c>
      <c r="DR255" s="2">
        <v>0</v>
      </c>
      <c r="DS255" s="6">
        <f>SUM(Table2[[#This Row],[BND B]:[BND FE]])</f>
        <v>0</v>
      </c>
      <c r="DT255" s="11" t="str">
        <f>IF((Table2[[#This Row],[BND T]]/Table2[[#This Row],[Admission]]) = 0, "--", (Table2[[#This Row],[BND T]]/Table2[[#This Row],[Admission]]))</f>
        <v>--</v>
      </c>
      <c r="DU255" s="11" t="str">
        <f>IF(Table2[[#This Row],[BND T]]=0,"--", IF(Table2[[#This Row],[BND HS]]/Table2[[#This Row],[BND T]]=0, "--", Table2[[#This Row],[BND HS]]/Table2[[#This Row],[BND T]]))</f>
        <v>--</v>
      </c>
      <c r="DV255" s="18" t="str">
        <f>IF(Table2[[#This Row],[BND T]]=0,"--", IF(Table2[[#This Row],[BND FE]]/Table2[[#This Row],[BND T]]=0, "--", Table2[[#This Row],[BND FE]]/Table2[[#This Row],[BND T]]))</f>
        <v>--</v>
      </c>
      <c r="DW255" s="2">
        <v>0</v>
      </c>
      <c r="DX255" s="2">
        <v>0</v>
      </c>
      <c r="DY255" s="2">
        <v>0</v>
      </c>
      <c r="DZ255" s="2">
        <v>0</v>
      </c>
      <c r="EA255" s="6">
        <f>SUM(Table2[[#This Row],[SPE B]:[SPE FE]])</f>
        <v>0</v>
      </c>
      <c r="EB255" s="11" t="str">
        <f>IF((Table2[[#This Row],[SPE T]]/Table2[[#This Row],[Admission]]) = 0, "--", (Table2[[#This Row],[SPE T]]/Table2[[#This Row],[Admission]]))</f>
        <v>--</v>
      </c>
      <c r="EC255" s="11" t="str">
        <f>IF(Table2[[#This Row],[SPE T]]=0,"--", IF(Table2[[#This Row],[SPE HS]]/Table2[[#This Row],[SPE T]]=0, "--", Table2[[#This Row],[SPE HS]]/Table2[[#This Row],[SPE T]]))</f>
        <v>--</v>
      </c>
      <c r="ED255" s="18" t="str">
        <f>IF(Table2[[#This Row],[SPE T]]=0,"--", IF(Table2[[#This Row],[SPE FE]]/Table2[[#This Row],[SPE T]]=0, "--", Table2[[#This Row],[SPE FE]]/Table2[[#This Row],[SPE T]]))</f>
        <v>--</v>
      </c>
      <c r="EE255" s="2">
        <v>0</v>
      </c>
      <c r="EF255" s="2">
        <v>0</v>
      </c>
      <c r="EG255" s="2">
        <v>0</v>
      </c>
      <c r="EH255" s="2">
        <v>0</v>
      </c>
      <c r="EI255" s="6">
        <f>SUM(Table2[[#This Row],[ORC B]:[ORC FE]])</f>
        <v>0</v>
      </c>
      <c r="EJ255" s="11" t="str">
        <f>IF((Table2[[#This Row],[ORC T]]/Table2[[#This Row],[Admission]]) = 0, "--", (Table2[[#This Row],[ORC T]]/Table2[[#This Row],[Admission]]))</f>
        <v>--</v>
      </c>
      <c r="EK255" s="11" t="str">
        <f>IF(Table2[[#This Row],[ORC T]]=0,"--", IF(Table2[[#This Row],[ORC HS]]/Table2[[#This Row],[ORC T]]=0, "--", Table2[[#This Row],[ORC HS]]/Table2[[#This Row],[ORC T]]))</f>
        <v>--</v>
      </c>
      <c r="EL255" s="18" t="str">
        <f>IF(Table2[[#This Row],[ORC T]]=0,"--", IF(Table2[[#This Row],[ORC FE]]/Table2[[#This Row],[ORC T]]=0, "--", Table2[[#This Row],[ORC FE]]/Table2[[#This Row],[ORC T]]))</f>
        <v>--</v>
      </c>
      <c r="EM255" s="2">
        <v>0</v>
      </c>
      <c r="EN255" s="2">
        <v>0</v>
      </c>
      <c r="EO255" s="2">
        <v>0</v>
      </c>
      <c r="EP255" s="2">
        <v>0</v>
      </c>
      <c r="EQ255" s="6">
        <f>SUM(Table2[[#This Row],[SOL B]:[SOL FE]])</f>
        <v>0</v>
      </c>
      <c r="ER255" s="11" t="str">
        <f>IF((Table2[[#This Row],[SOL T]]/Table2[[#This Row],[Admission]]) = 0, "--", (Table2[[#This Row],[SOL T]]/Table2[[#This Row],[Admission]]))</f>
        <v>--</v>
      </c>
      <c r="ES255" s="11" t="str">
        <f>IF(Table2[[#This Row],[SOL T]]=0,"--", IF(Table2[[#This Row],[SOL HS]]/Table2[[#This Row],[SOL T]]=0, "--", Table2[[#This Row],[SOL HS]]/Table2[[#This Row],[SOL T]]))</f>
        <v>--</v>
      </c>
      <c r="ET255" s="18" t="str">
        <f>IF(Table2[[#This Row],[SOL T]]=0,"--", IF(Table2[[#This Row],[SOL FE]]/Table2[[#This Row],[SOL T]]=0, "--", Table2[[#This Row],[SOL FE]]/Table2[[#This Row],[SOL T]]))</f>
        <v>--</v>
      </c>
      <c r="EU255" s="2">
        <v>0</v>
      </c>
      <c r="EV255" s="2">
        <v>0</v>
      </c>
      <c r="EW255" s="2">
        <v>0</v>
      </c>
      <c r="EX255" s="2">
        <v>0</v>
      </c>
      <c r="EY255" s="6">
        <f>SUM(Table2[[#This Row],[CHO B]:[CHO FE]])</f>
        <v>0</v>
      </c>
      <c r="EZ255" s="11" t="str">
        <f>IF((Table2[[#This Row],[CHO T]]/Table2[[#This Row],[Admission]]) = 0, "--", (Table2[[#This Row],[CHO T]]/Table2[[#This Row],[Admission]]))</f>
        <v>--</v>
      </c>
      <c r="FA255" s="11" t="str">
        <f>IF(Table2[[#This Row],[CHO T]]=0,"--", IF(Table2[[#This Row],[CHO HS]]/Table2[[#This Row],[CHO T]]=0, "--", Table2[[#This Row],[CHO HS]]/Table2[[#This Row],[CHO T]]))</f>
        <v>--</v>
      </c>
      <c r="FB255" s="18" t="str">
        <f>IF(Table2[[#This Row],[CHO T]]=0,"--", IF(Table2[[#This Row],[CHO FE]]/Table2[[#This Row],[CHO T]]=0, "--", Table2[[#This Row],[CHO FE]]/Table2[[#This Row],[CHO T]]))</f>
        <v>--</v>
      </c>
      <c r="FC25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57</v>
      </c>
      <c r="FD255">
        <v>6</v>
      </c>
      <c r="FE255">
        <v>0</v>
      </c>
      <c r="FF255" s="1" t="s">
        <v>390</v>
      </c>
      <c r="FG255" s="1" t="s">
        <v>390</v>
      </c>
      <c r="FH255">
        <v>6</v>
      </c>
      <c r="FI255">
        <v>0</v>
      </c>
      <c r="FJ255" s="1" t="s">
        <v>390</v>
      </c>
      <c r="FK255" s="1" t="s">
        <v>390</v>
      </c>
      <c r="FL255">
        <v>1</v>
      </c>
      <c r="FM255">
        <v>0</v>
      </c>
      <c r="FN255" s="1" t="s">
        <v>390</v>
      </c>
      <c r="FO255" s="1" t="s">
        <v>390</v>
      </c>
    </row>
    <row r="256" spans="1:171">
      <c r="A256">
        <v>1016</v>
      </c>
      <c r="B256">
        <v>409</v>
      </c>
      <c r="C256" t="s">
        <v>100</v>
      </c>
      <c r="D256" t="s">
        <v>353</v>
      </c>
      <c r="E256" s="20">
        <v>910</v>
      </c>
      <c r="F256" s="2">
        <v>53</v>
      </c>
      <c r="G256" s="2">
        <v>0</v>
      </c>
      <c r="H256" s="2">
        <v>0</v>
      </c>
      <c r="I256" s="2">
        <v>0</v>
      </c>
      <c r="J256" s="6">
        <f>SUM(Table2[[#This Row],[FB B]:[FB FE]])</f>
        <v>53</v>
      </c>
      <c r="K256" s="11">
        <f>IF((Table2[[#This Row],[FB T]]/Table2[[#This Row],[Admission]]) = 0, "--", (Table2[[#This Row],[FB T]]/Table2[[#This Row],[Admission]]))</f>
        <v>5.8241758241758243E-2</v>
      </c>
      <c r="L256" s="11" t="str">
        <f>IF(Table2[[#This Row],[FB T]]=0,"--", IF(Table2[[#This Row],[FB HS]]/Table2[[#This Row],[FB T]]=0, "--", Table2[[#This Row],[FB HS]]/Table2[[#This Row],[FB T]]))</f>
        <v>--</v>
      </c>
      <c r="M256" s="18" t="str">
        <f>IF(Table2[[#This Row],[FB T]]=0,"--", IF(Table2[[#This Row],[FB FE]]/Table2[[#This Row],[FB T]]=0, "--", Table2[[#This Row],[FB FE]]/Table2[[#This Row],[FB T]]))</f>
        <v>--</v>
      </c>
      <c r="N256" s="2">
        <v>24</v>
      </c>
      <c r="O256" s="2">
        <v>18</v>
      </c>
      <c r="P256" s="2">
        <v>2</v>
      </c>
      <c r="Q256" s="2">
        <v>0</v>
      </c>
      <c r="R256" s="6">
        <f>SUM(Table2[[#This Row],[XC B]:[XC FE]])</f>
        <v>44</v>
      </c>
      <c r="S256" s="11">
        <f>IF((Table2[[#This Row],[XC T]]/Table2[[#This Row],[Admission]]) = 0, "--", (Table2[[#This Row],[XC T]]/Table2[[#This Row],[Admission]]))</f>
        <v>4.8351648351648353E-2</v>
      </c>
      <c r="T256" s="11">
        <f>IF(Table2[[#This Row],[XC T]]=0,"--", IF(Table2[[#This Row],[XC HS]]/Table2[[#This Row],[XC T]]=0, "--", Table2[[#This Row],[XC HS]]/Table2[[#This Row],[XC T]]))</f>
        <v>4.5454545454545456E-2</v>
      </c>
      <c r="U256" s="18" t="str">
        <f>IF(Table2[[#This Row],[XC T]]=0,"--", IF(Table2[[#This Row],[XC FE]]/Table2[[#This Row],[XC T]]=0, "--", Table2[[#This Row],[XC FE]]/Table2[[#This Row],[XC T]]))</f>
        <v>--</v>
      </c>
      <c r="V256" s="2">
        <v>31</v>
      </c>
      <c r="W256" s="2">
        <v>0</v>
      </c>
      <c r="X256" s="2">
        <v>0</v>
      </c>
      <c r="Y256" s="6">
        <f>SUM(Table2[[#This Row],[VB G]:[VB FE]])</f>
        <v>31</v>
      </c>
      <c r="Z256" s="11">
        <f>IF((Table2[[#This Row],[VB T]]/Table2[[#This Row],[Admission]]) = 0, "--", (Table2[[#This Row],[VB T]]/Table2[[#This Row],[Admission]]))</f>
        <v>3.4065934065934063E-2</v>
      </c>
      <c r="AA256" s="11" t="str">
        <f>IF(Table2[[#This Row],[VB T]]=0,"--", IF(Table2[[#This Row],[VB HS]]/Table2[[#This Row],[VB T]]=0, "--", Table2[[#This Row],[VB HS]]/Table2[[#This Row],[VB T]]))</f>
        <v>--</v>
      </c>
      <c r="AB256" s="18" t="str">
        <f>IF(Table2[[#This Row],[VB T]]=0,"--", IF(Table2[[#This Row],[VB FE]]/Table2[[#This Row],[VB T]]=0, "--", Table2[[#This Row],[VB FE]]/Table2[[#This Row],[VB T]]))</f>
        <v>--</v>
      </c>
      <c r="AC256" s="2">
        <v>40</v>
      </c>
      <c r="AD256" s="2">
        <v>35</v>
      </c>
      <c r="AE256" s="2">
        <v>0</v>
      </c>
      <c r="AF256" s="2">
        <v>1</v>
      </c>
      <c r="AG256" s="6">
        <f>SUM(Table2[[#This Row],[SC B]:[SC FE]])</f>
        <v>76</v>
      </c>
      <c r="AH256" s="11">
        <f>IF((Table2[[#This Row],[SC T]]/Table2[[#This Row],[Admission]]) = 0, "--", (Table2[[#This Row],[SC T]]/Table2[[#This Row],[Admission]]))</f>
        <v>8.3516483516483511E-2</v>
      </c>
      <c r="AI256" s="11" t="str">
        <f>IF(Table2[[#This Row],[SC T]]=0,"--", IF(Table2[[#This Row],[SC HS]]/Table2[[#This Row],[SC T]]=0, "--", Table2[[#This Row],[SC HS]]/Table2[[#This Row],[SC T]]))</f>
        <v>--</v>
      </c>
      <c r="AJ256" s="18">
        <f>IF(Table2[[#This Row],[SC T]]=0,"--", IF(Table2[[#This Row],[SC FE]]/Table2[[#This Row],[SC T]]=0, "--", Table2[[#This Row],[SC FE]]/Table2[[#This Row],[SC T]]))</f>
        <v>1.3157894736842105E-2</v>
      </c>
      <c r="AK256" s="15">
        <f>SUM(Table2[[#This Row],[FB T]],Table2[[#This Row],[XC T]],Table2[[#This Row],[VB T]],Table2[[#This Row],[SC T]])</f>
        <v>204</v>
      </c>
      <c r="AL256" s="2">
        <v>31</v>
      </c>
      <c r="AM256" s="2">
        <v>21</v>
      </c>
      <c r="AN256" s="2">
        <v>0</v>
      </c>
      <c r="AO256" s="2">
        <v>0</v>
      </c>
      <c r="AP256" s="6">
        <f>SUM(Table2[[#This Row],[BX B]:[BX FE]])</f>
        <v>52</v>
      </c>
      <c r="AQ256" s="11">
        <f>IF((Table2[[#This Row],[BX T]]/Table2[[#This Row],[Admission]]) = 0, "--", (Table2[[#This Row],[BX T]]/Table2[[#This Row],[Admission]]))</f>
        <v>5.7142857142857141E-2</v>
      </c>
      <c r="AR256" s="11" t="str">
        <f>IF(Table2[[#This Row],[BX T]]=0,"--", IF(Table2[[#This Row],[BX HS]]/Table2[[#This Row],[BX T]]=0, "--", Table2[[#This Row],[BX HS]]/Table2[[#This Row],[BX T]]))</f>
        <v>--</v>
      </c>
      <c r="AS256" s="18" t="str">
        <f>IF(Table2[[#This Row],[BX T]]=0,"--", IF(Table2[[#This Row],[BX FE]]/Table2[[#This Row],[BX T]]=0, "--", Table2[[#This Row],[BX FE]]/Table2[[#This Row],[BX T]]))</f>
        <v>--</v>
      </c>
      <c r="AT256" s="2">
        <v>8</v>
      </c>
      <c r="AU256" s="2">
        <v>10</v>
      </c>
      <c r="AV256" s="2">
        <v>0</v>
      </c>
      <c r="AW256" s="2">
        <v>0</v>
      </c>
      <c r="AX256" s="6">
        <f>SUM(Table2[[#This Row],[SW B]:[SW FE]])</f>
        <v>18</v>
      </c>
      <c r="AY256" s="11">
        <f>IF((Table2[[#This Row],[SW T]]/Table2[[#This Row],[Admission]]) = 0, "--", (Table2[[#This Row],[SW T]]/Table2[[#This Row],[Admission]]))</f>
        <v>1.9780219780219779E-2</v>
      </c>
      <c r="AZ256" s="11" t="str">
        <f>IF(Table2[[#This Row],[SW T]]=0,"--", IF(Table2[[#This Row],[SW HS]]/Table2[[#This Row],[SW T]]=0, "--", Table2[[#This Row],[SW HS]]/Table2[[#This Row],[SW T]]))</f>
        <v>--</v>
      </c>
      <c r="BA256" s="18" t="str">
        <f>IF(Table2[[#This Row],[SW T]]=0,"--", IF(Table2[[#This Row],[SW FE]]/Table2[[#This Row],[SW T]]=0, "--", Table2[[#This Row],[SW FE]]/Table2[[#This Row],[SW T]]))</f>
        <v>--</v>
      </c>
      <c r="BB256" s="2">
        <v>0</v>
      </c>
      <c r="BC256" s="2">
        <v>0</v>
      </c>
      <c r="BD256" s="2">
        <v>0</v>
      </c>
      <c r="BE256" s="2">
        <v>0</v>
      </c>
      <c r="BF256" s="6">
        <f>SUM(Table2[[#This Row],[CHE B]:[CHE FE]])</f>
        <v>0</v>
      </c>
      <c r="BG256" s="11" t="str">
        <f>IF((Table2[[#This Row],[CHE T]]/Table2[[#This Row],[Admission]]) = 0, "--", (Table2[[#This Row],[CHE T]]/Table2[[#This Row],[Admission]]))</f>
        <v>--</v>
      </c>
      <c r="BH256" s="11" t="str">
        <f>IF(Table2[[#This Row],[CHE T]]=0,"--", IF(Table2[[#This Row],[CHE HS]]/Table2[[#This Row],[CHE T]]=0, "--", Table2[[#This Row],[CHE HS]]/Table2[[#This Row],[CHE T]]))</f>
        <v>--</v>
      </c>
      <c r="BI256" s="22" t="str">
        <f>IF(Table2[[#This Row],[CHE T]]=0,"--", IF(Table2[[#This Row],[CHE FE]]/Table2[[#This Row],[CHE T]]=0, "--", Table2[[#This Row],[CHE FE]]/Table2[[#This Row],[CHE T]]))</f>
        <v>--</v>
      </c>
      <c r="BJ256" s="2">
        <v>30</v>
      </c>
      <c r="BK256" s="2">
        <v>1</v>
      </c>
      <c r="BL256" s="2">
        <v>3</v>
      </c>
      <c r="BM256" s="2">
        <v>0</v>
      </c>
      <c r="BN256" s="6">
        <f>SUM(Table2[[#This Row],[WR B]:[WR FE]])</f>
        <v>34</v>
      </c>
      <c r="BO256" s="11">
        <f>IF((Table2[[#This Row],[WR T]]/Table2[[#This Row],[Admission]]) = 0, "--", (Table2[[#This Row],[WR T]]/Table2[[#This Row],[Admission]]))</f>
        <v>3.7362637362637362E-2</v>
      </c>
      <c r="BP256" s="11">
        <f>IF(Table2[[#This Row],[WR T]]=0,"--", IF(Table2[[#This Row],[WR HS]]/Table2[[#This Row],[WR T]]=0, "--", Table2[[#This Row],[WR HS]]/Table2[[#This Row],[WR T]]))</f>
        <v>8.8235294117647065E-2</v>
      </c>
      <c r="BQ256" s="18" t="str">
        <f>IF(Table2[[#This Row],[WR T]]=0,"--", IF(Table2[[#This Row],[WR FE]]/Table2[[#This Row],[WR T]]=0, "--", Table2[[#This Row],[WR FE]]/Table2[[#This Row],[WR T]]))</f>
        <v>--</v>
      </c>
      <c r="BR256" s="2">
        <v>0</v>
      </c>
      <c r="BS256" s="2">
        <v>34</v>
      </c>
      <c r="BT256" s="2">
        <v>0</v>
      </c>
      <c r="BU256" s="2">
        <v>1</v>
      </c>
      <c r="BV256" s="6">
        <f>SUM(Table2[[#This Row],[DNC B]:[DNC FE]])</f>
        <v>35</v>
      </c>
      <c r="BW256" s="11">
        <f>IF((Table2[[#This Row],[DNC T]]/Table2[[#This Row],[Admission]]) = 0, "--", (Table2[[#This Row],[DNC T]]/Table2[[#This Row],[Admission]]))</f>
        <v>3.8461538461538464E-2</v>
      </c>
      <c r="BX256" s="11" t="str">
        <f>IF(Table2[[#This Row],[DNC T]]=0,"--", IF(Table2[[#This Row],[DNC HS]]/Table2[[#This Row],[DNC T]]=0, "--", Table2[[#This Row],[DNC HS]]/Table2[[#This Row],[DNC T]]))</f>
        <v>--</v>
      </c>
      <c r="BY256" s="18">
        <f>IF(Table2[[#This Row],[DNC T]]=0,"--", IF(Table2[[#This Row],[DNC FE]]/Table2[[#This Row],[DNC T]]=0, "--", Table2[[#This Row],[DNC FE]]/Table2[[#This Row],[DNC T]]))</f>
        <v>2.8571428571428571E-2</v>
      </c>
      <c r="BZ256" s="24">
        <f>SUM(Table2[[#This Row],[BX T]],Table2[[#This Row],[SW T]],Table2[[#This Row],[CHE T]],Table2[[#This Row],[WR T]],Table2[[#This Row],[DNC T]])</f>
        <v>139</v>
      </c>
      <c r="CA256" s="2">
        <v>38</v>
      </c>
      <c r="CB256" s="2">
        <v>33</v>
      </c>
      <c r="CC256" s="2">
        <v>1</v>
      </c>
      <c r="CD256" s="2">
        <v>1</v>
      </c>
      <c r="CE256" s="6">
        <f>SUM(Table2[[#This Row],[TF B]:[TF FE]])</f>
        <v>73</v>
      </c>
      <c r="CF256" s="11">
        <f>IF((Table2[[#This Row],[TF T]]/Table2[[#This Row],[Admission]]) = 0, "--", (Table2[[#This Row],[TF T]]/Table2[[#This Row],[Admission]]))</f>
        <v>8.0219780219780226E-2</v>
      </c>
      <c r="CG256" s="11">
        <f>IF(Table2[[#This Row],[TF T]]=0,"--", IF(Table2[[#This Row],[TF HS]]/Table2[[#This Row],[TF T]]=0, "--", Table2[[#This Row],[TF HS]]/Table2[[#This Row],[TF T]]))</f>
        <v>1.3698630136986301E-2</v>
      </c>
      <c r="CH256" s="18">
        <f>IF(Table2[[#This Row],[TF T]]=0,"--", IF(Table2[[#This Row],[TF FE]]/Table2[[#This Row],[TF T]]=0, "--", Table2[[#This Row],[TF FE]]/Table2[[#This Row],[TF T]]))</f>
        <v>1.3698630136986301E-2</v>
      </c>
      <c r="CI256" s="2">
        <v>45</v>
      </c>
      <c r="CJ256" s="2">
        <v>0</v>
      </c>
      <c r="CK256" s="2">
        <v>2</v>
      </c>
      <c r="CL256" s="2">
        <v>0</v>
      </c>
      <c r="CM256" s="6">
        <f>SUM(Table2[[#This Row],[BB B]:[BB FE]])</f>
        <v>47</v>
      </c>
      <c r="CN256" s="11">
        <f>IF((Table2[[#This Row],[BB T]]/Table2[[#This Row],[Admission]]) = 0, "--", (Table2[[#This Row],[BB T]]/Table2[[#This Row],[Admission]]))</f>
        <v>5.1648351648351645E-2</v>
      </c>
      <c r="CO256" s="11">
        <f>IF(Table2[[#This Row],[BB T]]=0,"--", IF(Table2[[#This Row],[BB HS]]/Table2[[#This Row],[BB T]]=0, "--", Table2[[#This Row],[BB HS]]/Table2[[#This Row],[BB T]]))</f>
        <v>4.2553191489361701E-2</v>
      </c>
      <c r="CP256" s="18" t="str">
        <f>IF(Table2[[#This Row],[BB T]]=0,"--", IF(Table2[[#This Row],[BB FE]]/Table2[[#This Row],[BB T]]=0, "--", Table2[[#This Row],[BB FE]]/Table2[[#This Row],[BB T]]))</f>
        <v>--</v>
      </c>
      <c r="CQ256" s="2">
        <v>0</v>
      </c>
      <c r="CR256" s="2">
        <v>30</v>
      </c>
      <c r="CS256" s="2">
        <v>1</v>
      </c>
      <c r="CT256" s="2">
        <v>0</v>
      </c>
      <c r="CU256" s="6">
        <f>SUM(Table2[[#This Row],[SB B]:[SB FE]])</f>
        <v>31</v>
      </c>
      <c r="CV256" s="11">
        <f>IF((Table2[[#This Row],[SB T]]/Table2[[#This Row],[Admission]]) = 0, "--", (Table2[[#This Row],[SB T]]/Table2[[#This Row],[Admission]]))</f>
        <v>3.4065934065934063E-2</v>
      </c>
      <c r="CW256" s="11">
        <f>IF(Table2[[#This Row],[SB T]]=0,"--", IF(Table2[[#This Row],[SB HS]]/Table2[[#This Row],[SB T]]=0, "--", Table2[[#This Row],[SB HS]]/Table2[[#This Row],[SB T]]))</f>
        <v>3.2258064516129031E-2</v>
      </c>
      <c r="CX256" s="18" t="str">
        <f>IF(Table2[[#This Row],[SB T]]=0,"--", IF(Table2[[#This Row],[SB FE]]/Table2[[#This Row],[SB T]]=0, "--", Table2[[#This Row],[SB FE]]/Table2[[#This Row],[SB T]]))</f>
        <v>--</v>
      </c>
      <c r="CY256" s="2">
        <v>13</v>
      </c>
      <c r="CZ256" s="2">
        <v>6</v>
      </c>
      <c r="DA256" s="2">
        <v>0</v>
      </c>
      <c r="DB256" s="2">
        <v>0</v>
      </c>
      <c r="DC256" s="6">
        <f>SUM(Table2[[#This Row],[GF B]:[GF FE]])</f>
        <v>19</v>
      </c>
      <c r="DD256" s="11">
        <f>IF((Table2[[#This Row],[GF T]]/Table2[[#This Row],[Admission]]) = 0, "--", (Table2[[#This Row],[GF T]]/Table2[[#This Row],[Admission]]))</f>
        <v>2.0879120879120878E-2</v>
      </c>
      <c r="DE256" s="11" t="str">
        <f>IF(Table2[[#This Row],[GF T]]=0,"--", IF(Table2[[#This Row],[GF HS]]/Table2[[#This Row],[GF T]]=0, "--", Table2[[#This Row],[GF HS]]/Table2[[#This Row],[GF T]]))</f>
        <v>--</v>
      </c>
      <c r="DF256" s="18" t="str">
        <f>IF(Table2[[#This Row],[GF T]]=0,"--", IF(Table2[[#This Row],[GF FE]]/Table2[[#This Row],[GF T]]=0, "--", Table2[[#This Row],[GF FE]]/Table2[[#This Row],[GF T]]))</f>
        <v>--</v>
      </c>
      <c r="DG256" s="2">
        <v>23</v>
      </c>
      <c r="DH256" s="2">
        <v>20</v>
      </c>
      <c r="DI256" s="2">
        <v>0</v>
      </c>
      <c r="DJ256" s="2">
        <v>0</v>
      </c>
      <c r="DK256" s="6">
        <f>SUM(Table2[[#This Row],[TN B]:[TN FE]])</f>
        <v>43</v>
      </c>
      <c r="DL256" s="11">
        <f>IF((Table2[[#This Row],[TN T]]/Table2[[#This Row],[Admission]]) = 0, "--", (Table2[[#This Row],[TN T]]/Table2[[#This Row],[Admission]]))</f>
        <v>4.7252747252747251E-2</v>
      </c>
      <c r="DM256" s="11" t="str">
        <f>IF(Table2[[#This Row],[TN T]]=0,"--", IF(Table2[[#This Row],[TN HS]]/Table2[[#This Row],[TN T]]=0, "--", Table2[[#This Row],[TN HS]]/Table2[[#This Row],[TN T]]))</f>
        <v>--</v>
      </c>
      <c r="DN256" s="18" t="str">
        <f>IF(Table2[[#This Row],[TN T]]=0,"--", IF(Table2[[#This Row],[TN FE]]/Table2[[#This Row],[TN T]]=0, "--", Table2[[#This Row],[TN FE]]/Table2[[#This Row],[TN T]]))</f>
        <v>--</v>
      </c>
      <c r="DO256" s="2">
        <v>53</v>
      </c>
      <c r="DP256" s="2">
        <v>51</v>
      </c>
      <c r="DQ256" s="2">
        <v>0</v>
      </c>
      <c r="DR256" s="2">
        <v>0</v>
      </c>
      <c r="DS256" s="6">
        <f>SUM(Table2[[#This Row],[BND B]:[BND FE]])</f>
        <v>104</v>
      </c>
      <c r="DT256" s="11">
        <f>IF((Table2[[#This Row],[BND T]]/Table2[[#This Row],[Admission]]) = 0, "--", (Table2[[#This Row],[BND T]]/Table2[[#This Row],[Admission]]))</f>
        <v>0.11428571428571428</v>
      </c>
      <c r="DU256" s="11" t="str">
        <f>IF(Table2[[#This Row],[BND T]]=0,"--", IF(Table2[[#This Row],[BND HS]]/Table2[[#This Row],[BND T]]=0, "--", Table2[[#This Row],[BND HS]]/Table2[[#This Row],[BND T]]))</f>
        <v>--</v>
      </c>
      <c r="DV256" s="18" t="str">
        <f>IF(Table2[[#This Row],[BND T]]=0,"--", IF(Table2[[#This Row],[BND FE]]/Table2[[#This Row],[BND T]]=0, "--", Table2[[#This Row],[BND FE]]/Table2[[#This Row],[BND T]]))</f>
        <v>--</v>
      </c>
      <c r="DW256" s="2">
        <v>0</v>
      </c>
      <c r="DX256" s="2">
        <v>0</v>
      </c>
      <c r="DY256" s="2">
        <v>0</v>
      </c>
      <c r="DZ256" s="2">
        <v>0</v>
      </c>
      <c r="EA256" s="6">
        <f>SUM(Table2[[#This Row],[SPE B]:[SPE FE]])</f>
        <v>0</v>
      </c>
      <c r="EB256" s="11" t="str">
        <f>IF((Table2[[#This Row],[SPE T]]/Table2[[#This Row],[Admission]]) = 0, "--", (Table2[[#This Row],[SPE T]]/Table2[[#This Row],[Admission]]))</f>
        <v>--</v>
      </c>
      <c r="EC256" s="11" t="str">
        <f>IF(Table2[[#This Row],[SPE T]]=0,"--", IF(Table2[[#This Row],[SPE HS]]/Table2[[#This Row],[SPE T]]=0, "--", Table2[[#This Row],[SPE HS]]/Table2[[#This Row],[SPE T]]))</f>
        <v>--</v>
      </c>
      <c r="ED256" s="18" t="str">
        <f>IF(Table2[[#This Row],[SPE T]]=0,"--", IF(Table2[[#This Row],[SPE FE]]/Table2[[#This Row],[SPE T]]=0, "--", Table2[[#This Row],[SPE FE]]/Table2[[#This Row],[SPE T]]))</f>
        <v>--</v>
      </c>
      <c r="EE256" s="2">
        <v>0</v>
      </c>
      <c r="EF256" s="2">
        <v>0</v>
      </c>
      <c r="EG256" s="2">
        <v>0</v>
      </c>
      <c r="EH256" s="2">
        <v>0</v>
      </c>
      <c r="EI256" s="6">
        <f>SUM(Table2[[#This Row],[ORC B]:[ORC FE]])</f>
        <v>0</v>
      </c>
      <c r="EJ256" s="11" t="str">
        <f>IF((Table2[[#This Row],[ORC T]]/Table2[[#This Row],[Admission]]) = 0, "--", (Table2[[#This Row],[ORC T]]/Table2[[#This Row],[Admission]]))</f>
        <v>--</v>
      </c>
      <c r="EK256" s="11" t="str">
        <f>IF(Table2[[#This Row],[ORC T]]=0,"--", IF(Table2[[#This Row],[ORC HS]]/Table2[[#This Row],[ORC T]]=0, "--", Table2[[#This Row],[ORC HS]]/Table2[[#This Row],[ORC T]]))</f>
        <v>--</v>
      </c>
      <c r="EL256" s="18" t="str">
        <f>IF(Table2[[#This Row],[ORC T]]=0,"--", IF(Table2[[#This Row],[ORC FE]]/Table2[[#This Row],[ORC T]]=0, "--", Table2[[#This Row],[ORC FE]]/Table2[[#This Row],[ORC T]]))</f>
        <v>--</v>
      </c>
      <c r="EM256" s="2">
        <v>0</v>
      </c>
      <c r="EN256" s="2">
        <v>0</v>
      </c>
      <c r="EO256" s="2">
        <v>0</v>
      </c>
      <c r="EP256" s="2">
        <v>0</v>
      </c>
      <c r="EQ256" s="6">
        <f>SUM(Table2[[#This Row],[SOL B]:[SOL FE]])</f>
        <v>0</v>
      </c>
      <c r="ER256" s="11" t="str">
        <f>IF((Table2[[#This Row],[SOL T]]/Table2[[#This Row],[Admission]]) = 0, "--", (Table2[[#This Row],[SOL T]]/Table2[[#This Row],[Admission]]))</f>
        <v>--</v>
      </c>
      <c r="ES256" s="11" t="str">
        <f>IF(Table2[[#This Row],[SOL T]]=0,"--", IF(Table2[[#This Row],[SOL HS]]/Table2[[#This Row],[SOL T]]=0, "--", Table2[[#This Row],[SOL HS]]/Table2[[#This Row],[SOL T]]))</f>
        <v>--</v>
      </c>
      <c r="ET256" s="18" t="str">
        <f>IF(Table2[[#This Row],[SOL T]]=0,"--", IF(Table2[[#This Row],[SOL FE]]/Table2[[#This Row],[SOL T]]=0, "--", Table2[[#This Row],[SOL FE]]/Table2[[#This Row],[SOL T]]))</f>
        <v>--</v>
      </c>
      <c r="EU256" s="2">
        <v>3</v>
      </c>
      <c r="EV256" s="2">
        <v>38</v>
      </c>
      <c r="EW256" s="2">
        <v>0</v>
      </c>
      <c r="EX256" s="2">
        <v>0</v>
      </c>
      <c r="EY256" s="6">
        <f>SUM(Table2[[#This Row],[CHO B]:[CHO FE]])</f>
        <v>41</v>
      </c>
      <c r="EZ256" s="11">
        <f>IF((Table2[[#This Row],[CHO T]]/Table2[[#This Row],[Admission]]) = 0, "--", (Table2[[#This Row],[CHO T]]/Table2[[#This Row],[Admission]]))</f>
        <v>4.5054945054945054E-2</v>
      </c>
      <c r="FA256" s="11" t="str">
        <f>IF(Table2[[#This Row],[CHO T]]=0,"--", IF(Table2[[#This Row],[CHO HS]]/Table2[[#This Row],[CHO T]]=0, "--", Table2[[#This Row],[CHO HS]]/Table2[[#This Row],[CHO T]]))</f>
        <v>--</v>
      </c>
      <c r="FB256" s="18" t="str">
        <f>IF(Table2[[#This Row],[CHO T]]=0,"--", IF(Table2[[#This Row],[CHO FE]]/Table2[[#This Row],[CHO T]]=0, "--", Table2[[#This Row],[CHO FE]]/Table2[[#This Row],[CHO T]]))</f>
        <v>--</v>
      </c>
      <c r="FC25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358</v>
      </c>
      <c r="FD256">
        <v>1</v>
      </c>
      <c r="FE256">
        <v>2</v>
      </c>
      <c r="FF256" s="1" t="s">
        <v>390</v>
      </c>
      <c r="FG256" s="1" t="s">
        <v>390</v>
      </c>
      <c r="FH256">
        <v>1</v>
      </c>
      <c r="FI256">
        <v>3</v>
      </c>
      <c r="FJ256" s="1" t="s">
        <v>390</v>
      </c>
      <c r="FK256" s="1" t="s">
        <v>390</v>
      </c>
      <c r="FL256">
        <v>2</v>
      </c>
      <c r="FM256">
        <v>2</v>
      </c>
      <c r="FN256" s="1" t="s">
        <v>390</v>
      </c>
      <c r="FO256" s="1" t="s">
        <v>390</v>
      </c>
    </row>
    <row r="257" spans="1:171">
      <c r="A257">
        <v>928</v>
      </c>
      <c r="B257">
        <v>269</v>
      </c>
      <c r="C257" t="s">
        <v>94</v>
      </c>
      <c r="D257" t="s">
        <v>354</v>
      </c>
      <c r="E257" s="20">
        <v>1463</v>
      </c>
      <c r="F257" s="2">
        <v>123</v>
      </c>
      <c r="G257" s="2">
        <v>0</v>
      </c>
      <c r="H257" s="2">
        <v>0</v>
      </c>
      <c r="I257" s="2">
        <v>0</v>
      </c>
      <c r="J257" s="6">
        <f>SUM(Table2[[#This Row],[FB B]:[FB FE]])</f>
        <v>123</v>
      </c>
      <c r="K257" s="11">
        <f>IF((Table2[[#This Row],[FB T]]/Table2[[#This Row],[Admission]]) = 0, "--", (Table2[[#This Row],[FB T]]/Table2[[#This Row],[Admission]]))</f>
        <v>8.4073820915926176E-2</v>
      </c>
      <c r="L257" s="11" t="str">
        <f>IF(Table2[[#This Row],[FB T]]=0,"--", IF(Table2[[#This Row],[FB HS]]/Table2[[#This Row],[FB T]]=0, "--", Table2[[#This Row],[FB HS]]/Table2[[#This Row],[FB T]]))</f>
        <v>--</v>
      </c>
      <c r="M257" s="18" t="str">
        <f>IF(Table2[[#This Row],[FB T]]=0,"--", IF(Table2[[#This Row],[FB FE]]/Table2[[#This Row],[FB T]]=0, "--", Table2[[#This Row],[FB FE]]/Table2[[#This Row],[FB T]]))</f>
        <v>--</v>
      </c>
      <c r="N257" s="2">
        <v>32</v>
      </c>
      <c r="O257" s="2">
        <v>29</v>
      </c>
      <c r="P257" s="2">
        <v>6</v>
      </c>
      <c r="Q257" s="2">
        <v>0</v>
      </c>
      <c r="R257" s="6">
        <f>SUM(Table2[[#This Row],[XC B]:[XC FE]])</f>
        <v>67</v>
      </c>
      <c r="S257" s="11">
        <f>IF((Table2[[#This Row],[XC T]]/Table2[[#This Row],[Admission]]) = 0, "--", (Table2[[#This Row],[XC T]]/Table2[[#This Row],[Admission]]))</f>
        <v>4.5796308954203689E-2</v>
      </c>
      <c r="T257" s="11">
        <f>IF(Table2[[#This Row],[XC T]]=0,"--", IF(Table2[[#This Row],[XC HS]]/Table2[[#This Row],[XC T]]=0, "--", Table2[[#This Row],[XC HS]]/Table2[[#This Row],[XC T]]))</f>
        <v>8.9552238805970144E-2</v>
      </c>
      <c r="U257" s="18" t="str">
        <f>IF(Table2[[#This Row],[XC T]]=0,"--", IF(Table2[[#This Row],[XC FE]]/Table2[[#This Row],[XC T]]=0, "--", Table2[[#This Row],[XC FE]]/Table2[[#This Row],[XC T]]))</f>
        <v>--</v>
      </c>
      <c r="V257" s="2">
        <v>33</v>
      </c>
      <c r="W257" s="2">
        <v>0</v>
      </c>
      <c r="X257" s="2">
        <v>0</v>
      </c>
      <c r="Y257" s="6">
        <f>SUM(Table2[[#This Row],[VB G]:[VB FE]])</f>
        <v>33</v>
      </c>
      <c r="Z257" s="11">
        <f>IF((Table2[[#This Row],[VB T]]/Table2[[#This Row],[Admission]]) = 0, "--", (Table2[[#This Row],[VB T]]/Table2[[#This Row],[Admission]]))</f>
        <v>2.2556390977443608E-2</v>
      </c>
      <c r="AA257" s="11" t="str">
        <f>IF(Table2[[#This Row],[VB T]]=0,"--", IF(Table2[[#This Row],[VB HS]]/Table2[[#This Row],[VB T]]=0, "--", Table2[[#This Row],[VB HS]]/Table2[[#This Row],[VB T]]))</f>
        <v>--</v>
      </c>
      <c r="AB257" s="18" t="str">
        <f>IF(Table2[[#This Row],[VB T]]=0,"--", IF(Table2[[#This Row],[VB FE]]/Table2[[#This Row],[VB T]]=0, "--", Table2[[#This Row],[VB FE]]/Table2[[#This Row],[VB T]]))</f>
        <v>--</v>
      </c>
      <c r="AC257" s="2">
        <v>27</v>
      </c>
      <c r="AD257" s="2">
        <v>42</v>
      </c>
      <c r="AE257" s="2">
        <v>0</v>
      </c>
      <c r="AF257" s="2">
        <v>0</v>
      </c>
      <c r="AG257" s="6">
        <f>SUM(Table2[[#This Row],[SC B]:[SC FE]])</f>
        <v>69</v>
      </c>
      <c r="AH257" s="11">
        <f>IF((Table2[[#This Row],[SC T]]/Table2[[#This Row],[Admission]]) = 0, "--", (Table2[[#This Row],[SC T]]/Table2[[#This Row],[Admission]]))</f>
        <v>4.7163362952836636E-2</v>
      </c>
      <c r="AI257" s="11" t="str">
        <f>IF(Table2[[#This Row],[SC T]]=0,"--", IF(Table2[[#This Row],[SC HS]]/Table2[[#This Row],[SC T]]=0, "--", Table2[[#This Row],[SC HS]]/Table2[[#This Row],[SC T]]))</f>
        <v>--</v>
      </c>
      <c r="AJ257" s="18" t="str">
        <f>IF(Table2[[#This Row],[SC T]]=0,"--", IF(Table2[[#This Row],[SC FE]]/Table2[[#This Row],[SC T]]=0, "--", Table2[[#This Row],[SC FE]]/Table2[[#This Row],[SC T]]))</f>
        <v>--</v>
      </c>
      <c r="AK257" s="15">
        <f>SUM(Table2[[#This Row],[FB T]],Table2[[#This Row],[XC T]],Table2[[#This Row],[VB T]],Table2[[#This Row],[SC T]])</f>
        <v>292</v>
      </c>
      <c r="AL257" s="2">
        <v>36</v>
      </c>
      <c r="AM257" s="2">
        <v>23</v>
      </c>
      <c r="AN257" s="2">
        <v>0</v>
      </c>
      <c r="AO257" s="2">
        <v>0</v>
      </c>
      <c r="AP257" s="6">
        <f>SUM(Table2[[#This Row],[BX B]:[BX FE]])</f>
        <v>59</v>
      </c>
      <c r="AQ257" s="11">
        <f>IF((Table2[[#This Row],[BX T]]/Table2[[#This Row],[Admission]]) = 0, "--", (Table2[[#This Row],[BX T]]/Table2[[#This Row],[Admission]]))</f>
        <v>4.0328092959671907E-2</v>
      </c>
      <c r="AR257" s="11" t="str">
        <f>IF(Table2[[#This Row],[BX T]]=0,"--", IF(Table2[[#This Row],[BX HS]]/Table2[[#This Row],[BX T]]=0, "--", Table2[[#This Row],[BX HS]]/Table2[[#This Row],[BX T]]))</f>
        <v>--</v>
      </c>
      <c r="AS257" s="18" t="str">
        <f>IF(Table2[[#This Row],[BX T]]=0,"--", IF(Table2[[#This Row],[BX FE]]/Table2[[#This Row],[BX T]]=0, "--", Table2[[#This Row],[BX FE]]/Table2[[#This Row],[BX T]]))</f>
        <v>--</v>
      </c>
      <c r="AT257" s="2">
        <v>17</v>
      </c>
      <c r="AU257" s="2">
        <v>22</v>
      </c>
      <c r="AV257" s="2">
        <v>0</v>
      </c>
      <c r="AW257" s="2">
        <v>0</v>
      </c>
      <c r="AX257" s="6">
        <f>SUM(Table2[[#This Row],[SW B]:[SW FE]])</f>
        <v>39</v>
      </c>
      <c r="AY257" s="11">
        <f>IF((Table2[[#This Row],[SW T]]/Table2[[#This Row],[Admission]]) = 0, "--", (Table2[[#This Row],[SW T]]/Table2[[#This Row],[Admission]]))</f>
        <v>2.6657552973342446E-2</v>
      </c>
      <c r="AZ257" s="11" t="str">
        <f>IF(Table2[[#This Row],[SW T]]=0,"--", IF(Table2[[#This Row],[SW HS]]/Table2[[#This Row],[SW T]]=0, "--", Table2[[#This Row],[SW HS]]/Table2[[#This Row],[SW T]]))</f>
        <v>--</v>
      </c>
      <c r="BA257" s="18" t="str">
        <f>IF(Table2[[#This Row],[SW T]]=0,"--", IF(Table2[[#This Row],[SW FE]]/Table2[[#This Row],[SW T]]=0, "--", Table2[[#This Row],[SW FE]]/Table2[[#This Row],[SW T]]))</f>
        <v>--</v>
      </c>
      <c r="BB257" s="2">
        <v>11</v>
      </c>
      <c r="BC257" s="2">
        <v>39</v>
      </c>
      <c r="BD257" s="2">
        <v>0</v>
      </c>
      <c r="BE257" s="2">
        <v>0</v>
      </c>
      <c r="BF257" s="6">
        <f>SUM(Table2[[#This Row],[CHE B]:[CHE FE]])</f>
        <v>50</v>
      </c>
      <c r="BG257" s="11">
        <f>IF((Table2[[#This Row],[CHE T]]/Table2[[#This Row],[Admission]]) = 0, "--", (Table2[[#This Row],[CHE T]]/Table2[[#This Row],[Admission]]))</f>
        <v>3.4176349965823652E-2</v>
      </c>
      <c r="BH257" s="11" t="str">
        <f>IF(Table2[[#This Row],[CHE T]]=0,"--", IF(Table2[[#This Row],[CHE HS]]/Table2[[#This Row],[CHE T]]=0, "--", Table2[[#This Row],[CHE HS]]/Table2[[#This Row],[CHE T]]))</f>
        <v>--</v>
      </c>
      <c r="BI257" s="22" t="str">
        <f>IF(Table2[[#This Row],[CHE T]]=0,"--", IF(Table2[[#This Row],[CHE FE]]/Table2[[#This Row],[CHE T]]=0, "--", Table2[[#This Row],[CHE FE]]/Table2[[#This Row],[CHE T]]))</f>
        <v>--</v>
      </c>
      <c r="BJ257" s="2">
        <v>44</v>
      </c>
      <c r="BK257" s="2">
        <v>1</v>
      </c>
      <c r="BL257" s="2">
        <v>0</v>
      </c>
      <c r="BM257" s="2">
        <v>0</v>
      </c>
      <c r="BN257" s="6">
        <f>SUM(Table2[[#This Row],[WR B]:[WR FE]])</f>
        <v>45</v>
      </c>
      <c r="BO257" s="11">
        <f>IF((Table2[[#This Row],[WR T]]/Table2[[#This Row],[Admission]]) = 0, "--", (Table2[[#This Row],[WR T]]/Table2[[#This Row],[Admission]]))</f>
        <v>3.0758714969241284E-2</v>
      </c>
      <c r="BP257" s="11" t="str">
        <f>IF(Table2[[#This Row],[WR T]]=0,"--", IF(Table2[[#This Row],[WR HS]]/Table2[[#This Row],[WR T]]=0, "--", Table2[[#This Row],[WR HS]]/Table2[[#This Row],[WR T]]))</f>
        <v>--</v>
      </c>
      <c r="BQ257" s="18" t="str">
        <f>IF(Table2[[#This Row],[WR T]]=0,"--", IF(Table2[[#This Row],[WR FE]]/Table2[[#This Row],[WR T]]=0, "--", Table2[[#This Row],[WR FE]]/Table2[[#This Row],[WR T]]))</f>
        <v>--</v>
      </c>
      <c r="BR257" s="2">
        <v>0</v>
      </c>
      <c r="BS257" s="2">
        <v>38</v>
      </c>
      <c r="BT257" s="2">
        <v>0</v>
      </c>
      <c r="BU257" s="2">
        <v>0</v>
      </c>
      <c r="BV257" s="6">
        <f>SUM(Table2[[#This Row],[DNC B]:[DNC FE]])</f>
        <v>38</v>
      </c>
      <c r="BW257" s="11">
        <f>IF((Table2[[#This Row],[DNC T]]/Table2[[#This Row],[Admission]]) = 0, "--", (Table2[[#This Row],[DNC T]]/Table2[[#This Row],[Admission]]))</f>
        <v>2.5974025974025976E-2</v>
      </c>
      <c r="BX257" s="11" t="str">
        <f>IF(Table2[[#This Row],[DNC T]]=0,"--", IF(Table2[[#This Row],[DNC HS]]/Table2[[#This Row],[DNC T]]=0, "--", Table2[[#This Row],[DNC HS]]/Table2[[#This Row],[DNC T]]))</f>
        <v>--</v>
      </c>
      <c r="BY257" s="18" t="str">
        <f>IF(Table2[[#This Row],[DNC T]]=0,"--", IF(Table2[[#This Row],[DNC FE]]/Table2[[#This Row],[DNC T]]=0, "--", Table2[[#This Row],[DNC FE]]/Table2[[#This Row],[DNC T]]))</f>
        <v>--</v>
      </c>
      <c r="BZ257" s="24">
        <f>SUM(Table2[[#This Row],[BX T]],Table2[[#This Row],[SW T]],Table2[[#This Row],[CHE T]],Table2[[#This Row],[WR T]],Table2[[#This Row],[DNC T]])</f>
        <v>231</v>
      </c>
      <c r="CA257" s="2">
        <v>57</v>
      </c>
      <c r="CB257" s="2">
        <v>62</v>
      </c>
      <c r="CC257" s="2">
        <v>4</v>
      </c>
      <c r="CD257" s="2">
        <v>1</v>
      </c>
      <c r="CE257" s="6">
        <f>SUM(Table2[[#This Row],[TF B]:[TF FE]])</f>
        <v>124</v>
      </c>
      <c r="CF257" s="11">
        <f>IF((Table2[[#This Row],[TF T]]/Table2[[#This Row],[Admission]]) = 0, "--", (Table2[[#This Row],[TF T]]/Table2[[#This Row],[Admission]]))</f>
        <v>8.4757347915242656E-2</v>
      </c>
      <c r="CG257" s="11">
        <f>IF(Table2[[#This Row],[TF T]]=0,"--", IF(Table2[[#This Row],[TF HS]]/Table2[[#This Row],[TF T]]=0, "--", Table2[[#This Row],[TF HS]]/Table2[[#This Row],[TF T]]))</f>
        <v>3.2258064516129031E-2</v>
      </c>
      <c r="CH257" s="18">
        <f>IF(Table2[[#This Row],[TF T]]=0,"--", IF(Table2[[#This Row],[TF FE]]/Table2[[#This Row],[TF T]]=0, "--", Table2[[#This Row],[TF FE]]/Table2[[#This Row],[TF T]]))</f>
        <v>8.0645161290322578E-3</v>
      </c>
      <c r="CI257" s="2">
        <v>41</v>
      </c>
      <c r="CJ257" s="2">
        <v>0</v>
      </c>
      <c r="CK257" s="2">
        <v>0</v>
      </c>
      <c r="CL257" s="2">
        <v>0</v>
      </c>
      <c r="CM257" s="6">
        <f>SUM(Table2[[#This Row],[BB B]:[BB FE]])</f>
        <v>41</v>
      </c>
      <c r="CN257" s="11">
        <f>IF((Table2[[#This Row],[BB T]]/Table2[[#This Row],[Admission]]) = 0, "--", (Table2[[#This Row],[BB T]]/Table2[[#This Row],[Admission]]))</f>
        <v>2.8024606971975393E-2</v>
      </c>
      <c r="CO257" s="11" t="str">
        <f>IF(Table2[[#This Row],[BB T]]=0,"--", IF(Table2[[#This Row],[BB HS]]/Table2[[#This Row],[BB T]]=0, "--", Table2[[#This Row],[BB HS]]/Table2[[#This Row],[BB T]]))</f>
        <v>--</v>
      </c>
      <c r="CP257" s="18" t="str">
        <f>IF(Table2[[#This Row],[BB T]]=0,"--", IF(Table2[[#This Row],[BB FE]]/Table2[[#This Row],[BB T]]=0, "--", Table2[[#This Row],[BB FE]]/Table2[[#This Row],[BB T]]))</f>
        <v>--</v>
      </c>
      <c r="CQ257" s="2">
        <v>0</v>
      </c>
      <c r="CR257" s="2">
        <v>26</v>
      </c>
      <c r="CS257" s="2">
        <v>0</v>
      </c>
      <c r="CT257" s="2">
        <v>0</v>
      </c>
      <c r="CU257" s="6">
        <f>SUM(Table2[[#This Row],[SB B]:[SB FE]])</f>
        <v>26</v>
      </c>
      <c r="CV257" s="11">
        <f>IF((Table2[[#This Row],[SB T]]/Table2[[#This Row],[Admission]]) = 0, "--", (Table2[[#This Row],[SB T]]/Table2[[#This Row],[Admission]]))</f>
        <v>1.77717019822283E-2</v>
      </c>
      <c r="CW257" s="11" t="str">
        <f>IF(Table2[[#This Row],[SB T]]=0,"--", IF(Table2[[#This Row],[SB HS]]/Table2[[#This Row],[SB T]]=0, "--", Table2[[#This Row],[SB HS]]/Table2[[#This Row],[SB T]]))</f>
        <v>--</v>
      </c>
      <c r="CX257" s="18" t="str">
        <f>IF(Table2[[#This Row],[SB T]]=0,"--", IF(Table2[[#This Row],[SB FE]]/Table2[[#This Row],[SB T]]=0, "--", Table2[[#This Row],[SB FE]]/Table2[[#This Row],[SB T]]))</f>
        <v>--</v>
      </c>
      <c r="CY257" s="2">
        <v>6</v>
      </c>
      <c r="CZ257" s="2">
        <v>0</v>
      </c>
      <c r="DA257" s="2">
        <v>1</v>
      </c>
      <c r="DB257" s="2">
        <v>0</v>
      </c>
      <c r="DC257" s="6">
        <f>SUM(Table2[[#This Row],[GF B]:[GF FE]])</f>
        <v>7</v>
      </c>
      <c r="DD257" s="11">
        <f>IF((Table2[[#This Row],[GF T]]/Table2[[#This Row],[Admission]]) = 0, "--", (Table2[[#This Row],[GF T]]/Table2[[#This Row],[Admission]]))</f>
        <v>4.7846889952153108E-3</v>
      </c>
      <c r="DE257" s="11">
        <f>IF(Table2[[#This Row],[GF T]]=0,"--", IF(Table2[[#This Row],[GF HS]]/Table2[[#This Row],[GF T]]=0, "--", Table2[[#This Row],[GF HS]]/Table2[[#This Row],[GF T]]))</f>
        <v>0.14285714285714285</v>
      </c>
      <c r="DF257" s="18" t="str">
        <f>IF(Table2[[#This Row],[GF T]]=0,"--", IF(Table2[[#This Row],[GF FE]]/Table2[[#This Row],[GF T]]=0, "--", Table2[[#This Row],[GF FE]]/Table2[[#This Row],[GF T]]))</f>
        <v>--</v>
      </c>
      <c r="DG257" s="2">
        <v>10</v>
      </c>
      <c r="DH257" s="2">
        <v>12</v>
      </c>
      <c r="DI257" s="2">
        <v>2</v>
      </c>
      <c r="DJ257" s="2">
        <v>1</v>
      </c>
      <c r="DK257" s="6">
        <f>SUM(Table2[[#This Row],[TN B]:[TN FE]])</f>
        <v>25</v>
      </c>
      <c r="DL257" s="11">
        <f>IF((Table2[[#This Row],[TN T]]/Table2[[#This Row],[Admission]]) = 0, "--", (Table2[[#This Row],[TN T]]/Table2[[#This Row],[Admission]]))</f>
        <v>1.7088174982911826E-2</v>
      </c>
      <c r="DM257" s="11">
        <f>IF(Table2[[#This Row],[TN T]]=0,"--", IF(Table2[[#This Row],[TN HS]]/Table2[[#This Row],[TN T]]=0, "--", Table2[[#This Row],[TN HS]]/Table2[[#This Row],[TN T]]))</f>
        <v>0.08</v>
      </c>
      <c r="DN257" s="18">
        <f>IF(Table2[[#This Row],[TN T]]=0,"--", IF(Table2[[#This Row],[TN FE]]/Table2[[#This Row],[TN T]]=0, "--", Table2[[#This Row],[TN FE]]/Table2[[#This Row],[TN T]]))</f>
        <v>0.04</v>
      </c>
      <c r="DO257" s="2">
        <v>23</v>
      </c>
      <c r="DP257" s="2">
        <v>22</v>
      </c>
      <c r="DQ257" s="2">
        <v>0</v>
      </c>
      <c r="DR257" s="2">
        <v>0</v>
      </c>
      <c r="DS257" s="6">
        <f>SUM(Table2[[#This Row],[BND B]:[BND FE]])</f>
        <v>45</v>
      </c>
      <c r="DT257" s="11">
        <f>IF((Table2[[#This Row],[BND T]]/Table2[[#This Row],[Admission]]) = 0, "--", (Table2[[#This Row],[BND T]]/Table2[[#This Row],[Admission]]))</f>
        <v>3.0758714969241284E-2</v>
      </c>
      <c r="DU257" s="11" t="str">
        <f>IF(Table2[[#This Row],[BND T]]=0,"--", IF(Table2[[#This Row],[BND HS]]/Table2[[#This Row],[BND T]]=0, "--", Table2[[#This Row],[BND HS]]/Table2[[#This Row],[BND T]]))</f>
        <v>--</v>
      </c>
      <c r="DV257" s="18" t="str">
        <f>IF(Table2[[#This Row],[BND T]]=0,"--", IF(Table2[[#This Row],[BND FE]]/Table2[[#This Row],[BND T]]=0, "--", Table2[[#This Row],[BND FE]]/Table2[[#This Row],[BND T]]))</f>
        <v>--</v>
      </c>
      <c r="DW257" s="2">
        <v>12</v>
      </c>
      <c r="DX257" s="2">
        <v>6</v>
      </c>
      <c r="DY257" s="2">
        <v>0</v>
      </c>
      <c r="DZ257" s="2">
        <v>0</v>
      </c>
      <c r="EA257" s="6">
        <f>SUM(Table2[[#This Row],[SPE B]:[SPE FE]])</f>
        <v>18</v>
      </c>
      <c r="EB257" s="11">
        <f>IF((Table2[[#This Row],[SPE T]]/Table2[[#This Row],[Admission]]) = 0, "--", (Table2[[#This Row],[SPE T]]/Table2[[#This Row],[Admission]]))</f>
        <v>1.2303485987696514E-2</v>
      </c>
      <c r="EC257" s="11" t="str">
        <f>IF(Table2[[#This Row],[SPE T]]=0,"--", IF(Table2[[#This Row],[SPE HS]]/Table2[[#This Row],[SPE T]]=0, "--", Table2[[#This Row],[SPE HS]]/Table2[[#This Row],[SPE T]]))</f>
        <v>--</v>
      </c>
      <c r="ED257" s="18" t="str">
        <f>IF(Table2[[#This Row],[SPE T]]=0,"--", IF(Table2[[#This Row],[SPE FE]]/Table2[[#This Row],[SPE T]]=0, "--", Table2[[#This Row],[SPE FE]]/Table2[[#This Row],[SPE T]]))</f>
        <v>--</v>
      </c>
      <c r="EE257" s="2">
        <v>8</v>
      </c>
      <c r="EF257" s="2">
        <v>18</v>
      </c>
      <c r="EG257" s="2">
        <v>0</v>
      </c>
      <c r="EH257" s="2">
        <v>0</v>
      </c>
      <c r="EI257" s="6">
        <f>SUM(Table2[[#This Row],[ORC B]:[ORC FE]])</f>
        <v>26</v>
      </c>
      <c r="EJ257" s="11">
        <f>IF((Table2[[#This Row],[ORC T]]/Table2[[#This Row],[Admission]]) = 0, "--", (Table2[[#This Row],[ORC T]]/Table2[[#This Row],[Admission]]))</f>
        <v>1.77717019822283E-2</v>
      </c>
      <c r="EK257" s="11" t="str">
        <f>IF(Table2[[#This Row],[ORC T]]=0,"--", IF(Table2[[#This Row],[ORC HS]]/Table2[[#This Row],[ORC T]]=0, "--", Table2[[#This Row],[ORC HS]]/Table2[[#This Row],[ORC T]]))</f>
        <v>--</v>
      </c>
      <c r="EL257" s="18" t="str">
        <f>IF(Table2[[#This Row],[ORC T]]=0,"--", IF(Table2[[#This Row],[ORC FE]]/Table2[[#This Row],[ORC T]]=0, "--", Table2[[#This Row],[ORC FE]]/Table2[[#This Row],[ORC T]]))</f>
        <v>--</v>
      </c>
      <c r="EM257" s="2">
        <v>0</v>
      </c>
      <c r="EN257" s="2">
        <v>23</v>
      </c>
      <c r="EO257" s="2">
        <v>0</v>
      </c>
      <c r="EP257" s="2">
        <v>0</v>
      </c>
      <c r="EQ257" s="6">
        <f>SUM(Table2[[#This Row],[SOL B]:[SOL FE]])</f>
        <v>23</v>
      </c>
      <c r="ER257" s="11">
        <f>IF((Table2[[#This Row],[SOL T]]/Table2[[#This Row],[Admission]]) = 0, "--", (Table2[[#This Row],[SOL T]]/Table2[[#This Row],[Admission]]))</f>
        <v>1.5721120984278879E-2</v>
      </c>
      <c r="ES257" s="11" t="str">
        <f>IF(Table2[[#This Row],[SOL T]]=0,"--", IF(Table2[[#This Row],[SOL HS]]/Table2[[#This Row],[SOL T]]=0, "--", Table2[[#This Row],[SOL HS]]/Table2[[#This Row],[SOL T]]))</f>
        <v>--</v>
      </c>
      <c r="ET257" s="18" t="str">
        <f>IF(Table2[[#This Row],[SOL T]]=0,"--", IF(Table2[[#This Row],[SOL FE]]/Table2[[#This Row],[SOL T]]=0, "--", Table2[[#This Row],[SOL FE]]/Table2[[#This Row],[SOL T]]))</f>
        <v>--</v>
      </c>
      <c r="EU257" s="2">
        <v>18</v>
      </c>
      <c r="EV257" s="2">
        <v>76</v>
      </c>
      <c r="EW257" s="2">
        <v>0</v>
      </c>
      <c r="EX257" s="2">
        <v>0</v>
      </c>
      <c r="EY257" s="6">
        <f>SUM(Table2[[#This Row],[CHO B]:[CHO FE]])</f>
        <v>94</v>
      </c>
      <c r="EZ257" s="11">
        <f>IF((Table2[[#This Row],[CHO T]]/Table2[[#This Row],[Admission]]) = 0, "--", (Table2[[#This Row],[CHO T]]/Table2[[#This Row],[Admission]]))</f>
        <v>6.4251537935748462E-2</v>
      </c>
      <c r="FA257" s="11" t="str">
        <f>IF(Table2[[#This Row],[CHO T]]=0,"--", IF(Table2[[#This Row],[CHO HS]]/Table2[[#This Row],[CHO T]]=0, "--", Table2[[#This Row],[CHO HS]]/Table2[[#This Row],[CHO T]]))</f>
        <v>--</v>
      </c>
      <c r="FB257" s="18" t="str">
        <f>IF(Table2[[#This Row],[CHO T]]=0,"--", IF(Table2[[#This Row],[CHO FE]]/Table2[[#This Row],[CHO T]]=0, "--", Table2[[#This Row],[CHO FE]]/Table2[[#This Row],[CHO T]]))</f>
        <v>--</v>
      </c>
      <c r="FC25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429</v>
      </c>
      <c r="FD257">
        <v>0</v>
      </c>
      <c r="FE257">
        <v>0</v>
      </c>
      <c r="FF257">
        <v>0</v>
      </c>
      <c r="FG257">
        <v>0</v>
      </c>
      <c r="FH257">
        <v>0</v>
      </c>
      <c r="FI257">
        <v>0</v>
      </c>
      <c r="FJ257" s="1" t="s">
        <v>390</v>
      </c>
      <c r="FK257" s="1" t="s">
        <v>390</v>
      </c>
      <c r="FL257">
        <v>0</v>
      </c>
      <c r="FM257">
        <v>0</v>
      </c>
      <c r="FN257" s="1" t="s">
        <v>390</v>
      </c>
      <c r="FO257" s="1" t="s">
        <v>390</v>
      </c>
    </row>
    <row r="258" spans="1:171">
      <c r="A258">
        <v>1023</v>
      </c>
      <c r="B258">
        <v>27</v>
      </c>
      <c r="C258" t="s">
        <v>94</v>
      </c>
      <c r="D258" t="s">
        <v>355</v>
      </c>
      <c r="E258" s="20">
        <v>1946</v>
      </c>
      <c r="F258" s="2">
        <v>136</v>
      </c>
      <c r="G258" s="2">
        <v>0</v>
      </c>
      <c r="H258" s="2">
        <v>0</v>
      </c>
      <c r="I258" s="2">
        <v>0</v>
      </c>
      <c r="J258" s="6">
        <f>SUM(Table2[[#This Row],[FB B]:[FB FE]])</f>
        <v>136</v>
      </c>
      <c r="K258" s="11">
        <f>IF((Table2[[#This Row],[FB T]]/Table2[[#This Row],[Admission]]) = 0, "--", (Table2[[#This Row],[FB T]]/Table2[[#This Row],[Admission]]))</f>
        <v>6.9886947584789305E-2</v>
      </c>
      <c r="L258" s="11" t="str">
        <f>IF(Table2[[#This Row],[FB T]]=0,"--", IF(Table2[[#This Row],[FB HS]]/Table2[[#This Row],[FB T]]=0, "--", Table2[[#This Row],[FB HS]]/Table2[[#This Row],[FB T]]))</f>
        <v>--</v>
      </c>
      <c r="M258" s="18" t="str">
        <f>IF(Table2[[#This Row],[FB T]]=0,"--", IF(Table2[[#This Row],[FB FE]]/Table2[[#This Row],[FB T]]=0, "--", Table2[[#This Row],[FB FE]]/Table2[[#This Row],[FB T]]))</f>
        <v>--</v>
      </c>
      <c r="N258" s="2">
        <v>42</v>
      </c>
      <c r="O258" s="2">
        <v>21</v>
      </c>
      <c r="P258" s="2">
        <v>0</v>
      </c>
      <c r="Q258" s="2">
        <v>0</v>
      </c>
      <c r="R258" s="6">
        <f>SUM(Table2[[#This Row],[XC B]:[XC FE]])</f>
        <v>63</v>
      </c>
      <c r="S258" s="11">
        <f>IF((Table2[[#This Row],[XC T]]/Table2[[#This Row],[Admission]]) = 0, "--", (Table2[[#This Row],[XC T]]/Table2[[#This Row],[Admission]]))</f>
        <v>3.237410071942446E-2</v>
      </c>
      <c r="T258" s="11" t="str">
        <f>IF(Table2[[#This Row],[XC T]]=0,"--", IF(Table2[[#This Row],[XC HS]]/Table2[[#This Row],[XC T]]=0, "--", Table2[[#This Row],[XC HS]]/Table2[[#This Row],[XC T]]))</f>
        <v>--</v>
      </c>
      <c r="U258" s="18" t="str">
        <f>IF(Table2[[#This Row],[XC T]]=0,"--", IF(Table2[[#This Row],[XC FE]]/Table2[[#This Row],[XC T]]=0, "--", Table2[[#This Row],[XC FE]]/Table2[[#This Row],[XC T]]))</f>
        <v>--</v>
      </c>
      <c r="V258" s="2">
        <v>32</v>
      </c>
      <c r="W258" s="2">
        <v>0</v>
      </c>
      <c r="X258" s="2">
        <v>0</v>
      </c>
      <c r="Y258" s="6">
        <f>SUM(Table2[[#This Row],[VB G]:[VB FE]])</f>
        <v>32</v>
      </c>
      <c r="Z258" s="11">
        <f>IF((Table2[[#This Row],[VB T]]/Table2[[#This Row],[Admission]]) = 0, "--", (Table2[[#This Row],[VB T]]/Table2[[#This Row],[Admission]]))</f>
        <v>1.644398766700925E-2</v>
      </c>
      <c r="AA258" s="11" t="str">
        <f>IF(Table2[[#This Row],[VB T]]=0,"--", IF(Table2[[#This Row],[VB HS]]/Table2[[#This Row],[VB T]]=0, "--", Table2[[#This Row],[VB HS]]/Table2[[#This Row],[VB T]]))</f>
        <v>--</v>
      </c>
      <c r="AB258" s="18" t="str">
        <f>IF(Table2[[#This Row],[VB T]]=0,"--", IF(Table2[[#This Row],[VB FE]]/Table2[[#This Row],[VB T]]=0, "--", Table2[[#This Row],[VB FE]]/Table2[[#This Row],[VB T]]))</f>
        <v>--</v>
      </c>
      <c r="AC258" s="2">
        <v>48</v>
      </c>
      <c r="AD258" s="2">
        <v>58</v>
      </c>
      <c r="AE258" s="2">
        <v>0</v>
      </c>
      <c r="AF258" s="2">
        <v>0</v>
      </c>
      <c r="AG258" s="6">
        <f>SUM(Table2[[#This Row],[SC B]:[SC FE]])</f>
        <v>106</v>
      </c>
      <c r="AH258" s="11">
        <f>IF((Table2[[#This Row],[SC T]]/Table2[[#This Row],[Admission]]) = 0, "--", (Table2[[#This Row],[SC T]]/Table2[[#This Row],[Admission]]))</f>
        <v>5.4470709146968138E-2</v>
      </c>
      <c r="AI258" s="11" t="str">
        <f>IF(Table2[[#This Row],[SC T]]=0,"--", IF(Table2[[#This Row],[SC HS]]/Table2[[#This Row],[SC T]]=0, "--", Table2[[#This Row],[SC HS]]/Table2[[#This Row],[SC T]]))</f>
        <v>--</v>
      </c>
      <c r="AJ258" s="18" t="str">
        <f>IF(Table2[[#This Row],[SC T]]=0,"--", IF(Table2[[#This Row],[SC FE]]/Table2[[#This Row],[SC T]]=0, "--", Table2[[#This Row],[SC FE]]/Table2[[#This Row],[SC T]]))</f>
        <v>--</v>
      </c>
      <c r="AK258" s="15">
        <f>SUM(Table2[[#This Row],[FB T]],Table2[[#This Row],[XC T]],Table2[[#This Row],[VB T]],Table2[[#This Row],[SC T]])</f>
        <v>337</v>
      </c>
      <c r="AL258" s="2">
        <v>48</v>
      </c>
      <c r="AM258" s="2">
        <v>36</v>
      </c>
      <c r="AN258" s="2">
        <v>0</v>
      </c>
      <c r="AO258" s="2">
        <v>0</v>
      </c>
      <c r="AP258" s="6">
        <f>SUM(Table2[[#This Row],[BX B]:[BX FE]])</f>
        <v>84</v>
      </c>
      <c r="AQ258" s="11">
        <f>IF((Table2[[#This Row],[BX T]]/Table2[[#This Row],[Admission]]) = 0, "--", (Table2[[#This Row],[BX T]]/Table2[[#This Row],[Admission]]))</f>
        <v>4.3165467625899283E-2</v>
      </c>
      <c r="AR258" s="11" t="str">
        <f>IF(Table2[[#This Row],[BX T]]=0,"--", IF(Table2[[#This Row],[BX HS]]/Table2[[#This Row],[BX T]]=0, "--", Table2[[#This Row],[BX HS]]/Table2[[#This Row],[BX T]]))</f>
        <v>--</v>
      </c>
      <c r="AS258" s="18" t="str">
        <f>IF(Table2[[#This Row],[BX T]]=0,"--", IF(Table2[[#This Row],[BX FE]]/Table2[[#This Row],[BX T]]=0, "--", Table2[[#This Row],[BX FE]]/Table2[[#This Row],[BX T]]))</f>
        <v>--</v>
      </c>
      <c r="AT258" s="2">
        <v>21</v>
      </c>
      <c r="AU258" s="2">
        <v>24</v>
      </c>
      <c r="AV258" s="2">
        <v>0</v>
      </c>
      <c r="AW258" s="2">
        <v>1</v>
      </c>
      <c r="AX258" s="6">
        <f>SUM(Table2[[#This Row],[SW B]:[SW FE]])</f>
        <v>46</v>
      </c>
      <c r="AY258" s="11">
        <f>IF((Table2[[#This Row],[SW T]]/Table2[[#This Row],[Admission]]) = 0, "--", (Table2[[#This Row],[SW T]]/Table2[[#This Row],[Admission]]))</f>
        <v>2.3638232271325797E-2</v>
      </c>
      <c r="AZ258" s="11" t="str">
        <f>IF(Table2[[#This Row],[SW T]]=0,"--", IF(Table2[[#This Row],[SW HS]]/Table2[[#This Row],[SW T]]=0, "--", Table2[[#This Row],[SW HS]]/Table2[[#This Row],[SW T]]))</f>
        <v>--</v>
      </c>
      <c r="BA258" s="18">
        <f>IF(Table2[[#This Row],[SW T]]=0,"--", IF(Table2[[#This Row],[SW FE]]/Table2[[#This Row],[SW T]]=0, "--", Table2[[#This Row],[SW FE]]/Table2[[#This Row],[SW T]]))</f>
        <v>2.1739130434782608E-2</v>
      </c>
      <c r="BB258" s="2">
        <v>0</v>
      </c>
      <c r="BC258" s="2">
        <v>14</v>
      </c>
      <c r="BD258" s="2">
        <v>0</v>
      </c>
      <c r="BE258" s="2">
        <v>0</v>
      </c>
      <c r="BF258" s="6">
        <f>SUM(Table2[[#This Row],[CHE B]:[CHE FE]])</f>
        <v>14</v>
      </c>
      <c r="BG258" s="11">
        <f>IF((Table2[[#This Row],[CHE T]]/Table2[[#This Row],[Admission]]) = 0, "--", (Table2[[#This Row],[CHE T]]/Table2[[#This Row],[Admission]]))</f>
        <v>7.1942446043165471E-3</v>
      </c>
      <c r="BH258" s="11" t="str">
        <f>IF(Table2[[#This Row],[CHE T]]=0,"--", IF(Table2[[#This Row],[CHE HS]]/Table2[[#This Row],[CHE T]]=0, "--", Table2[[#This Row],[CHE HS]]/Table2[[#This Row],[CHE T]]))</f>
        <v>--</v>
      </c>
      <c r="BI258" s="22" t="str">
        <f>IF(Table2[[#This Row],[CHE T]]=0,"--", IF(Table2[[#This Row],[CHE FE]]/Table2[[#This Row],[CHE T]]=0, "--", Table2[[#This Row],[CHE FE]]/Table2[[#This Row],[CHE T]]))</f>
        <v>--</v>
      </c>
      <c r="BJ258" s="2">
        <v>51</v>
      </c>
      <c r="BK258" s="2">
        <v>4</v>
      </c>
      <c r="BL258" s="2">
        <v>0</v>
      </c>
      <c r="BM258" s="2">
        <v>0</v>
      </c>
      <c r="BN258" s="6">
        <f>SUM(Table2[[#This Row],[WR B]:[WR FE]])</f>
        <v>55</v>
      </c>
      <c r="BO258" s="11">
        <f>IF((Table2[[#This Row],[WR T]]/Table2[[#This Row],[Admission]]) = 0, "--", (Table2[[#This Row],[WR T]]/Table2[[#This Row],[Admission]]))</f>
        <v>2.8263103802672149E-2</v>
      </c>
      <c r="BP258" s="11" t="str">
        <f>IF(Table2[[#This Row],[WR T]]=0,"--", IF(Table2[[#This Row],[WR HS]]/Table2[[#This Row],[WR T]]=0, "--", Table2[[#This Row],[WR HS]]/Table2[[#This Row],[WR T]]))</f>
        <v>--</v>
      </c>
      <c r="BQ258" s="18" t="str">
        <f>IF(Table2[[#This Row],[WR T]]=0,"--", IF(Table2[[#This Row],[WR FE]]/Table2[[#This Row],[WR T]]=0, "--", Table2[[#This Row],[WR FE]]/Table2[[#This Row],[WR T]]))</f>
        <v>--</v>
      </c>
      <c r="BR258" s="2">
        <v>0</v>
      </c>
      <c r="BS258" s="2">
        <v>48</v>
      </c>
      <c r="BT258" s="2">
        <v>0</v>
      </c>
      <c r="BU258" s="2">
        <v>0</v>
      </c>
      <c r="BV258" s="6">
        <f>SUM(Table2[[#This Row],[DNC B]:[DNC FE]])</f>
        <v>48</v>
      </c>
      <c r="BW258" s="11">
        <f>IF((Table2[[#This Row],[DNC T]]/Table2[[#This Row],[Admission]]) = 0, "--", (Table2[[#This Row],[DNC T]]/Table2[[#This Row],[Admission]]))</f>
        <v>2.4665981500513873E-2</v>
      </c>
      <c r="BX258" s="11" t="str">
        <f>IF(Table2[[#This Row],[DNC T]]=0,"--", IF(Table2[[#This Row],[DNC HS]]/Table2[[#This Row],[DNC T]]=0, "--", Table2[[#This Row],[DNC HS]]/Table2[[#This Row],[DNC T]]))</f>
        <v>--</v>
      </c>
      <c r="BY258" s="18" t="str">
        <f>IF(Table2[[#This Row],[DNC T]]=0,"--", IF(Table2[[#This Row],[DNC FE]]/Table2[[#This Row],[DNC T]]=0, "--", Table2[[#This Row],[DNC FE]]/Table2[[#This Row],[DNC T]]))</f>
        <v>--</v>
      </c>
      <c r="BZ258" s="24">
        <f>SUM(Table2[[#This Row],[BX T]],Table2[[#This Row],[SW T]],Table2[[#This Row],[CHE T]],Table2[[#This Row],[WR T]],Table2[[#This Row],[DNC T]])</f>
        <v>247</v>
      </c>
      <c r="CA258" s="2">
        <v>80</v>
      </c>
      <c r="CB258" s="2">
        <v>60</v>
      </c>
      <c r="CC258" s="2">
        <v>0</v>
      </c>
      <c r="CD258" s="2">
        <v>0</v>
      </c>
      <c r="CE258" s="6">
        <f>SUM(Table2[[#This Row],[TF B]:[TF FE]])</f>
        <v>140</v>
      </c>
      <c r="CF258" s="11">
        <f>IF((Table2[[#This Row],[TF T]]/Table2[[#This Row],[Admission]]) = 0, "--", (Table2[[#This Row],[TF T]]/Table2[[#This Row],[Admission]]))</f>
        <v>7.1942446043165464E-2</v>
      </c>
      <c r="CG258" s="11" t="str">
        <f>IF(Table2[[#This Row],[TF T]]=0,"--", IF(Table2[[#This Row],[TF HS]]/Table2[[#This Row],[TF T]]=0, "--", Table2[[#This Row],[TF HS]]/Table2[[#This Row],[TF T]]))</f>
        <v>--</v>
      </c>
      <c r="CH258" s="18" t="str">
        <f>IF(Table2[[#This Row],[TF T]]=0,"--", IF(Table2[[#This Row],[TF FE]]/Table2[[#This Row],[TF T]]=0, "--", Table2[[#This Row],[TF FE]]/Table2[[#This Row],[TF T]]))</f>
        <v>--</v>
      </c>
      <c r="CI258" s="2">
        <v>49</v>
      </c>
      <c r="CJ258" s="2">
        <v>0</v>
      </c>
      <c r="CK258" s="2">
        <v>0</v>
      </c>
      <c r="CL258" s="2">
        <v>0</v>
      </c>
      <c r="CM258" s="6">
        <f>SUM(Table2[[#This Row],[BB B]:[BB FE]])</f>
        <v>49</v>
      </c>
      <c r="CN258" s="11">
        <f>IF((Table2[[#This Row],[BB T]]/Table2[[#This Row],[Admission]]) = 0, "--", (Table2[[#This Row],[BB T]]/Table2[[#This Row],[Admission]]))</f>
        <v>2.5179856115107913E-2</v>
      </c>
      <c r="CO258" s="11" t="str">
        <f>IF(Table2[[#This Row],[BB T]]=0,"--", IF(Table2[[#This Row],[BB HS]]/Table2[[#This Row],[BB T]]=0, "--", Table2[[#This Row],[BB HS]]/Table2[[#This Row],[BB T]]))</f>
        <v>--</v>
      </c>
      <c r="CP258" s="18" t="str">
        <f>IF(Table2[[#This Row],[BB T]]=0,"--", IF(Table2[[#This Row],[BB FE]]/Table2[[#This Row],[BB T]]=0, "--", Table2[[#This Row],[BB FE]]/Table2[[#This Row],[BB T]]))</f>
        <v>--</v>
      </c>
      <c r="CQ258" s="2">
        <v>0</v>
      </c>
      <c r="CR258" s="2">
        <v>21</v>
      </c>
      <c r="CS258" s="2">
        <v>0</v>
      </c>
      <c r="CT258" s="2">
        <v>0</v>
      </c>
      <c r="CU258" s="6">
        <f>SUM(Table2[[#This Row],[SB B]:[SB FE]])</f>
        <v>21</v>
      </c>
      <c r="CV258" s="11">
        <f>IF((Table2[[#This Row],[SB T]]/Table2[[#This Row],[Admission]]) = 0, "--", (Table2[[#This Row],[SB T]]/Table2[[#This Row],[Admission]]))</f>
        <v>1.0791366906474821E-2</v>
      </c>
      <c r="CW258" s="11" t="str">
        <f>IF(Table2[[#This Row],[SB T]]=0,"--", IF(Table2[[#This Row],[SB HS]]/Table2[[#This Row],[SB T]]=0, "--", Table2[[#This Row],[SB HS]]/Table2[[#This Row],[SB T]]))</f>
        <v>--</v>
      </c>
      <c r="CX258" s="18" t="str">
        <f>IF(Table2[[#This Row],[SB T]]=0,"--", IF(Table2[[#This Row],[SB FE]]/Table2[[#This Row],[SB T]]=0, "--", Table2[[#This Row],[SB FE]]/Table2[[#This Row],[SB T]]))</f>
        <v>--</v>
      </c>
      <c r="CY258" s="2">
        <v>8</v>
      </c>
      <c r="CZ258" s="2">
        <v>16</v>
      </c>
      <c r="DA258" s="2">
        <v>1</v>
      </c>
      <c r="DB258" s="2">
        <v>1</v>
      </c>
      <c r="DC258" s="6">
        <f>SUM(Table2[[#This Row],[GF B]:[GF FE]])</f>
        <v>26</v>
      </c>
      <c r="DD258" s="11">
        <f>IF((Table2[[#This Row],[GF T]]/Table2[[#This Row],[Admission]]) = 0, "--", (Table2[[#This Row],[GF T]]/Table2[[#This Row],[Admission]]))</f>
        <v>1.3360739979445015E-2</v>
      </c>
      <c r="DE258" s="11">
        <f>IF(Table2[[#This Row],[GF T]]=0,"--", IF(Table2[[#This Row],[GF HS]]/Table2[[#This Row],[GF T]]=0, "--", Table2[[#This Row],[GF HS]]/Table2[[#This Row],[GF T]]))</f>
        <v>3.8461538461538464E-2</v>
      </c>
      <c r="DF258" s="18">
        <f>IF(Table2[[#This Row],[GF T]]=0,"--", IF(Table2[[#This Row],[GF FE]]/Table2[[#This Row],[GF T]]=0, "--", Table2[[#This Row],[GF FE]]/Table2[[#This Row],[GF T]]))</f>
        <v>3.8461538461538464E-2</v>
      </c>
      <c r="DG258" s="2">
        <v>18</v>
      </c>
      <c r="DH258" s="2">
        <v>24</v>
      </c>
      <c r="DI258" s="2">
        <v>0</v>
      </c>
      <c r="DJ258" s="2">
        <v>0</v>
      </c>
      <c r="DK258" s="6">
        <f>SUM(Table2[[#This Row],[TN B]:[TN FE]])</f>
        <v>42</v>
      </c>
      <c r="DL258" s="11">
        <f>IF((Table2[[#This Row],[TN T]]/Table2[[#This Row],[Admission]]) = 0, "--", (Table2[[#This Row],[TN T]]/Table2[[#This Row],[Admission]]))</f>
        <v>2.1582733812949641E-2</v>
      </c>
      <c r="DM258" s="11" t="str">
        <f>IF(Table2[[#This Row],[TN T]]=0,"--", IF(Table2[[#This Row],[TN HS]]/Table2[[#This Row],[TN T]]=0, "--", Table2[[#This Row],[TN HS]]/Table2[[#This Row],[TN T]]))</f>
        <v>--</v>
      </c>
      <c r="DN258" s="18" t="str">
        <f>IF(Table2[[#This Row],[TN T]]=0,"--", IF(Table2[[#This Row],[TN FE]]/Table2[[#This Row],[TN T]]=0, "--", Table2[[#This Row],[TN FE]]/Table2[[#This Row],[TN T]]))</f>
        <v>--</v>
      </c>
      <c r="DO258" s="2">
        <v>56</v>
      </c>
      <c r="DP258" s="2">
        <v>36</v>
      </c>
      <c r="DQ258" s="2">
        <v>0</v>
      </c>
      <c r="DR258" s="2">
        <v>0</v>
      </c>
      <c r="DS258" s="6">
        <f>SUM(Table2[[#This Row],[BND B]:[BND FE]])</f>
        <v>92</v>
      </c>
      <c r="DT258" s="11">
        <f>IF((Table2[[#This Row],[BND T]]/Table2[[#This Row],[Admission]]) = 0, "--", (Table2[[#This Row],[BND T]]/Table2[[#This Row],[Admission]]))</f>
        <v>4.7276464542651594E-2</v>
      </c>
      <c r="DU258" s="11" t="str">
        <f>IF(Table2[[#This Row],[BND T]]=0,"--", IF(Table2[[#This Row],[BND HS]]/Table2[[#This Row],[BND T]]=0, "--", Table2[[#This Row],[BND HS]]/Table2[[#This Row],[BND T]]))</f>
        <v>--</v>
      </c>
      <c r="DV258" s="18" t="str">
        <f>IF(Table2[[#This Row],[BND T]]=0,"--", IF(Table2[[#This Row],[BND FE]]/Table2[[#This Row],[BND T]]=0, "--", Table2[[#This Row],[BND FE]]/Table2[[#This Row],[BND T]]))</f>
        <v>--</v>
      </c>
      <c r="DW258" s="2">
        <v>24</v>
      </c>
      <c r="DX258" s="2">
        <v>24</v>
      </c>
      <c r="DY258" s="2">
        <v>0</v>
      </c>
      <c r="DZ258" s="2">
        <v>0</v>
      </c>
      <c r="EA258" s="6">
        <f>SUM(Table2[[#This Row],[SPE B]:[SPE FE]])</f>
        <v>48</v>
      </c>
      <c r="EB258" s="11">
        <f>IF((Table2[[#This Row],[SPE T]]/Table2[[#This Row],[Admission]]) = 0, "--", (Table2[[#This Row],[SPE T]]/Table2[[#This Row],[Admission]]))</f>
        <v>2.4665981500513873E-2</v>
      </c>
      <c r="EC258" s="11" t="str">
        <f>IF(Table2[[#This Row],[SPE T]]=0,"--", IF(Table2[[#This Row],[SPE HS]]/Table2[[#This Row],[SPE T]]=0, "--", Table2[[#This Row],[SPE HS]]/Table2[[#This Row],[SPE T]]))</f>
        <v>--</v>
      </c>
      <c r="ED258" s="18" t="str">
        <f>IF(Table2[[#This Row],[SPE T]]=0,"--", IF(Table2[[#This Row],[SPE FE]]/Table2[[#This Row],[SPE T]]=0, "--", Table2[[#This Row],[SPE FE]]/Table2[[#This Row],[SPE T]]))</f>
        <v>--</v>
      </c>
      <c r="EE258" s="2">
        <v>7</v>
      </c>
      <c r="EF258" s="2">
        <v>9</v>
      </c>
      <c r="EG258" s="2">
        <v>0</v>
      </c>
      <c r="EH258" s="2">
        <v>0</v>
      </c>
      <c r="EI258" s="6">
        <f>SUM(Table2[[#This Row],[ORC B]:[ORC FE]])</f>
        <v>16</v>
      </c>
      <c r="EJ258" s="11">
        <f>IF((Table2[[#This Row],[ORC T]]/Table2[[#This Row],[Admission]]) = 0, "--", (Table2[[#This Row],[ORC T]]/Table2[[#This Row],[Admission]]))</f>
        <v>8.2219938335046251E-3</v>
      </c>
      <c r="EK258" s="11" t="str">
        <f>IF(Table2[[#This Row],[ORC T]]=0,"--", IF(Table2[[#This Row],[ORC HS]]/Table2[[#This Row],[ORC T]]=0, "--", Table2[[#This Row],[ORC HS]]/Table2[[#This Row],[ORC T]]))</f>
        <v>--</v>
      </c>
      <c r="EL258" s="18" t="str">
        <f>IF(Table2[[#This Row],[ORC T]]=0,"--", IF(Table2[[#This Row],[ORC FE]]/Table2[[#This Row],[ORC T]]=0, "--", Table2[[#This Row],[ORC FE]]/Table2[[#This Row],[ORC T]]))</f>
        <v>--</v>
      </c>
      <c r="EM258" s="2">
        <v>10</v>
      </c>
      <c r="EN258" s="2">
        <v>10</v>
      </c>
      <c r="EO258" s="2">
        <v>0</v>
      </c>
      <c r="EP258" s="2">
        <v>0</v>
      </c>
      <c r="EQ258" s="6">
        <f>SUM(Table2[[#This Row],[SOL B]:[SOL FE]])</f>
        <v>20</v>
      </c>
      <c r="ER258" s="11">
        <f>IF((Table2[[#This Row],[SOL T]]/Table2[[#This Row],[Admission]]) = 0, "--", (Table2[[#This Row],[SOL T]]/Table2[[#This Row],[Admission]]))</f>
        <v>1.0277492291880781E-2</v>
      </c>
      <c r="ES258" s="11" t="str">
        <f>IF(Table2[[#This Row],[SOL T]]=0,"--", IF(Table2[[#This Row],[SOL HS]]/Table2[[#This Row],[SOL T]]=0, "--", Table2[[#This Row],[SOL HS]]/Table2[[#This Row],[SOL T]]))</f>
        <v>--</v>
      </c>
      <c r="ET258" s="18" t="str">
        <f>IF(Table2[[#This Row],[SOL T]]=0,"--", IF(Table2[[#This Row],[SOL FE]]/Table2[[#This Row],[SOL T]]=0, "--", Table2[[#This Row],[SOL FE]]/Table2[[#This Row],[SOL T]]))</f>
        <v>--</v>
      </c>
      <c r="EU258" s="2">
        <v>41</v>
      </c>
      <c r="EV258" s="2">
        <v>51</v>
      </c>
      <c r="EW258" s="2">
        <v>0</v>
      </c>
      <c r="EX258" s="2">
        <v>0</v>
      </c>
      <c r="EY258" s="6">
        <f>SUM(Table2[[#This Row],[CHO B]:[CHO FE]])</f>
        <v>92</v>
      </c>
      <c r="EZ258" s="11">
        <f>IF((Table2[[#This Row],[CHO T]]/Table2[[#This Row],[Admission]]) = 0, "--", (Table2[[#This Row],[CHO T]]/Table2[[#This Row],[Admission]]))</f>
        <v>4.7276464542651594E-2</v>
      </c>
      <c r="FA258" s="11" t="str">
        <f>IF(Table2[[#This Row],[CHO T]]=0,"--", IF(Table2[[#This Row],[CHO HS]]/Table2[[#This Row],[CHO T]]=0, "--", Table2[[#This Row],[CHO HS]]/Table2[[#This Row],[CHO T]]))</f>
        <v>--</v>
      </c>
      <c r="FB258" s="18" t="str">
        <f>IF(Table2[[#This Row],[CHO T]]=0,"--", IF(Table2[[#This Row],[CHO FE]]/Table2[[#This Row],[CHO T]]=0, "--", Table2[[#This Row],[CHO FE]]/Table2[[#This Row],[CHO T]]))</f>
        <v>--</v>
      </c>
      <c r="FC25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546</v>
      </c>
      <c r="FD258">
        <v>6</v>
      </c>
      <c r="FE258">
        <v>0</v>
      </c>
      <c r="FF258" s="1" t="s">
        <v>390</v>
      </c>
      <c r="FG258" s="1" t="s">
        <v>390</v>
      </c>
      <c r="FH258">
        <v>0</v>
      </c>
      <c r="FI258">
        <v>0</v>
      </c>
      <c r="FJ258" s="1" t="s">
        <v>390</v>
      </c>
      <c r="FK258" s="1" t="s">
        <v>390</v>
      </c>
      <c r="FL258">
        <v>1</v>
      </c>
      <c r="FM258">
        <v>0</v>
      </c>
      <c r="FN258" s="1" t="s">
        <v>390</v>
      </c>
      <c r="FO258" s="1" t="s">
        <v>390</v>
      </c>
    </row>
    <row r="259" spans="1:171">
      <c r="A259">
        <v>1078</v>
      </c>
      <c r="B259">
        <v>188</v>
      </c>
      <c r="C259" t="s">
        <v>102</v>
      </c>
      <c r="D259" t="s">
        <v>356</v>
      </c>
      <c r="E259" s="20">
        <v>664</v>
      </c>
      <c r="F259" s="2">
        <v>64</v>
      </c>
      <c r="G259" s="2">
        <v>0</v>
      </c>
      <c r="H259" s="2">
        <v>0</v>
      </c>
      <c r="I259" s="2">
        <v>0</v>
      </c>
      <c r="J259" s="6">
        <f>SUM(Table2[[#This Row],[FB B]:[FB FE]])</f>
        <v>64</v>
      </c>
      <c r="K259" s="11">
        <f>IF((Table2[[#This Row],[FB T]]/Table2[[#This Row],[Admission]]) = 0, "--", (Table2[[#This Row],[FB T]]/Table2[[#This Row],[Admission]]))</f>
        <v>9.6385542168674704E-2</v>
      </c>
      <c r="L259" s="11" t="str">
        <f>IF(Table2[[#This Row],[FB T]]=0,"--", IF(Table2[[#This Row],[FB HS]]/Table2[[#This Row],[FB T]]=0, "--", Table2[[#This Row],[FB HS]]/Table2[[#This Row],[FB T]]))</f>
        <v>--</v>
      </c>
      <c r="M259" s="18" t="str">
        <f>IF(Table2[[#This Row],[FB T]]=0,"--", IF(Table2[[#This Row],[FB FE]]/Table2[[#This Row],[FB T]]=0, "--", Table2[[#This Row],[FB FE]]/Table2[[#This Row],[FB T]]))</f>
        <v>--</v>
      </c>
      <c r="N259" s="2">
        <v>10</v>
      </c>
      <c r="O259" s="2">
        <v>5</v>
      </c>
      <c r="P259" s="2">
        <v>0</v>
      </c>
      <c r="Q259" s="2">
        <v>1</v>
      </c>
      <c r="R259" s="6">
        <f>SUM(Table2[[#This Row],[XC B]:[XC FE]])</f>
        <v>16</v>
      </c>
      <c r="S259" s="11">
        <f>IF((Table2[[#This Row],[XC T]]/Table2[[#This Row],[Admission]]) = 0, "--", (Table2[[#This Row],[XC T]]/Table2[[#This Row],[Admission]]))</f>
        <v>2.4096385542168676E-2</v>
      </c>
      <c r="T259" s="11" t="str">
        <f>IF(Table2[[#This Row],[XC T]]=0,"--", IF(Table2[[#This Row],[XC HS]]/Table2[[#This Row],[XC T]]=0, "--", Table2[[#This Row],[XC HS]]/Table2[[#This Row],[XC T]]))</f>
        <v>--</v>
      </c>
      <c r="U259" s="18">
        <f>IF(Table2[[#This Row],[XC T]]=0,"--", IF(Table2[[#This Row],[XC FE]]/Table2[[#This Row],[XC T]]=0, "--", Table2[[#This Row],[XC FE]]/Table2[[#This Row],[XC T]]))</f>
        <v>6.25E-2</v>
      </c>
      <c r="V259" s="2">
        <v>32</v>
      </c>
      <c r="W259" s="2">
        <v>0</v>
      </c>
      <c r="X259" s="2">
        <v>0</v>
      </c>
      <c r="Y259" s="6">
        <f>SUM(Table2[[#This Row],[VB G]:[VB FE]])</f>
        <v>32</v>
      </c>
      <c r="Z259" s="11">
        <f>IF((Table2[[#This Row],[VB T]]/Table2[[#This Row],[Admission]]) = 0, "--", (Table2[[#This Row],[VB T]]/Table2[[#This Row],[Admission]]))</f>
        <v>4.8192771084337352E-2</v>
      </c>
      <c r="AA259" s="11" t="str">
        <f>IF(Table2[[#This Row],[VB T]]=0,"--", IF(Table2[[#This Row],[VB HS]]/Table2[[#This Row],[VB T]]=0, "--", Table2[[#This Row],[VB HS]]/Table2[[#This Row],[VB T]]))</f>
        <v>--</v>
      </c>
      <c r="AB259" s="18" t="str">
        <f>IF(Table2[[#This Row],[VB T]]=0,"--", IF(Table2[[#This Row],[VB FE]]/Table2[[#This Row],[VB T]]=0, "--", Table2[[#This Row],[VB FE]]/Table2[[#This Row],[VB T]]))</f>
        <v>--</v>
      </c>
      <c r="AC259" s="2">
        <v>33</v>
      </c>
      <c r="AD259" s="2">
        <v>35</v>
      </c>
      <c r="AE259" s="2">
        <v>0</v>
      </c>
      <c r="AF259" s="2">
        <v>2</v>
      </c>
      <c r="AG259" s="6">
        <f>SUM(Table2[[#This Row],[SC B]:[SC FE]])</f>
        <v>70</v>
      </c>
      <c r="AH259" s="11">
        <f>IF((Table2[[#This Row],[SC T]]/Table2[[#This Row],[Admission]]) = 0, "--", (Table2[[#This Row],[SC T]]/Table2[[#This Row],[Admission]]))</f>
        <v>0.10542168674698796</v>
      </c>
      <c r="AI259" s="11" t="str">
        <f>IF(Table2[[#This Row],[SC T]]=0,"--", IF(Table2[[#This Row],[SC HS]]/Table2[[#This Row],[SC T]]=0, "--", Table2[[#This Row],[SC HS]]/Table2[[#This Row],[SC T]]))</f>
        <v>--</v>
      </c>
      <c r="AJ259" s="18">
        <f>IF(Table2[[#This Row],[SC T]]=0,"--", IF(Table2[[#This Row],[SC FE]]/Table2[[#This Row],[SC T]]=0, "--", Table2[[#This Row],[SC FE]]/Table2[[#This Row],[SC T]]))</f>
        <v>2.8571428571428571E-2</v>
      </c>
      <c r="AK259" s="15">
        <f>SUM(Table2[[#This Row],[FB T]],Table2[[#This Row],[XC T]],Table2[[#This Row],[VB T]],Table2[[#This Row],[SC T]])</f>
        <v>182</v>
      </c>
      <c r="AL259" s="2">
        <v>33</v>
      </c>
      <c r="AM259" s="2">
        <v>21</v>
      </c>
      <c r="AN259" s="2">
        <v>1</v>
      </c>
      <c r="AO259" s="2">
        <v>1</v>
      </c>
      <c r="AP259" s="6">
        <f>SUM(Table2[[#This Row],[BX B]:[BX FE]])</f>
        <v>56</v>
      </c>
      <c r="AQ259" s="11">
        <f>IF((Table2[[#This Row],[BX T]]/Table2[[#This Row],[Admission]]) = 0, "--", (Table2[[#This Row],[BX T]]/Table2[[#This Row],[Admission]]))</f>
        <v>8.4337349397590355E-2</v>
      </c>
      <c r="AR259" s="11">
        <f>IF(Table2[[#This Row],[BX T]]=0,"--", IF(Table2[[#This Row],[BX HS]]/Table2[[#This Row],[BX T]]=0, "--", Table2[[#This Row],[BX HS]]/Table2[[#This Row],[BX T]]))</f>
        <v>1.7857142857142856E-2</v>
      </c>
      <c r="AS259" s="18">
        <f>IF(Table2[[#This Row],[BX T]]=0,"--", IF(Table2[[#This Row],[BX FE]]/Table2[[#This Row],[BX T]]=0, "--", Table2[[#This Row],[BX FE]]/Table2[[#This Row],[BX T]]))</f>
        <v>1.7857142857142856E-2</v>
      </c>
      <c r="AT259" s="2">
        <v>15</v>
      </c>
      <c r="AU259" s="2">
        <v>21</v>
      </c>
      <c r="AV259" s="2">
        <v>1</v>
      </c>
      <c r="AW259" s="2">
        <v>3</v>
      </c>
      <c r="AX259" s="6">
        <f>SUM(Table2[[#This Row],[SW B]:[SW FE]])</f>
        <v>40</v>
      </c>
      <c r="AY259" s="11">
        <f>IF((Table2[[#This Row],[SW T]]/Table2[[#This Row],[Admission]]) = 0, "--", (Table2[[#This Row],[SW T]]/Table2[[#This Row],[Admission]]))</f>
        <v>6.0240963855421686E-2</v>
      </c>
      <c r="AZ259" s="11">
        <f>IF(Table2[[#This Row],[SW T]]=0,"--", IF(Table2[[#This Row],[SW HS]]/Table2[[#This Row],[SW T]]=0, "--", Table2[[#This Row],[SW HS]]/Table2[[#This Row],[SW T]]))</f>
        <v>2.5000000000000001E-2</v>
      </c>
      <c r="BA259" s="18">
        <f>IF(Table2[[#This Row],[SW T]]=0,"--", IF(Table2[[#This Row],[SW FE]]/Table2[[#This Row],[SW T]]=0, "--", Table2[[#This Row],[SW FE]]/Table2[[#This Row],[SW T]]))</f>
        <v>7.4999999999999997E-2</v>
      </c>
      <c r="BB259" s="2">
        <v>1</v>
      </c>
      <c r="BC259" s="2">
        <v>11</v>
      </c>
      <c r="BD259" s="2">
        <v>0</v>
      </c>
      <c r="BE259" s="2">
        <v>0</v>
      </c>
      <c r="BF259" s="6">
        <f>SUM(Table2[[#This Row],[CHE B]:[CHE FE]])</f>
        <v>12</v>
      </c>
      <c r="BG259" s="11">
        <f>IF((Table2[[#This Row],[CHE T]]/Table2[[#This Row],[Admission]]) = 0, "--", (Table2[[#This Row],[CHE T]]/Table2[[#This Row],[Admission]]))</f>
        <v>1.8072289156626505E-2</v>
      </c>
      <c r="BH259" s="11" t="str">
        <f>IF(Table2[[#This Row],[CHE T]]=0,"--", IF(Table2[[#This Row],[CHE HS]]/Table2[[#This Row],[CHE T]]=0, "--", Table2[[#This Row],[CHE HS]]/Table2[[#This Row],[CHE T]]))</f>
        <v>--</v>
      </c>
      <c r="BI259" s="22" t="str">
        <f>IF(Table2[[#This Row],[CHE T]]=0,"--", IF(Table2[[#This Row],[CHE FE]]/Table2[[#This Row],[CHE T]]=0, "--", Table2[[#This Row],[CHE FE]]/Table2[[#This Row],[CHE T]]))</f>
        <v>--</v>
      </c>
      <c r="BJ259" s="2">
        <v>43</v>
      </c>
      <c r="BK259" s="2">
        <v>2</v>
      </c>
      <c r="BL259" s="2">
        <v>1</v>
      </c>
      <c r="BM259" s="2">
        <v>1</v>
      </c>
      <c r="BN259" s="6">
        <f>SUM(Table2[[#This Row],[WR B]:[WR FE]])</f>
        <v>47</v>
      </c>
      <c r="BO259" s="11">
        <f>IF((Table2[[#This Row],[WR T]]/Table2[[#This Row],[Admission]]) = 0, "--", (Table2[[#This Row],[WR T]]/Table2[[#This Row],[Admission]]))</f>
        <v>7.0783132530120488E-2</v>
      </c>
      <c r="BP259" s="11">
        <f>IF(Table2[[#This Row],[WR T]]=0,"--", IF(Table2[[#This Row],[WR HS]]/Table2[[#This Row],[WR T]]=0, "--", Table2[[#This Row],[WR HS]]/Table2[[#This Row],[WR T]]))</f>
        <v>2.1276595744680851E-2</v>
      </c>
      <c r="BQ259" s="18">
        <f>IF(Table2[[#This Row],[WR T]]=0,"--", IF(Table2[[#This Row],[WR FE]]/Table2[[#This Row],[WR T]]=0, "--", Table2[[#This Row],[WR FE]]/Table2[[#This Row],[WR T]]))</f>
        <v>2.1276595744680851E-2</v>
      </c>
      <c r="BR259" s="2">
        <v>0</v>
      </c>
      <c r="BS259" s="2">
        <v>0</v>
      </c>
      <c r="BT259" s="2">
        <v>0</v>
      </c>
      <c r="BU259" s="2">
        <v>0</v>
      </c>
      <c r="BV259" s="6">
        <f>SUM(Table2[[#This Row],[DNC B]:[DNC FE]])</f>
        <v>0</v>
      </c>
      <c r="BW259" s="11" t="str">
        <f>IF((Table2[[#This Row],[DNC T]]/Table2[[#This Row],[Admission]]) = 0, "--", (Table2[[#This Row],[DNC T]]/Table2[[#This Row],[Admission]]))</f>
        <v>--</v>
      </c>
      <c r="BX259" s="11" t="str">
        <f>IF(Table2[[#This Row],[DNC T]]=0,"--", IF(Table2[[#This Row],[DNC HS]]/Table2[[#This Row],[DNC T]]=0, "--", Table2[[#This Row],[DNC HS]]/Table2[[#This Row],[DNC T]]))</f>
        <v>--</v>
      </c>
      <c r="BY259" s="18" t="str">
        <f>IF(Table2[[#This Row],[DNC T]]=0,"--", IF(Table2[[#This Row],[DNC FE]]/Table2[[#This Row],[DNC T]]=0, "--", Table2[[#This Row],[DNC FE]]/Table2[[#This Row],[DNC T]]))</f>
        <v>--</v>
      </c>
      <c r="BZ259" s="24">
        <f>SUM(Table2[[#This Row],[BX T]],Table2[[#This Row],[SW T]],Table2[[#This Row],[CHE T]],Table2[[#This Row],[WR T]],Table2[[#This Row],[DNC T]])</f>
        <v>155</v>
      </c>
      <c r="CA259" s="2">
        <v>33</v>
      </c>
      <c r="CB259" s="2">
        <v>27</v>
      </c>
      <c r="CC259" s="2">
        <v>0</v>
      </c>
      <c r="CD259" s="2">
        <v>2</v>
      </c>
      <c r="CE259" s="6">
        <f>SUM(Table2[[#This Row],[TF B]:[TF FE]])</f>
        <v>62</v>
      </c>
      <c r="CF259" s="11">
        <f>IF((Table2[[#This Row],[TF T]]/Table2[[#This Row],[Admission]]) = 0, "--", (Table2[[#This Row],[TF T]]/Table2[[#This Row],[Admission]]))</f>
        <v>9.337349397590361E-2</v>
      </c>
      <c r="CG259" s="11" t="str">
        <f>IF(Table2[[#This Row],[TF T]]=0,"--", IF(Table2[[#This Row],[TF HS]]/Table2[[#This Row],[TF T]]=0, "--", Table2[[#This Row],[TF HS]]/Table2[[#This Row],[TF T]]))</f>
        <v>--</v>
      </c>
      <c r="CH259" s="18">
        <f>IF(Table2[[#This Row],[TF T]]=0,"--", IF(Table2[[#This Row],[TF FE]]/Table2[[#This Row],[TF T]]=0, "--", Table2[[#This Row],[TF FE]]/Table2[[#This Row],[TF T]]))</f>
        <v>3.2258064516129031E-2</v>
      </c>
      <c r="CI259" s="2">
        <v>28</v>
      </c>
      <c r="CJ259" s="2">
        <v>0</v>
      </c>
      <c r="CK259" s="2">
        <v>0</v>
      </c>
      <c r="CL259" s="2">
        <v>0</v>
      </c>
      <c r="CM259" s="6">
        <f>SUM(Table2[[#This Row],[BB B]:[BB FE]])</f>
        <v>28</v>
      </c>
      <c r="CN259" s="11">
        <f>IF((Table2[[#This Row],[BB T]]/Table2[[#This Row],[Admission]]) = 0, "--", (Table2[[#This Row],[BB T]]/Table2[[#This Row],[Admission]]))</f>
        <v>4.2168674698795178E-2</v>
      </c>
      <c r="CO259" s="11" t="str">
        <f>IF(Table2[[#This Row],[BB T]]=0,"--", IF(Table2[[#This Row],[BB HS]]/Table2[[#This Row],[BB T]]=0, "--", Table2[[#This Row],[BB HS]]/Table2[[#This Row],[BB T]]))</f>
        <v>--</v>
      </c>
      <c r="CP259" s="18" t="str">
        <f>IF(Table2[[#This Row],[BB T]]=0,"--", IF(Table2[[#This Row],[BB FE]]/Table2[[#This Row],[BB T]]=0, "--", Table2[[#This Row],[BB FE]]/Table2[[#This Row],[BB T]]))</f>
        <v>--</v>
      </c>
      <c r="CQ259" s="2">
        <v>0</v>
      </c>
      <c r="CR259" s="2">
        <v>25</v>
      </c>
      <c r="CS259" s="2">
        <v>0</v>
      </c>
      <c r="CT259" s="2">
        <v>0</v>
      </c>
      <c r="CU259" s="6">
        <f>SUM(Table2[[#This Row],[SB B]:[SB FE]])</f>
        <v>25</v>
      </c>
      <c r="CV259" s="11">
        <f>IF((Table2[[#This Row],[SB T]]/Table2[[#This Row],[Admission]]) = 0, "--", (Table2[[#This Row],[SB T]]/Table2[[#This Row],[Admission]]))</f>
        <v>3.7650602409638557E-2</v>
      </c>
      <c r="CW259" s="11" t="str">
        <f>IF(Table2[[#This Row],[SB T]]=0,"--", IF(Table2[[#This Row],[SB HS]]/Table2[[#This Row],[SB T]]=0, "--", Table2[[#This Row],[SB HS]]/Table2[[#This Row],[SB T]]))</f>
        <v>--</v>
      </c>
      <c r="CX259" s="18" t="str">
        <f>IF(Table2[[#This Row],[SB T]]=0,"--", IF(Table2[[#This Row],[SB FE]]/Table2[[#This Row],[SB T]]=0, "--", Table2[[#This Row],[SB FE]]/Table2[[#This Row],[SB T]]))</f>
        <v>--</v>
      </c>
      <c r="CY259" s="2">
        <v>12</v>
      </c>
      <c r="CZ259" s="2">
        <v>0</v>
      </c>
      <c r="DA259" s="2">
        <v>0</v>
      </c>
      <c r="DB259" s="2">
        <v>1</v>
      </c>
      <c r="DC259" s="6">
        <f>SUM(Table2[[#This Row],[GF B]:[GF FE]])</f>
        <v>13</v>
      </c>
      <c r="DD259" s="11">
        <f>IF((Table2[[#This Row],[GF T]]/Table2[[#This Row],[Admission]]) = 0, "--", (Table2[[#This Row],[GF T]]/Table2[[#This Row],[Admission]]))</f>
        <v>1.9578313253012049E-2</v>
      </c>
      <c r="DE259" s="11" t="str">
        <f>IF(Table2[[#This Row],[GF T]]=0,"--", IF(Table2[[#This Row],[GF HS]]/Table2[[#This Row],[GF T]]=0, "--", Table2[[#This Row],[GF HS]]/Table2[[#This Row],[GF T]]))</f>
        <v>--</v>
      </c>
      <c r="DF259" s="18">
        <f>IF(Table2[[#This Row],[GF T]]=0,"--", IF(Table2[[#This Row],[GF FE]]/Table2[[#This Row],[GF T]]=0, "--", Table2[[#This Row],[GF FE]]/Table2[[#This Row],[GF T]]))</f>
        <v>7.6923076923076927E-2</v>
      </c>
      <c r="DG259" s="2">
        <v>0</v>
      </c>
      <c r="DH259" s="2">
        <v>24</v>
      </c>
      <c r="DI259" s="2">
        <v>0</v>
      </c>
      <c r="DJ259" s="2">
        <v>1</v>
      </c>
      <c r="DK259" s="6">
        <f>SUM(Table2[[#This Row],[TN B]:[TN FE]])</f>
        <v>25</v>
      </c>
      <c r="DL259" s="11">
        <f>IF((Table2[[#This Row],[TN T]]/Table2[[#This Row],[Admission]]) = 0, "--", (Table2[[#This Row],[TN T]]/Table2[[#This Row],[Admission]]))</f>
        <v>3.7650602409638557E-2</v>
      </c>
      <c r="DM259" s="11" t="str">
        <f>IF(Table2[[#This Row],[TN T]]=0,"--", IF(Table2[[#This Row],[TN HS]]/Table2[[#This Row],[TN T]]=0, "--", Table2[[#This Row],[TN HS]]/Table2[[#This Row],[TN T]]))</f>
        <v>--</v>
      </c>
      <c r="DN259" s="18">
        <f>IF(Table2[[#This Row],[TN T]]=0,"--", IF(Table2[[#This Row],[TN FE]]/Table2[[#This Row],[TN T]]=0, "--", Table2[[#This Row],[TN FE]]/Table2[[#This Row],[TN T]]))</f>
        <v>0.04</v>
      </c>
      <c r="DO259" s="2">
        <v>29</v>
      </c>
      <c r="DP259" s="2">
        <v>19</v>
      </c>
      <c r="DQ259" s="2">
        <v>0</v>
      </c>
      <c r="DR259" s="2">
        <v>1</v>
      </c>
      <c r="DS259" s="6">
        <f>SUM(Table2[[#This Row],[BND B]:[BND FE]])</f>
        <v>49</v>
      </c>
      <c r="DT259" s="11">
        <f>IF((Table2[[#This Row],[BND T]]/Table2[[#This Row],[Admission]]) = 0, "--", (Table2[[#This Row],[BND T]]/Table2[[#This Row],[Admission]]))</f>
        <v>7.3795180722891568E-2</v>
      </c>
      <c r="DU259" s="11" t="str">
        <f>IF(Table2[[#This Row],[BND T]]=0,"--", IF(Table2[[#This Row],[BND HS]]/Table2[[#This Row],[BND T]]=0, "--", Table2[[#This Row],[BND HS]]/Table2[[#This Row],[BND T]]))</f>
        <v>--</v>
      </c>
      <c r="DV259" s="18">
        <f>IF(Table2[[#This Row],[BND T]]=0,"--", IF(Table2[[#This Row],[BND FE]]/Table2[[#This Row],[BND T]]=0, "--", Table2[[#This Row],[BND FE]]/Table2[[#This Row],[BND T]]))</f>
        <v>2.0408163265306121E-2</v>
      </c>
      <c r="DW259" s="2">
        <v>15</v>
      </c>
      <c r="DX259" s="2">
        <v>12</v>
      </c>
      <c r="DY259" s="2">
        <v>0</v>
      </c>
      <c r="DZ259" s="2">
        <v>0</v>
      </c>
      <c r="EA259" s="6">
        <f>SUM(Table2[[#This Row],[SPE B]:[SPE FE]])</f>
        <v>27</v>
      </c>
      <c r="EB259" s="11">
        <f>IF((Table2[[#This Row],[SPE T]]/Table2[[#This Row],[Admission]]) = 0, "--", (Table2[[#This Row],[SPE T]]/Table2[[#This Row],[Admission]]))</f>
        <v>4.0662650602409638E-2</v>
      </c>
      <c r="EC259" s="11" t="str">
        <f>IF(Table2[[#This Row],[SPE T]]=0,"--", IF(Table2[[#This Row],[SPE HS]]/Table2[[#This Row],[SPE T]]=0, "--", Table2[[#This Row],[SPE HS]]/Table2[[#This Row],[SPE T]]))</f>
        <v>--</v>
      </c>
      <c r="ED259" s="18" t="str">
        <f>IF(Table2[[#This Row],[SPE T]]=0,"--", IF(Table2[[#This Row],[SPE FE]]/Table2[[#This Row],[SPE T]]=0, "--", Table2[[#This Row],[SPE FE]]/Table2[[#This Row],[SPE T]]))</f>
        <v>--</v>
      </c>
      <c r="EE259" s="2">
        <v>0</v>
      </c>
      <c r="EF259" s="2">
        <v>0</v>
      </c>
      <c r="EG259" s="2">
        <v>0</v>
      </c>
      <c r="EH259" s="2">
        <v>0</v>
      </c>
      <c r="EI259" s="6">
        <f>SUM(Table2[[#This Row],[ORC B]:[ORC FE]])</f>
        <v>0</v>
      </c>
      <c r="EJ259" s="11" t="str">
        <f>IF((Table2[[#This Row],[ORC T]]/Table2[[#This Row],[Admission]]) = 0, "--", (Table2[[#This Row],[ORC T]]/Table2[[#This Row],[Admission]]))</f>
        <v>--</v>
      </c>
      <c r="EK259" s="11" t="str">
        <f>IF(Table2[[#This Row],[ORC T]]=0,"--", IF(Table2[[#This Row],[ORC HS]]/Table2[[#This Row],[ORC T]]=0, "--", Table2[[#This Row],[ORC HS]]/Table2[[#This Row],[ORC T]]))</f>
        <v>--</v>
      </c>
      <c r="EL259" s="18" t="str">
        <f>IF(Table2[[#This Row],[ORC T]]=0,"--", IF(Table2[[#This Row],[ORC FE]]/Table2[[#This Row],[ORC T]]=0, "--", Table2[[#This Row],[ORC FE]]/Table2[[#This Row],[ORC T]]))</f>
        <v>--</v>
      </c>
      <c r="EM259" s="2">
        <v>0</v>
      </c>
      <c r="EN259" s="2">
        <v>0</v>
      </c>
      <c r="EO259" s="2">
        <v>0</v>
      </c>
      <c r="EP259" s="2">
        <v>0</v>
      </c>
      <c r="EQ259" s="6">
        <f>SUM(Table2[[#This Row],[SOL B]:[SOL FE]])</f>
        <v>0</v>
      </c>
      <c r="ER259" s="11" t="str">
        <f>IF((Table2[[#This Row],[SOL T]]/Table2[[#This Row],[Admission]]) = 0, "--", (Table2[[#This Row],[SOL T]]/Table2[[#This Row],[Admission]]))</f>
        <v>--</v>
      </c>
      <c r="ES259" s="11" t="str">
        <f>IF(Table2[[#This Row],[SOL T]]=0,"--", IF(Table2[[#This Row],[SOL HS]]/Table2[[#This Row],[SOL T]]=0, "--", Table2[[#This Row],[SOL HS]]/Table2[[#This Row],[SOL T]]))</f>
        <v>--</v>
      </c>
      <c r="ET259" s="18" t="str">
        <f>IF(Table2[[#This Row],[SOL T]]=0,"--", IF(Table2[[#This Row],[SOL FE]]/Table2[[#This Row],[SOL T]]=0, "--", Table2[[#This Row],[SOL FE]]/Table2[[#This Row],[SOL T]]))</f>
        <v>--</v>
      </c>
      <c r="EU259" s="2">
        <v>20</v>
      </c>
      <c r="EV259" s="2">
        <v>27</v>
      </c>
      <c r="EW259" s="2">
        <v>0</v>
      </c>
      <c r="EX259" s="2">
        <v>0</v>
      </c>
      <c r="EY259" s="6">
        <f>SUM(Table2[[#This Row],[CHO B]:[CHO FE]])</f>
        <v>47</v>
      </c>
      <c r="EZ259" s="11">
        <f>IF((Table2[[#This Row],[CHO T]]/Table2[[#This Row],[Admission]]) = 0, "--", (Table2[[#This Row],[CHO T]]/Table2[[#This Row],[Admission]]))</f>
        <v>7.0783132530120488E-2</v>
      </c>
      <c r="FA259" s="11" t="str">
        <f>IF(Table2[[#This Row],[CHO T]]=0,"--", IF(Table2[[#This Row],[CHO HS]]/Table2[[#This Row],[CHO T]]=0, "--", Table2[[#This Row],[CHO HS]]/Table2[[#This Row],[CHO T]]))</f>
        <v>--</v>
      </c>
      <c r="FB259" s="18" t="str">
        <f>IF(Table2[[#This Row],[CHO T]]=0,"--", IF(Table2[[#This Row],[CHO FE]]/Table2[[#This Row],[CHO T]]=0, "--", Table2[[#This Row],[CHO FE]]/Table2[[#This Row],[CHO T]]))</f>
        <v>--</v>
      </c>
      <c r="FC25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276</v>
      </c>
      <c r="FD259">
        <v>4</v>
      </c>
      <c r="FE259">
        <v>0</v>
      </c>
      <c r="FF259" s="1" t="s">
        <v>390</v>
      </c>
      <c r="FG259" s="1" t="s">
        <v>390</v>
      </c>
      <c r="FH259">
        <v>0</v>
      </c>
      <c r="FI259">
        <v>0</v>
      </c>
      <c r="FJ259" s="1" t="s">
        <v>390</v>
      </c>
      <c r="FK259" s="1" t="s">
        <v>390</v>
      </c>
      <c r="FL259">
        <v>5</v>
      </c>
      <c r="FM259">
        <v>0</v>
      </c>
      <c r="FN259" s="1" t="s">
        <v>390</v>
      </c>
      <c r="FO259" s="1" t="s">
        <v>390</v>
      </c>
    </row>
    <row r="260" spans="1:171">
      <c r="A260">
        <v>1009</v>
      </c>
      <c r="B260">
        <v>228</v>
      </c>
      <c r="C260" t="s">
        <v>97</v>
      </c>
      <c r="D260" t="s">
        <v>357</v>
      </c>
      <c r="E260" s="20">
        <v>224</v>
      </c>
      <c r="F260" s="2">
        <v>35</v>
      </c>
      <c r="G260" s="2">
        <v>0</v>
      </c>
      <c r="H260" s="2">
        <v>0</v>
      </c>
      <c r="I260" s="2">
        <v>0</v>
      </c>
      <c r="J260" s="6">
        <f>SUM(Table2[[#This Row],[FB B]:[FB FE]])</f>
        <v>35</v>
      </c>
      <c r="K260" s="11">
        <f>IF((Table2[[#This Row],[FB T]]/Table2[[#This Row],[Admission]]) = 0, "--", (Table2[[#This Row],[FB T]]/Table2[[#This Row],[Admission]]))</f>
        <v>0.15625</v>
      </c>
      <c r="L260" s="11" t="str">
        <f>IF(Table2[[#This Row],[FB T]]=0,"--", IF(Table2[[#This Row],[FB HS]]/Table2[[#This Row],[FB T]]=0, "--", Table2[[#This Row],[FB HS]]/Table2[[#This Row],[FB T]]))</f>
        <v>--</v>
      </c>
      <c r="M260" s="18" t="str">
        <f>IF(Table2[[#This Row],[FB T]]=0,"--", IF(Table2[[#This Row],[FB FE]]/Table2[[#This Row],[FB T]]=0, "--", Table2[[#This Row],[FB FE]]/Table2[[#This Row],[FB T]]))</f>
        <v>--</v>
      </c>
      <c r="N260" s="2">
        <v>3</v>
      </c>
      <c r="O260" s="2">
        <v>1</v>
      </c>
      <c r="P260" s="2">
        <v>0</v>
      </c>
      <c r="Q260" s="2">
        <v>0</v>
      </c>
      <c r="R260" s="6">
        <f>SUM(Table2[[#This Row],[XC B]:[XC FE]])</f>
        <v>4</v>
      </c>
      <c r="S260" s="11">
        <f>IF((Table2[[#This Row],[XC T]]/Table2[[#This Row],[Admission]]) = 0, "--", (Table2[[#This Row],[XC T]]/Table2[[#This Row],[Admission]]))</f>
        <v>1.7857142857142856E-2</v>
      </c>
      <c r="T260" s="11" t="str">
        <f>IF(Table2[[#This Row],[XC T]]=0,"--", IF(Table2[[#This Row],[XC HS]]/Table2[[#This Row],[XC T]]=0, "--", Table2[[#This Row],[XC HS]]/Table2[[#This Row],[XC T]]))</f>
        <v>--</v>
      </c>
      <c r="U260" s="18" t="str">
        <f>IF(Table2[[#This Row],[XC T]]=0,"--", IF(Table2[[#This Row],[XC FE]]/Table2[[#This Row],[XC T]]=0, "--", Table2[[#This Row],[XC FE]]/Table2[[#This Row],[XC T]]))</f>
        <v>--</v>
      </c>
      <c r="V260" s="2">
        <v>30</v>
      </c>
      <c r="W260" s="2">
        <v>0</v>
      </c>
      <c r="X260" s="2">
        <v>0</v>
      </c>
      <c r="Y260" s="6">
        <f>SUM(Table2[[#This Row],[VB G]:[VB FE]])</f>
        <v>30</v>
      </c>
      <c r="Z260" s="11">
        <f>IF((Table2[[#This Row],[VB T]]/Table2[[#This Row],[Admission]]) = 0, "--", (Table2[[#This Row],[VB T]]/Table2[[#This Row],[Admission]]))</f>
        <v>0.13392857142857142</v>
      </c>
      <c r="AA260" s="11" t="str">
        <f>IF(Table2[[#This Row],[VB T]]=0,"--", IF(Table2[[#This Row],[VB HS]]/Table2[[#This Row],[VB T]]=0, "--", Table2[[#This Row],[VB HS]]/Table2[[#This Row],[VB T]]))</f>
        <v>--</v>
      </c>
      <c r="AB260" s="18" t="str">
        <f>IF(Table2[[#This Row],[VB T]]=0,"--", IF(Table2[[#This Row],[VB FE]]/Table2[[#This Row],[VB T]]=0, "--", Table2[[#This Row],[VB FE]]/Table2[[#This Row],[VB T]]))</f>
        <v>--</v>
      </c>
      <c r="AC260" s="2">
        <v>0</v>
      </c>
      <c r="AD260" s="2">
        <v>0</v>
      </c>
      <c r="AE260" s="2">
        <v>0</v>
      </c>
      <c r="AF260" s="2">
        <v>0</v>
      </c>
      <c r="AG260" s="6">
        <f>SUM(Table2[[#This Row],[SC B]:[SC FE]])</f>
        <v>0</v>
      </c>
      <c r="AH260" s="11" t="str">
        <f>IF((Table2[[#This Row],[SC T]]/Table2[[#This Row],[Admission]]) = 0, "--", (Table2[[#This Row],[SC T]]/Table2[[#This Row],[Admission]]))</f>
        <v>--</v>
      </c>
      <c r="AI260" s="11" t="str">
        <f>IF(Table2[[#This Row],[SC T]]=0,"--", IF(Table2[[#This Row],[SC HS]]/Table2[[#This Row],[SC T]]=0, "--", Table2[[#This Row],[SC HS]]/Table2[[#This Row],[SC T]]))</f>
        <v>--</v>
      </c>
      <c r="AJ260" s="18" t="str">
        <f>IF(Table2[[#This Row],[SC T]]=0,"--", IF(Table2[[#This Row],[SC FE]]/Table2[[#This Row],[SC T]]=0, "--", Table2[[#This Row],[SC FE]]/Table2[[#This Row],[SC T]]))</f>
        <v>--</v>
      </c>
      <c r="AK260" s="15">
        <f>SUM(Table2[[#This Row],[FB T]],Table2[[#This Row],[XC T]],Table2[[#This Row],[VB T]],Table2[[#This Row],[SC T]])</f>
        <v>69</v>
      </c>
      <c r="AL260" s="2">
        <v>22</v>
      </c>
      <c r="AM260" s="2">
        <v>11</v>
      </c>
      <c r="AN260" s="2">
        <v>0</v>
      </c>
      <c r="AO260" s="2">
        <v>0</v>
      </c>
      <c r="AP260" s="6">
        <f>SUM(Table2[[#This Row],[BX B]:[BX FE]])</f>
        <v>33</v>
      </c>
      <c r="AQ260" s="11">
        <f>IF((Table2[[#This Row],[BX T]]/Table2[[#This Row],[Admission]]) = 0, "--", (Table2[[#This Row],[BX T]]/Table2[[#This Row],[Admission]]))</f>
        <v>0.14732142857142858</v>
      </c>
      <c r="AR260" s="11" t="str">
        <f>IF(Table2[[#This Row],[BX T]]=0,"--", IF(Table2[[#This Row],[BX HS]]/Table2[[#This Row],[BX T]]=0, "--", Table2[[#This Row],[BX HS]]/Table2[[#This Row],[BX T]]))</f>
        <v>--</v>
      </c>
      <c r="AS260" s="18" t="str">
        <f>IF(Table2[[#This Row],[BX T]]=0,"--", IF(Table2[[#This Row],[BX FE]]/Table2[[#This Row],[BX T]]=0, "--", Table2[[#This Row],[BX FE]]/Table2[[#This Row],[BX T]]))</f>
        <v>--</v>
      </c>
      <c r="AT260" s="2">
        <v>1</v>
      </c>
      <c r="AU260" s="2">
        <v>4</v>
      </c>
      <c r="AV260" s="2">
        <v>0</v>
      </c>
      <c r="AW260" s="2">
        <v>0</v>
      </c>
      <c r="AX260" s="6">
        <f>SUM(Table2[[#This Row],[SW B]:[SW FE]])</f>
        <v>5</v>
      </c>
      <c r="AY260" s="11">
        <f>IF((Table2[[#This Row],[SW T]]/Table2[[#This Row],[Admission]]) = 0, "--", (Table2[[#This Row],[SW T]]/Table2[[#This Row],[Admission]]))</f>
        <v>2.2321428571428572E-2</v>
      </c>
      <c r="AZ260" s="11" t="str">
        <f>IF(Table2[[#This Row],[SW T]]=0,"--", IF(Table2[[#This Row],[SW HS]]/Table2[[#This Row],[SW T]]=0, "--", Table2[[#This Row],[SW HS]]/Table2[[#This Row],[SW T]]))</f>
        <v>--</v>
      </c>
      <c r="BA260" s="18" t="str">
        <f>IF(Table2[[#This Row],[SW T]]=0,"--", IF(Table2[[#This Row],[SW FE]]/Table2[[#This Row],[SW T]]=0, "--", Table2[[#This Row],[SW FE]]/Table2[[#This Row],[SW T]]))</f>
        <v>--</v>
      </c>
      <c r="BB260" s="2">
        <v>0</v>
      </c>
      <c r="BC260" s="2">
        <v>7</v>
      </c>
      <c r="BD260" s="2">
        <v>0</v>
      </c>
      <c r="BE260" s="2">
        <v>0</v>
      </c>
      <c r="BF260" s="6">
        <f>SUM(Table2[[#This Row],[CHE B]:[CHE FE]])</f>
        <v>7</v>
      </c>
      <c r="BG260" s="11">
        <f>IF((Table2[[#This Row],[CHE T]]/Table2[[#This Row],[Admission]]) = 0, "--", (Table2[[#This Row],[CHE T]]/Table2[[#This Row],[Admission]]))</f>
        <v>3.125E-2</v>
      </c>
      <c r="BH260" s="11" t="str">
        <f>IF(Table2[[#This Row],[CHE T]]=0,"--", IF(Table2[[#This Row],[CHE HS]]/Table2[[#This Row],[CHE T]]=0, "--", Table2[[#This Row],[CHE HS]]/Table2[[#This Row],[CHE T]]))</f>
        <v>--</v>
      </c>
      <c r="BI260" s="22" t="str">
        <f>IF(Table2[[#This Row],[CHE T]]=0,"--", IF(Table2[[#This Row],[CHE FE]]/Table2[[#This Row],[CHE T]]=0, "--", Table2[[#This Row],[CHE FE]]/Table2[[#This Row],[CHE T]]))</f>
        <v>--</v>
      </c>
      <c r="BJ260" s="2">
        <v>6</v>
      </c>
      <c r="BK260" s="2">
        <v>0</v>
      </c>
      <c r="BL260" s="2">
        <v>0</v>
      </c>
      <c r="BM260" s="2">
        <v>0</v>
      </c>
      <c r="BN260" s="6">
        <f>SUM(Table2[[#This Row],[WR B]:[WR FE]])</f>
        <v>6</v>
      </c>
      <c r="BO260" s="11">
        <f>IF((Table2[[#This Row],[WR T]]/Table2[[#This Row],[Admission]]) = 0, "--", (Table2[[#This Row],[WR T]]/Table2[[#This Row],[Admission]]))</f>
        <v>2.6785714285714284E-2</v>
      </c>
      <c r="BP260" s="11" t="str">
        <f>IF(Table2[[#This Row],[WR T]]=0,"--", IF(Table2[[#This Row],[WR HS]]/Table2[[#This Row],[WR T]]=0, "--", Table2[[#This Row],[WR HS]]/Table2[[#This Row],[WR T]]))</f>
        <v>--</v>
      </c>
      <c r="BQ260" s="18" t="str">
        <f>IF(Table2[[#This Row],[WR T]]=0,"--", IF(Table2[[#This Row],[WR FE]]/Table2[[#This Row],[WR T]]=0, "--", Table2[[#This Row],[WR FE]]/Table2[[#This Row],[WR T]]))</f>
        <v>--</v>
      </c>
      <c r="BR260" s="2">
        <v>0</v>
      </c>
      <c r="BS260" s="2">
        <v>0</v>
      </c>
      <c r="BT260" s="2">
        <v>0</v>
      </c>
      <c r="BU260" s="2">
        <v>0</v>
      </c>
      <c r="BV260" s="6">
        <f>SUM(Table2[[#This Row],[DNC B]:[DNC FE]])</f>
        <v>0</v>
      </c>
      <c r="BW260" s="11" t="str">
        <f>IF((Table2[[#This Row],[DNC T]]/Table2[[#This Row],[Admission]]) = 0, "--", (Table2[[#This Row],[DNC T]]/Table2[[#This Row],[Admission]]))</f>
        <v>--</v>
      </c>
      <c r="BX260" s="11" t="str">
        <f>IF(Table2[[#This Row],[DNC T]]=0,"--", IF(Table2[[#This Row],[DNC HS]]/Table2[[#This Row],[DNC T]]=0, "--", Table2[[#This Row],[DNC HS]]/Table2[[#This Row],[DNC T]]))</f>
        <v>--</v>
      </c>
      <c r="BY260" s="18" t="str">
        <f>IF(Table2[[#This Row],[DNC T]]=0,"--", IF(Table2[[#This Row],[DNC FE]]/Table2[[#This Row],[DNC T]]=0, "--", Table2[[#This Row],[DNC FE]]/Table2[[#This Row],[DNC T]]))</f>
        <v>--</v>
      </c>
      <c r="BZ260" s="24">
        <f>SUM(Table2[[#This Row],[BX T]],Table2[[#This Row],[SW T]],Table2[[#This Row],[CHE T]],Table2[[#This Row],[WR T]],Table2[[#This Row],[DNC T]])</f>
        <v>51</v>
      </c>
      <c r="CA260" s="2">
        <v>17</v>
      </c>
      <c r="CB260" s="2">
        <v>14</v>
      </c>
      <c r="CC260" s="2">
        <v>0</v>
      </c>
      <c r="CD260" s="2">
        <v>0</v>
      </c>
      <c r="CE260" s="6">
        <f>SUM(Table2[[#This Row],[TF B]:[TF FE]])</f>
        <v>31</v>
      </c>
      <c r="CF260" s="11">
        <f>IF((Table2[[#This Row],[TF T]]/Table2[[#This Row],[Admission]]) = 0, "--", (Table2[[#This Row],[TF T]]/Table2[[#This Row],[Admission]]))</f>
        <v>0.13839285714285715</v>
      </c>
      <c r="CG260" s="11" t="str">
        <f>IF(Table2[[#This Row],[TF T]]=0,"--", IF(Table2[[#This Row],[TF HS]]/Table2[[#This Row],[TF T]]=0, "--", Table2[[#This Row],[TF HS]]/Table2[[#This Row],[TF T]]))</f>
        <v>--</v>
      </c>
      <c r="CH260" s="18" t="str">
        <f>IF(Table2[[#This Row],[TF T]]=0,"--", IF(Table2[[#This Row],[TF FE]]/Table2[[#This Row],[TF T]]=0, "--", Table2[[#This Row],[TF FE]]/Table2[[#This Row],[TF T]]))</f>
        <v>--</v>
      </c>
      <c r="CI260" s="2">
        <v>14</v>
      </c>
      <c r="CJ260" s="2">
        <v>0</v>
      </c>
      <c r="CK260" s="2">
        <v>0</v>
      </c>
      <c r="CL260" s="2">
        <v>0</v>
      </c>
      <c r="CM260" s="6">
        <f>SUM(Table2[[#This Row],[BB B]:[BB FE]])</f>
        <v>14</v>
      </c>
      <c r="CN260" s="11">
        <f>IF((Table2[[#This Row],[BB T]]/Table2[[#This Row],[Admission]]) = 0, "--", (Table2[[#This Row],[BB T]]/Table2[[#This Row],[Admission]]))</f>
        <v>6.25E-2</v>
      </c>
      <c r="CO260" s="11" t="str">
        <f>IF(Table2[[#This Row],[BB T]]=0,"--", IF(Table2[[#This Row],[BB HS]]/Table2[[#This Row],[BB T]]=0, "--", Table2[[#This Row],[BB HS]]/Table2[[#This Row],[BB T]]))</f>
        <v>--</v>
      </c>
      <c r="CP260" s="18" t="str">
        <f>IF(Table2[[#This Row],[BB T]]=0,"--", IF(Table2[[#This Row],[BB FE]]/Table2[[#This Row],[BB T]]=0, "--", Table2[[#This Row],[BB FE]]/Table2[[#This Row],[BB T]]))</f>
        <v>--</v>
      </c>
      <c r="CQ260" s="2">
        <v>0</v>
      </c>
      <c r="CR260" s="2">
        <v>14</v>
      </c>
      <c r="CS260" s="2">
        <v>0</v>
      </c>
      <c r="CT260" s="2">
        <v>0</v>
      </c>
      <c r="CU260" s="6">
        <f>SUM(Table2[[#This Row],[SB B]:[SB FE]])</f>
        <v>14</v>
      </c>
      <c r="CV260" s="11">
        <f>IF((Table2[[#This Row],[SB T]]/Table2[[#This Row],[Admission]]) = 0, "--", (Table2[[#This Row],[SB T]]/Table2[[#This Row],[Admission]]))</f>
        <v>6.25E-2</v>
      </c>
      <c r="CW260" s="11" t="str">
        <f>IF(Table2[[#This Row],[SB T]]=0,"--", IF(Table2[[#This Row],[SB HS]]/Table2[[#This Row],[SB T]]=0, "--", Table2[[#This Row],[SB HS]]/Table2[[#This Row],[SB T]]))</f>
        <v>--</v>
      </c>
      <c r="CX260" s="18" t="str">
        <f>IF(Table2[[#This Row],[SB T]]=0,"--", IF(Table2[[#This Row],[SB FE]]/Table2[[#This Row],[SB T]]=0, "--", Table2[[#This Row],[SB FE]]/Table2[[#This Row],[SB T]]))</f>
        <v>--</v>
      </c>
      <c r="CY260" s="2">
        <v>0</v>
      </c>
      <c r="CZ260" s="2">
        <v>0</v>
      </c>
      <c r="DA260" s="2">
        <v>0</v>
      </c>
      <c r="DB260" s="2">
        <v>0</v>
      </c>
      <c r="DC260" s="6">
        <f>SUM(Table2[[#This Row],[GF B]:[GF FE]])</f>
        <v>0</v>
      </c>
      <c r="DD260" s="11" t="str">
        <f>IF((Table2[[#This Row],[GF T]]/Table2[[#This Row],[Admission]]) = 0, "--", (Table2[[#This Row],[GF T]]/Table2[[#This Row],[Admission]]))</f>
        <v>--</v>
      </c>
      <c r="DE260" s="11" t="str">
        <f>IF(Table2[[#This Row],[GF T]]=0,"--", IF(Table2[[#This Row],[GF HS]]/Table2[[#This Row],[GF T]]=0, "--", Table2[[#This Row],[GF HS]]/Table2[[#This Row],[GF T]]))</f>
        <v>--</v>
      </c>
      <c r="DF260" s="18" t="str">
        <f>IF(Table2[[#This Row],[GF T]]=0,"--", IF(Table2[[#This Row],[GF FE]]/Table2[[#This Row],[GF T]]=0, "--", Table2[[#This Row],[GF FE]]/Table2[[#This Row],[GF T]]))</f>
        <v>--</v>
      </c>
      <c r="DG260" s="2">
        <v>0</v>
      </c>
      <c r="DH260" s="2">
        <v>0</v>
      </c>
      <c r="DI260" s="2">
        <v>0</v>
      </c>
      <c r="DJ260" s="2">
        <v>0</v>
      </c>
      <c r="DK260" s="6">
        <f>SUM(Table2[[#This Row],[TN B]:[TN FE]])</f>
        <v>0</v>
      </c>
      <c r="DL260" s="11" t="str">
        <f>IF((Table2[[#This Row],[TN T]]/Table2[[#This Row],[Admission]]) = 0, "--", (Table2[[#This Row],[TN T]]/Table2[[#This Row],[Admission]]))</f>
        <v>--</v>
      </c>
      <c r="DM260" s="11" t="str">
        <f>IF(Table2[[#This Row],[TN T]]=0,"--", IF(Table2[[#This Row],[TN HS]]/Table2[[#This Row],[TN T]]=0, "--", Table2[[#This Row],[TN HS]]/Table2[[#This Row],[TN T]]))</f>
        <v>--</v>
      </c>
      <c r="DN260" s="18" t="str">
        <f>IF(Table2[[#This Row],[TN T]]=0,"--", IF(Table2[[#This Row],[TN FE]]/Table2[[#This Row],[TN T]]=0, "--", Table2[[#This Row],[TN FE]]/Table2[[#This Row],[TN T]]))</f>
        <v>--</v>
      </c>
      <c r="DO260" s="2">
        <v>0</v>
      </c>
      <c r="DP260" s="2">
        <v>0</v>
      </c>
      <c r="DQ260" s="2">
        <v>0</v>
      </c>
      <c r="DR260" s="2">
        <v>0</v>
      </c>
      <c r="DS260" s="6">
        <f>SUM(Table2[[#This Row],[BND B]:[BND FE]])</f>
        <v>0</v>
      </c>
      <c r="DT260" s="11" t="str">
        <f>IF((Table2[[#This Row],[BND T]]/Table2[[#This Row],[Admission]]) = 0, "--", (Table2[[#This Row],[BND T]]/Table2[[#This Row],[Admission]]))</f>
        <v>--</v>
      </c>
      <c r="DU260" s="11" t="str">
        <f>IF(Table2[[#This Row],[BND T]]=0,"--", IF(Table2[[#This Row],[BND HS]]/Table2[[#This Row],[BND T]]=0, "--", Table2[[#This Row],[BND HS]]/Table2[[#This Row],[BND T]]))</f>
        <v>--</v>
      </c>
      <c r="DV260" s="18" t="str">
        <f>IF(Table2[[#This Row],[BND T]]=0,"--", IF(Table2[[#This Row],[BND FE]]/Table2[[#This Row],[BND T]]=0, "--", Table2[[#This Row],[BND FE]]/Table2[[#This Row],[BND T]]))</f>
        <v>--</v>
      </c>
      <c r="DW260" s="2">
        <v>0</v>
      </c>
      <c r="DX260" s="2">
        <v>0</v>
      </c>
      <c r="DY260" s="2">
        <v>0</v>
      </c>
      <c r="DZ260" s="2">
        <v>0</v>
      </c>
      <c r="EA260" s="6">
        <f>SUM(Table2[[#This Row],[SPE B]:[SPE FE]])</f>
        <v>0</v>
      </c>
      <c r="EB260" s="11" t="str">
        <f>IF((Table2[[#This Row],[SPE T]]/Table2[[#This Row],[Admission]]) = 0, "--", (Table2[[#This Row],[SPE T]]/Table2[[#This Row],[Admission]]))</f>
        <v>--</v>
      </c>
      <c r="EC260" s="11" t="str">
        <f>IF(Table2[[#This Row],[SPE T]]=0,"--", IF(Table2[[#This Row],[SPE HS]]/Table2[[#This Row],[SPE T]]=0, "--", Table2[[#This Row],[SPE HS]]/Table2[[#This Row],[SPE T]]))</f>
        <v>--</v>
      </c>
      <c r="ED260" s="18" t="str">
        <f>IF(Table2[[#This Row],[SPE T]]=0,"--", IF(Table2[[#This Row],[SPE FE]]/Table2[[#This Row],[SPE T]]=0, "--", Table2[[#This Row],[SPE FE]]/Table2[[#This Row],[SPE T]]))</f>
        <v>--</v>
      </c>
      <c r="EE260" s="2">
        <v>0</v>
      </c>
      <c r="EF260" s="2">
        <v>0</v>
      </c>
      <c r="EG260" s="2">
        <v>0</v>
      </c>
      <c r="EH260" s="2">
        <v>0</v>
      </c>
      <c r="EI260" s="6">
        <f>SUM(Table2[[#This Row],[ORC B]:[ORC FE]])</f>
        <v>0</v>
      </c>
      <c r="EJ260" s="11" t="str">
        <f>IF((Table2[[#This Row],[ORC T]]/Table2[[#This Row],[Admission]]) = 0, "--", (Table2[[#This Row],[ORC T]]/Table2[[#This Row],[Admission]]))</f>
        <v>--</v>
      </c>
      <c r="EK260" s="11" t="str">
        <f>IF(Table2[[#This Row],[ORC T]]=0,"--", IF(Table2[[#This Row],[ORC HS]]/Table2[[#This Row],[ORC T]]=0, "--", Table2[[#This Row],[ORC HS]]/Table2[[#This Row],[ORC T]]))</f>
        <v>--</v>
      </c>
      <c r="EL260" s="18" t="str">
        <f>IF(Table2[[#This Row],[ORC T]]=0,"--", IF(Table2[[#This Row],[ORC FE]]/Table2[[#This Row],[ORC T]]=0, "--", Table2[[#This Row],[ORC FE]]/Table2[[#This Row],[ORC T]]))</f>
        <v>--</v>
      </c>
      <c r="EM260" s="2">
        <v>0</v>
      </c>
      <c r="EN260" s="2">
        <v>0</v>
      </c>
      <c r="EO260" s="2">
        <v>0</v>
      </c>
      <c r="EP260" s="2">
        <v>0</v>
      </c>
      <c r="EQ260" s="6">
        <f>SUM(Table2[[#This Row],[SOL B]:[SOL FE]])</f>
        <v>0</v>
      </c>
      <c r="ER260" s="11" t="str">
        <f>IF((Table2[[#This Row],[SOL T]]/Table2[[#This Row],[Admission]]) = 0, "--", (Table2[[#This Row],[SOL T]]/Table2[[#This Row],[Admission]]))</f>
        <v>--</v>
      </c>
      <c r="ES260" s="11" t="str">
        <f>IF(Table2[[#This Row],[SOL T]]=0,"--", IF(Table2[[#This Row],[SOL HS]]/Table2[[#This Row],[SOL T]]=0, "--", Table2[[#This Row],[SOL HS]]/Table2[[#This Row],[SOL T]]))</f>
        <v>--</v>
      </c>
      <c r="ET260" s="18" t="str">
        <f>IF(Table2[[#This Row],[SOL T]]=0,"--", IF(Table2[[#This Row],[SOL FE]]/Table2[[#This Row],[SOL T]]=0, "--", Table2[[#This Row],[SOL FE]]/Table2[[#This Row],[SOL T]]))</f>
        <v>--</v>
      </c>
      <c r="EU260" s="2">
        <v>0</v>
      </c>
      <c r="EV260" s="2">
        <v>0</v>
      </c>
      <c r="EW260" s="2">
        <v>0</v>
      </c>
      <c r="EX260" s="2">
        <v>0</v>
      </c>
      <c r="EY260" s="6">
        <f>SUM(Table2[[#This Row],[CHO B]:[CHO FE]])</f>
        <v>0</v>
      </c>
      <c r="EZ260" s="11" t="str">
        <f>IF((Table2[[#This Row],[CHO T]]/Table2[[#This Row],[Admission]]) = 0, "--", (Table2[[#This Row],[CHO T]]/Table2[[#This Row],[Admission]]))</f>
        <v>--</v>
      </c>
      <c r="FA260" s="11" t="str">
        <f>IF(Table2[[#This Row],[CHO T]]=0,"--", IF(Table2[[#This Row],[CHO HS]]/Table2[[#This Row],[CHO T]]=0, "--", Table2[[#This Row],[CHO HS]]/Table2[[#This Row],[CHO T]]))</f>
        <v>--</v>
      </c>
      <c r="FB260" s="18" t="str">
        <f>IF(Table2[[#This Row],[CHO T]]=0,"--", IF(Table2[[#This Row],[CHO FE]]/Table2[[#This Row],[CHO T]]=0, "--", Table2[[#This Row],[CHO FE]]/Table2[[#This Row],[CHO T]]))</f>
        <v>--</v>
      </c>
      <c r="FC26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59</v>
      </c>
      <c r="FD260">
        <v>0</v>
      </c>
      <c r="FE260">
        <v>0</v>
      </c>
      <c r="FF260" s="1" t="s">
        <v>390</v>
      </c>
      <c r="FG260" s="1" t="s">
        <v>390</v>
      </c>
      <c r="FH260">
        <v>0</v>
      </c>
      <c r="FI260">
        <v>1</v>
      </c>
      <c r="FJ260" s="1" t="s">
        <v>390</v>
      </c>
      <c r="FK260" s="1" t="s">
        <v>390</v>
      </c>
      <c r="FL260">
        <v>1</v>
      </c>
      <c r="FM260">
        <v>0</v>
      </c>
      <c r="FN260" s="1" t="s">
        <v>390</v>
      </c>
      <c r="FO260" s="1" t="s">
        <v>390</v>
      </c>
    </row>
    <row r="261" spans="1:171">
      <c r="A261">
        <v>1089</v>
      </c>
      <c r="B261">
        <v>282</v>
      </c>
      <c r="C261" t="s">
        <v>92</v>
      </c>
      <c r="D261" t="s">
        <v>358</v>
      </c>
      <c r="E261" s="20">
        <v>78</v>
      </c>
      <c r="F261" s="2">
        <v>20</v>
      </c>
      <c r="G261" s="2">
        <v>0</v>
      </c>
      <c r="H261" s="2">
        <v>1</v>
      </c>
      <c r="I261" s="2">
        <v>0</v>
      </c>
      <c r="J261" s="6">
        <f>SUM(Table2[[#This Row],[FB B]:[FB FE]])</f>
        <v>21</v>
      </c>
      <c r="K261" s="11">
        <f>IF((Table2[[#This Row],[FB T]]/Table2[[#This Row],[Admission]]) = 0, "--", (Table2[[#This Row],[FB T]]/Table2[[#This Row],[Admission]]))</f>
        <v>0.26923076923076922</v>
      </c>
      <c r="L261" s="11">
        <f>IF(Table2[[#This Row],[FB T]]=0,"--", IF(Table2[[#This Row],[FB HS]]/Table2[[#This Row],[FB T]]=0, "--", Table2[[#This Row],[FB HS]]/Table2[[#This Row],[FB T]]))</f>
        <v>4.7619047619047616E-2</v>
      </c>
      <c r="M261" s="18" t="str">
        <f>IF(Table2[[#This Row],[FB T]]=0,"--", IF(Table2[[#This Row],[FB FE]]/Table2[[#This Row],[FB T]]=0, "--", Table2[[#This Row],[FB FE]]/Table2[[#This Row],[FB T]]))</f>
        <v>--</v>
      </c>
      <c r="N261" s="2">
        <v>1</v>
      </c>
      <c r="O261" s="2">
        <v>5</v>
      </c>
      <c r="P261" s="2">
        <v>0</v>
      </c>
      <c r="Q261" s="2">
        <v>0</v>
      </c>
      <c r="R261" s="6">
        <f>SUM(Table2[[#This Row],[XC B]:[XC FE]])</f>
        <v>6</v>
      </c>
      <c r="S261" s="11">
        <f>IF((Table2[[#This Row],[XC T]]/Table2[[#This Row],[Admission]]) = 0, "--", (Table2[[#This Row],[XC T]]/Table2[[#This Row],[Admission]]))</f>
        <v>7.6923076923076927E-2</v>
      </c>
      <c r="T261" s="11" t="str">
        <f>IF(Table2[[#This Row],[XC T]]=0,"--", IF(Table2[[#This Row],[XC HS]]/Table2[[#This Row],[XC T]]=0, "--", Table2[[#This Row],[XC HS]]/Table2[[#This Row],[XC T]]))</f>
        <v>--</v>
      </c>
      <c r="U261" s="18" t="str">
        <f>IF(Table2[[#This Row],[XC T]]=0,"--", IF(Table2[[#This Row],[XC FE]]/Table2[[#This Row],[XC T]]=0, "--", Table2[[#This Row],[XC FE]]/Table2[[#This Row],[XC T]]))</f>
        <v>--</v>
      </c>
      <c r="V261" s="2">
        <v>12</v>
      </c>
      <c r="W261" s="2">
        <v>0</v>
      </c>
      <c r="X261" s="2">
        <v>0</v>
      </c>
      <c r="Y261" s="6">
        <f>SUM(Table2[[#This Row],[VB G]:[VB FE]])</f>
        <v>12</v>
      </c>
      <c r="Z261" s="11">
        <f>IF((Table2[[#This Row],[VB T]]/Table2[[#This Row],[Admission]]) = 0, "--", (Table2[[#This Row],[VB T]]/Table2[[#This Row],[Admission]]))</f>
        <v>0.15384615384615385</v>
      </c>
      <c r="AA261" s="11" t="str">
        <f>IF(Table2[[#This Row],[VB T]]=0,"--", IF(Table2[[#This Row],[VB HS]]/Table2[[#This Row],[VB T]]=0, "--", Table2[[#This Row],[VB HS]]/Table2[[#This Row],[VB T]]))</f>
        <v>--</v>
      </c>
      <c r="AB261" s="18" t="str">
        <f>IF(Table2[[#This Row],[VB T]]=0,"--", IF(Table2[[#This Row],[VB FE]]/Table2[[#This Row],[VB T]]=0, "--", Table2[[#This Row],[VB FE]]/Table2[[#This Row],[VB T]]))</f>
        <v>--</v>
      </c>
      <c r="AC261" s="2">
        <v>0</v>
      </c>
      <c r="AD261" s="2">
        <v>0</v>
      </c>
      <c r="AE261" s="2">
        <v>0</v>
      </c>
      <c r="AF261" s="2">
        <v>0</v>
      </c>
      <c r="AG261" s="6">
        <f>SUM(Table2[[#This Row],[SC B]:[SC FE]])</f>
        <v>0</v>
      </c>
      <c r="AH261" s="11" t="str">
        <f>IF((Table2[[#This Row],[SC T]]/Table2[[#This Row],[Admission]]) = 0, "--", (Table2[[#This Row],[SC T]]/Table2[[#This Row],[Admission]]))</f>
        <v>--</v>
      </c>
      <c r="AI261" s="11" t="str">
        <f>IF(Table2[[#This Row],[SC T]]=0,"--", IF(Table2[[#This Row],[SC HS]]/Table2[[#This Row],[SC T]]=0, "--", Table2[[#This Row],[SC HS]]/Table2[[#This Row],[SC T]]))</f>
        <v>--</v>
      </c>
      <c r="AJ261" s="18" t="str">
        <f>IF(Table2[[#This Row],[SC T]]=0,"--", IF(Table2[[#This Row],[SC FE]]/Table2[[#This Row],[SC T]]=0, "--", Table2[[#This Row],[SC FE]]/Table2[[#This Row],[SC T]]))</f>
        <v>--</v>
      </c>
      <c r="AK261" s="15">
        <f>SUM(Table2[[#This Row],[FB T]],Table2[[#This Row],[XC T]],Table2[[#This Row],[VB T]],Table2[[#This Row],[SC T]])</f>
        <v>39</v>
      </c>
      <c r="AL261" s="2">
        <v>16</v>
      </c>
      <c r="AM261" s="2">
        <v>10</v>
      </c>
      <c r="AN261" s="2">
        <v>1</v>
      </c>
      <c r="AO261" s="2">
        <v>1</v>
      </c>
      <c r="AP261" s="6">
        <f>SUM(Table2[[#This Row],[BX B]:[BX FE]])</f>
        <v>28</v>
      </c>
      <c r="AQ261" s="11">
        <f>IF((Table2[[#This Row],[BX T]]/Table2[[#This Row],[Admission]]) = 0, "--", (Table2[[#This Row],[BX T]]/Table2[[#This Row],[Admission]]))</f>
        <v>0.35897435897435898</v>
      </c>
      <c r="AR261" s="11">
        <f>IF(Table2[[#This Row],[BX T]]=0,"--", IF(Table2[[#This Row],[BX HS]]/Table2[[#This Row],[BX T]]=0, "--", Table2[[#This Row],[BX HS]]/Table2[[#This Row],[BX T]]))</f>
        <v>3.5714285714285712E-2</v>
      </c>
      <c r="AS261" s="18">
        <f>IF(Table2[[#This Row],[BX T]]=0,"--", IF(Table2[[#This Row],[BX FE]]/Table2[[#This Row],[BX T]]=0, "--", Table2[[#This Row],[BX FE]]/Table2[[#This Row],[BX T]]))</f>
        <v>3.5714285714285712E-2</v>
      </c>
      <c r="AT261" s="2">
        <v>0</v>
      </c>
      <c r="AU261" s="2">
        <v>0</v>
      </c>
      <c r="AV261" s="2">
        <v>0</v>
      </c>
      <c r="AW261" s="2">
        <v>0</v>
      </c>
      <c r="AX261" s="6">
        <f>SUM(Table2[[#This Row],[SW B]:[SW FE]])</f>
        <v>0</v>
      </c>
      <c r="AY261" s="11" t="str">
        <f>IF((Table2[[#This Row],[SW T]]/Table2[[#This Row],[Admission]]) = 0, "--", (Table2[[#This Row],[SW T]]/Table2[[#This Row],[Admission]]))</f>
        <v>--</v>
      </c>
      <c r="AZ261" s="11" t="str">
        <f>IF(Table2[[#This Row],[SW T]]=0,"--", IF(Table2[[#This Row],[SW HS]]/Table2[[#This Row],[SW T]]=0, "--", Table2[[#This Row],[SW HS]]/Table2[[#This Row],[SW T]]))</f>
        <v>--</v>
      </c>
      <c r="BA261" s="18" t="str">
        <f>IF(Table2[[#This Row],[SW T]]=0,"--", IF(Table2[[#This Row],[SW FE]]/Table2[[#This Row],[SW T]]=0, "--", Table2[[#This Row],[SW FE]]/Table2[[#This Row],[SW T]]))</f>
        <v>--</v>
      </c>
      <c r="BB261" s="2">
        <v>0</v>
      </c>
      <c r="BC261" s="2">
        <v>4</v>
      </c>
      <c r="BD261" s="2">
        <v>0</v>
      </c>
      <c r="BE261" s="2">
        <v>0</v>
      </c>
      <c r="BF261" s="6">
        <f>SUM(Table2[[#This Row],[CHE B]:[CHE FE]])</f>
        <v>4</v>
      </c>
      <c r="BG261" s="11">
        <f>IF((Table2[[#This Row],[CHE T]]/Table2[[#This Row],[Admission]]) = 0, "--", (Table2[[#This Row],[CHE T]]/Table2[[#This Row],[Admission]]))</f>
        <v>5.128205128205128E-2</v>
      </c>
      <c r="BH261" s="11" t="str">
        <f>IF(Table2[[#This Row],[CHE T]]=0,"--", IF(Table2[[#This Row],[CHE HS]]/Table2[[#This Row],[CHE T]]=0, "--", Table2[[#This Row],[CHE HS]]/Table2[[#This Row],[CHE T]]))</f>
        <v>--</v>
      </c>
      <c r="BI261" s="22" t="str">
        <f>IF(Table2[[#This Row],[CHE T]]=0,"--", IF(Table2[[#This Row],[CHE FE]]/Table2[[#This Row],[CHE T]]=0, "--", Table2[[#This Row],[CHE FE]]/Table2[[#This Row],[CHE T]]))</f>
        <v>--</v>
      </c>
      <c r="BJ261" s="2">
        <v>0</v>
      </c>
      <c r="BK261" s="2">
        <v>0</v>
      </c>
      <c r="BL261" s="2">
        <v>0</v>
      </c>
      <c r="BM261" s="2">
        <v>0</v>
      </c>
      <c r="BN261" s="6">
        <f>SUM(Table2[[#This Row],[WR B]:[WR FE]])</f>
        <v>0</v>
      </c>
      <c r="BO261" s="11" t="str">
        <f>IF((Table2[[#This Row],[WR T]]/Table2[[#This Row],[Admission]]) = 0, "--", (Table2[[#This Row],[WR T]]/Table2[[#This Row],[Admission]]))</f>
        <v>--</v>
      </c>
      <c r="BP261" s="11" t="str">
        <f>IF(Table2[[#This Row],[WR T]]=0,"--", IF(Table2[[#This Row],[WR HS]]/Table2[[#This Row],[WR T]]=0, "--", Table2[[#This Row],[WR HS]]/Table2[[#This Row],[WR T]]))</f>
        <v>--</v>
      </c>
      <c r="BQ261" s="18" t="str">
        <f>IF(Table2[[#This Row],[WR T]]=0,"--", IF(Table2[[#This Row],[WR FE]]/Table2[[#This Row],[WR T]]=0, "--", Table2[[#This Row],[WR FE]]/Table2[[#This Row],[WR T]]))</f>
        <v>--</v>
      </c>
      <c r="BR261" s="2">
        <v>0</v>
      </c>
      <c r="BS261" s="2">
        <v>0</v>
      </c>
      <c r="BT261" s="2">
        <v>0</v>
      </c>
      <c r="BU261" s="2">
        <v>0</v>
      </c>
      <c r="BV261" s="6">
        <f>SUM(Table2[[#This Row],[DNC B]:[DNC FE]])</f>
        <v>0</v>
      </c>
      <c r="BW261" s="11" t="str">
        <f>IF((Table2[[#This Row],[DNC T]]/Table2[[#This Row],[Admission]]) = 0, "--", (Table2[[#This Row],[DNC T]]/Table2[[#This Row],[Admission]]))</f>
        <v>--</v>
      </c>
      <c r="BX261" s="11" t="str">
        <f>IF(Table2[[#This Row],[DNC T]]=0,"--", IF(Table2[[#This Row],[DNC HS]]/Table2[[#This Row],[DNC T]]=0, "--", Table2[[#This Row],[DNC HS]]/Table2[[#This Row],[DNC T]]))</f>
        <v>--</v>
      </c>
      <c r="BY261" s="18" t="str">
        <f>IF(Table2[[#This Row],[DNC T]]=0,"--", IF(Table2[[#This Row],[DNC FE]]/Table2[[#This Row],[DNC T]]=0, "--", Table2[[#This Row],[DNC FE]]/Table2[[#This Row],[DNC T]]))</f>
        <v>--</v>
      </c>
      <c r="BZ261" s="24">
        <f>SUM(Table2[[#This Row],[BX T]],Table2[[#This Row],[SW T]],Table2[[#This Row],[CHE T]],Table2[[#This Row],[WR T]],Table2[[#This Row],[DNC T]])</f>
        <v>32</v>
      </c>
      <c r="CA261" s="2">
        <v>6</v>
      </c>
      <c r="CB261" s="2">
        <v>7</v>
      </c>
      <c r="CC261" s="2">
        <v>0</v>
      </c>
      <c r="CD261" s="2">
        <v>0</v>
      </c>
      <c r="CE261" s="6">
        <f>SUM(Table2[[#This Row],[TF B]:[TF FE]])</f>
        <v>13</v>
      </c>
      <c r="CF261" s="11">
        <f>IF((Table2[[#This Row],[TF T]]/Table2[[#This Row],[Admission]]) = 0, "--", (Table2[[#This Row],[TF T]]/Table2[[#This Row],[Admission]]))</f>
        <v>0.16666666666666666</v>
      </c>
      <c r="CG261" s="11" t="str">
        <f>IF(Table2[[#This Row],[TF T]]=0,"--", IF(Table2[[#This Row],[TF HS]]/Table2[[#This Row],[TF T]]=0, "--", Table2[[#This Row],[TF HS]]/Table2[[#This Row],[TF T]]))</f>
        <v>--</v>
      </c>
      <c r="CH261" s="18" t="str">
        <f>IF(Table2[[#This Row],[TF T]]=0,"--", IF(Table2[[#This Row],[TF FE]]/Table2[[#This Row],[TF T]]=0, "--", Table2[[#This Row],[TF FE]]/Table2[[#This Row],[TF T]]))</f>
        <v>--</v>
      </c>
      <c r="CI261" s="2">
        <v>0</v>
      </c>
      <c r="CJ261" s="2">
        <v>0</v>
      </c>
      <c r="CK261" s="2">
        <v>0</v>
      </c>
      <c r="CL261" s="2">
        <v>0</v>
      </c>
      <c r="CM261" s="6">
        <f>SUM(Table2[[#This Row],[BB B]:[BB FE]])</f>
        <v>0</v>
      </c>
      <c r="CN261" s="11" t="str">
        <f>IF((Table2[[#This Row],[BB T]]/Table2[[#This Row],[Admission]]) = 0, "--", (Table2[[#This Row],[BB T]]/Table2[[#This Row],[Admission]]))</f>
        <v>--</v>
      </c>
      <c r="CO261" s="11" t="str">
        <f>IF(Table2[[#This Row],[BB T]]=0,"--", IF(Table2[[#This Row],[BB HS]]/Table2[[#This Row],[BB T]]=0, "--", Table2[[#This Row],[BB HS]]/Table2[[#This Row],[BB T]]))</f>
        <v>--</v>
      </c>
      <c r="CP261" s="18" t="str">
        <f>IF(Table2[[#This Row],[BB T]]=0,"--", IF(Table2[[#This Row],[BB FE]]/Table2[[#This Row],[BB T]]=0, "--", Table2[[#This Row],[BB FE]]/Table2[[#This Row],[BB T]]))</f>
        <v>--</v>
      </c>
      <c r="CQ261" s="2">
        <v>0</v>
      </c>
      <c r="CR261" s="2">
        <v>0</v>
      </c>
      <c r="CS261" s="2">
        <v>0</v>
      </c>
      <c r="CT261" s="2">
        <v>0</v>
      </c>
      <c r="CU261" s="6">
        <f>SUM(Table2[[#This Row],[SB B]:[SB FE]])</f>
        <v>0</v>
      </c>
      <c r="CV261" s="11" t="str">
        <f>IF((Table2[[#This Row],[SB T]]/Table2[[#This Row],[Admission]]) = 0, "--", (Table2[[#This Row],[SB T]]/Table2[[#This Row],[Admission]]))</f>
        <v>--</v>
      </c>
      <c r="CW261" s="11" t="str">
        <f>IF(Table2[[#This Row],[SB T]]=0,"--", IF(Table2[[#This Row],[SB HS]]/Table2[[#This Row],[SB T]]=0, "--", Table2[[#This Row],[SB HS]]/Table2[[#This Row],[SB T]]))</f>
        <v>--</v>
      </c>
      <c r="CX261" s="18" t="str">
        <f>IF(Table2[[#This Row],[SB T]]=0,"--", IF(Table2[[#This Row],[SB FE]]/Table2[[#This Row],[SB T]]=0, "--", Table2[[#This Row],[SB FE]]/Table2[[#This Row],[SB T]]))</f>
        <v>--</v>
      </c>
      <c r="CY261" s="2">
        <v>2</v>
      </c>
      <c r="CZ261" s="2">
        <v>0</v>
      </c>
      <c r="DA261" s="2">
        <v>0</v>
      </c>
      <c r="DB261" s="2">
        <v>0</v>
      </c>
      <c r="DC261" s="6">
        <f>SUM(Table2[[#This Row],[GF B]:[GF FE]])</f>
        <v>2</v>
      </c>
      <c r="DD261" s="11">
        <f>IF((Table2[[#This Row],[GF T]]/Table2[[#This Row],[Admission]]) = 0, "--", (Table2[[#This Row],[GF T]]/Table2[[#This Row],[Admission]]))</f>
        <v>2.564102564102564E-2</v>
      </c>
      <c r="DE261" s="11" t="str">
        <f>IF(Table2[[#This Row],[GF T]]=0,"--", IF(Table2[[#This Row],[GF HS]]/Table2[[#This Row],[GF T]]=0, "--", Table2[[#This Row],[GF HS]]/Table2[[#This Row],[GF T]]))</f>
        <v>--</v>
      </c>
      <c r="DF261" s="18" t="str">
        <f>IF(Table2[[#This Row],[GF T]]=0,"--", IF(Table2[[#This Row],[GF FE]]/Table2[[#This Row],[GF T]]=0, "--", Table2[[#This Row],[GF FE]]/Table2[[#This Row],[GF T]]))</f>
        <v>--</v>
      </c>
      <c r="DG261" s="2">
        <v>0</v>
      </c>
      <c r="DH261" s="2">
        <v>0</v>
      </c>
      <c r="DI261" s="2">
        <v>0</v>
      </c>
      <c r="DJ261" s="2">
        <v>0</v>
      </c>
      <c r="DK261" s="6">
        <f>SUM(Table2[[#This Row],[TN B]:[TN FE]])</f>
        <v>0</v>
      </c>
      <c r="DL261" s="11" t="str">
        <f>IF((Table2[[#This Row],[TN T]]/Table2[[#This Row],[Admission]]) = 0, "--", (Table2[[#This Row],[TN T]]/Table2[[#This Row],[Admission]]))</f>
        <v>--</v>
      </c>
      <c r="DM261" s="11" t="str">
        <f>IF(Table2[[#This Row],[TN T]]=0,"--", IF(Table2[[#This Row],[TN HS]]/Table2[[#This Row],[TN T]]=0, "--", Table2[[#This Row],[TN HS]]/Table2[[#This Row],[TN T]]))</f>
        <v>--</v>
      </c>
      <c r="DN261" s="18" t="str">
        <f>IF(Table2[[#This Row],[TN T]]=0,"--", IF(Table2[[#This Row],[TN FE]]/Table2[[#This Row],[TN T]]=0, "--", Table2[[#This Row],[TN FE]]/Table2[[#This Row],[TN T]]))</f>
        <v>--</v>
      </c>
      <c r="DO261" s="2">
        <v>10</v>
      </c>
      <c r="DP261" s="2">
        <v>6</v>
      </c>
      <c r="DQ261" s="2">
        <v>0</v>
      </c>
      <c r="DR261" s="2">
        <v>0</v>
      </c>
      <c r="DS261" s="6">
        <f>SUM(Table2[[#This Row],[BND B]:[BND FE]])</f>
        <v>16</v>
      </c>
      <c r="DT261" s="11">
        <f>IF((Table2[[#This Row],[BND T]]/Table2[[#This Row],[Admission]]) = 0, "--", (Table2[[#This Row],[BND T]]/Table2[[#This Row],[Admission]]))</f>
        <v>0.20512820512820512</v>
      </c>
      <c r="DU261" s="11" t="str">
        <f>IF(Table2[[#This Row],[BND T]]=0,"--", IF(Table2[[#This Row],[BND HS]]/Table2[[#This Row],[BND T]]=0, "--", Table2[[#This Row],[BND HS]]/Table2[[#This Row],[BND T]]))</f>
        <v>--</v>
      </c>
      <c r="DV261" s="18" t="str">
        <f>IF(Table2[[#This Row],[BND T]]=0,"--", IF(Table2[[#This Row],[BND FE]]/Table2[[#This Row],[BND T]]=0, "--", Table2[[#This Row],[BND FE]]/Table2[[#This Row],[BND T]]))</f>
        <v>--</v>
      </c>
      <c r="DW261" s="2">
        <v>0</v>
      </c>
      <c r="DX261" s="2">
        <v>0</v>
      </c>
      <c r="DY261" s="2">
        <v>0</v>
      </c>
      <c r="DZ261" s="2">
        <v>0</v>
      </c>
      <c r="EA261" s="6">
        <f>SUM(Table2[[#This Row],[SPE B]:[SPE FE]])</f>
        <v>0</v>
      </c>
      <c r="EB261" s="11" t="str">
        <f>IF((Table2[[#This Row],[SPE T]]/Table2[[#This Row],[Admission]]) = 0, "--", (Table2[[#This Row],[SPE T]]/Table2[[#This Row],[Admission]]))</f>
        <v>--</v>
      </c>
      <c r="EC261" s="11" t="str">
        <f>IF(Table2[[#This Row],[SPE T]]=0,"--", IF(Table2[[#This Row],[SPE HS]]/Table2[[#This Row],[SPE T]]=0, "--", Table2[[#This Row],[SPE HS]]/Table2[[#This Row],[SPE T]]))</f>
        <v>--</v>
      </c>
      <c r="ED261" s="18" t="str">
        <f>IF(Table2[[#This Row],[SPE T]]=0,"--", IF(Table2[[#This Row],[SPE FE]]/Table2[[#This Row],[SPE T]]=0, "--", Table2[[#This Row],[SPE FE]]/Table2[[#This Row],[SPE T]]))</f>
        <v>--</v>
      </c>
      <c r="EE261" s="2">
        <v>4</v>
      </c>
      <c r="EF261" s="2">
        <v>5</v>
      </c>
      <c r="EG261" s="2">
        <v>0</v>
      </c>
      <c r="EH261" s="2">
        <v>0</v>
      </c>
      <c r="EI261" s="6">
        <f>SUM(Table2[[#This Row],[ORC B]:[ORC FE]])</f>
        <v>9</v>
      </c>
      <c r="EJ261" s="11">
        <f>IF((Table2[[#This Row],[ORC T]]/Table2[[#This Row],[Admission]]) = 0, "--", (Table2[[#This Row],[ORC T]]/Table2[[#This Row],[Admission]]))</f>
        <v>0.11538461538461539</v>
      </c>
      <c r="EK261" s="11" t="str">
        <f>IF(Table2[[#This Row],[ORC T]]=0,"--", IF(Table2[[#This Row],[ORC HS]]/Table2[[#This Row],[ORC T]]=0, "--", Table2[[#This Row],[ORC HS]]/Table2[[#This Row],[ORC T]]))</f>
        <v>--</v>
      </c>
      <c r="EL261" s="18" t="str">
        <f>IF(Table2[[#This Row],[ORC T]]=0,"--", IF(Table2[[#This Row],[ORC FE]]/Table2[[#This Row],[ORC T]]=0, "--", Table2[[#This Row],[ORC FE]]/Table2[[#This Row],[ORC T]]))</f>
        <v>--</v>
      </c>
      <c r="EM261" s="2">
        <v>0</v>
      </c>
      <c r="EN261" s="2">
        <v>0</v>
      </c>
      <c r="EO261" s="2">
        <v>0</v>
      </c>
      <c r="EP261" s="2">
        <v>0</v>
      </c>
      <c r="EQ261" s="6">
        <f>SUM(Table2[[#This Row],[SOL B]:[SOL FE]])</f>
        <v>0</v>
      </c>
      <c r="ER261" s="11" t="str">
        <f>IF((Table2[[#This Row],[SOL T]]/Table2[[#This Row],[Admission]]) = 0, "--", (Table2[[#This Row],[SOL T]]/Table2[[#This Row],[Admission]]))</f>
        <v>--</v>
      </c>
      <c r="ES261" s="11" t="str">
        <f>IF(Table2[[#This Row],[SOL T]]=0,"--", IF(Table2[[#This Row],[SOL HS]]/Table2[[#This Row],[SOL T]]=0, "--", Table2[[#This Row],[SOL HS]]/Table2[[#This Row],[SOL T]]))</f>
        <v>--</v>
      </c>
      <c r="ET261" s="18" t="str">
        <f>IF(Table2[[#This Row],[SOL T]]=0,"--", IF(Table2[[#This Row],[SOL FE]]/Table2[[#This Row],[SOL T]]=0, "--", Table2[[#This Row],[SOL FE]]/Table2[[#This Row],[SOL T]]))</f>
        <v>--</v>
      </c>
      <c r="EU261" s="2">
        <v>12</v>
      </c>
      <c r="EV261" s="2">
        <v>22</v>
      </c>
      <c r="EW261" s="2">
        <v>0</v>
      </c>
      <c r="EX261" s="2">
        <v>0</v>
      </c>
      <c r="EY261" s="6">
        <f>SUM(Table2[[#This Row],[CHO B]:[CHO FE]])</f>
        <v>34</v>
      </c>
      <c r="EZ261" s="11">
        <f>IF((Table2[[#This Row],[CHO T]]/Table2[[#This Row],[Admission]]) = 0, "--", (Table2[[#This Row],[CHO T]]/Table2[[#This Row],[Admission]]))</f>
        <v>0.4358974358974359</v>
      </c>
      <c r="FA261" s="11" t="str">
        <f>IF(Table2[[#This Row],[CHO T]]=0,"--", IF(Table2[[#This Row],[CHO HS]]/Table2[[#This Row],[CHO T]]=0, "--", Table2[[#This Row],[CHO HS]]/Table2[[#This Row],[CHO T]]))</f>
        <v>--</v>
      </c>
      <c r="FB261" s="18" t="str">
        <f>IF(Table2[[#This Row],[CHO T]]=0,"--", IF(Table2[[#This Row],[CHO FE]]/Table2[[#This Row],[CHO T]]=0, "--", Table2[[#This Row],[CHO FE]]/Table2[[#This Row],[CHO T]]))</f>
        <v>--</v>
      </c>
      <c r="FC26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74</v>
      </c>
      <c r="FD261">
        <v>0</v>
      </c>
      <c r="FE261">
        <v>0</v>
      </c>
      <c r="FF261" s="1" t="s">
        <v>390</v>
      </c>
      <c r="FG261" s="1" t="s">
        <v>390</v>
      </c>
      <c r="FH261">
        <v>0</v>
      </c>
      <c r="FI261">
        <v>0</v>
      </c>
      <c r="FJ261" s="1" t="s">
        <v>390</v>
      </c>
      <c r="FK261" s="1" t="s">
        <v>390</v>
      </c>
      <c r="FL261">
        <v>72</v>
      </c>
      <c r="FM261">
        <v>0</v>
      </c>
      <c r="FN261" s="1" t="s">
        <v>390</v>
      </c>
      <c r="FO261" s="1" t="s">
        <v>390</v>
      </c>
    </row>
    <row r="262" spans="1:171">
      <c r="A262">
        <v>915</v>
      </c>
      <c r="B262">
        <v>91</v>
      </c>
      <c r="C262" t="s">
        <v>92</v>
      </c>
      <c r="D262" t="s">
        <v>359</v>
      </c>
      <c r="E262" s="20">
        <v>57</v>
      </c>
      <c r="F262" s="2">
        <v>18</v>
      </c>
      <c r="G262" s="2">
        <v>0</v>
      </c>
      <c r="H262" s="2">
        <v>0</v>
      </c>
      <c r="I262" s="2">
        <v>0</v>
      </c>
      <c r="J262" s="6">
        <f>SUM(Table2[[#This Row],[FB B]:[FB FE]])</f>
        <v>18</v>
      </c>
      <c r="K262" s="11">
        <f>IF((Table2[[#This Row],[FB T]]/Table2[[#This Row],[Admission]]) = 0, "--", (Table2[[#This Row],[FB T]]/Table2[[#This Row],[Admission]]))</f>
        <v>0.31578947368421051</v>
      </c>
      <c r="L262" s="11" t="str">
        <f>IF(Table2[[#This Row],[FB T]]=0,"--", IF(Table2[[#This Row],[FB HS]]/Table2[[#This Row],[FB T]]=0, "--", Table2[[#This Row],[FB HS]]/Table2[[#This Row],[FB T]]))</f>
        <v>--</v>
      </c>
      <c r="M262" s="18" t="str">
        <f>IF(Table2[[#This Row],[FB T]]=0,"--", IF(Table2[[#This Row],[FB FE]]/Table2[[#This Row],[FB T]]=0, "--", Table2[[#This Row],[FB FE]]/Table2[[#This Row],[FB T]]))</f>
        <v>--</v>
      </c>
      <c r="N262" s="2">
        <v>0</v>
      </c>
      <c r="O262" s="2">
        <v>0</v>
      </c>
      <c r="P262" s="2">
        <v>0</v>
      </c>
      <c r="Q262" s="2">
        <v>0</v>
      </c>
      <c r="R262" s="6">
        <f>SUM(Table2[[#This Row],[XC B]:[XC FE]])</f>
        <v>0</v>
      </c>
      <c r="S262" s="11" t="str">
        <f>IF((Table2[[#This Row],[XC T]]/Table2[[#This Row],[Admission]]) = 0, "--", (Table2[[#This Row],[XC T]]/Table2[[#This Row],[Admission]]))</f>
        <v>--</v>
      </c>
      <c r="T262" s="11" t="str">
        <f>IF(Table2[[#This Row],[XC T]]=0,"--", IF(Table2[[#This Row],[XC HS]]/Table2[[#This Row],[XC T]]=0, "--", Table2[[#This Row],[XC HS]]/Table2[[#This Row],[XC T]]))</f>
        <v>--</v>
      </c>
      <c r="U262" s="18" t="str">
        <f>IF(Table2[[#This Row],[XC T]]=0,"--", IF(Table2[[#This Row],[XC FE]]/Table2[[#This Row],[XC T]]=0, "--", Table2[[#This Row],[XC FE]]/Table2[[#This Row],[XC T]]))</f>
        <v>--</v>
      </c>
      <c r="V262" s="2">
        <v>16</v>
      </c>
      <c r="W262" s="2">
        <v>0</v>
      </c>
      <c r="X262" s="2">
        <v>0</v>
      </c>
      <c r="Y262" s="6">
        <f>SUM(Table2[[#This Row],[VB G]:[VB FE]])</f>
        <v>16</v>
      </c>
      <c r="Z262" s="11">
        <f>IF((Table2[[#This Row],[VB T]]/Table2[[#This Row],[Admission]]) = 0, "--", (Table2[[#This Row],[VB T]]/Table2[[#This Row],[Admission]]))</f>
        <v>0.2807017543859649</v>
      </c>
      <c r="AA262" s="11" t="str">
        <f>IF(Table2[[#This Row],[VB T]]=0,"--", IF(Table2[[#This Row],[VB HS]]/Table2[[#This Row],[VB T]]=0, "--", Table2[[#This Row],[VB HS]]/Table2[[#This Row],[VB T]]))</f>
        <v>--</v>
      </c>
      <c r="AB262" s="18" t="str">
        <f>IF(Table2[[#This Row],[VB T]]=0,"--", IF(Table2[[#This Row],[VB FE]]/Table2[[#This Row],[VB T]]=0, "--", Table2[[#This Row],[VB FE]]/Table2[[#This Row],[VB T]]))</f>
        <v>--</v>
      </c>
      <c r="AC262" s="2">
        <v>0</v>
      </c>
      <c r="AD262" s="2">
        <v>0</v>
      </c>
      <c r="AE262" s="2">
        <v>0</v>
      </c>
      <c r="AF262" s="2">
        <v>0</v>
      </c>
      <c r="AG262" s="6">
        <f>SUM(Table2[[#This Row],[SC B]:[SC FE]])</f>
        <v>0</v>
      </c>
      <c r="AH262" s="11" t="str">
        <f>IF((Table2[[#This Row],[SC T]]/Table2[[#This Row],[Admission]]) = 0, "--", (Table2[[#This Row],[SC T]]/Table2[[#This Row],[Admission]]))</f>
        <v>--</v>
      </c>
      <c r="AI262" s="11" t="str">
        <f>IF(Table2[[#This Row],[SC T]]=0,"--", IF(Table2[[#This Row],[SC HS]]/Table2[[#This Row],[SC T]]=0, "--", Table2[[#This Row],[SC HS]]/Table2[[#This Row],[SC T]]))</f>
        <v>--</v>
      </c>
      <c r="AJ262" s="18" t="str">
        <f>IF(Table2[[#This Row],[SC T]]=0,"--", IF(Table2[[#This Row],[SC FE]]/Table2[[#This Row],[SC T]]=0, "--", Table2[[#This Row],[SC FE]]/Table2[[#This Row],[SC T]]))</f>
        <v>--</v>
      </c>
      <c r="AK262" s="15">
        <f>SUM(Table2[[#This Row],[FB T]],Table2[[#This Row],[XC T]],Table2[[#This Row],[VB T]],Table2[[#This Row],[SC T]])</f>
        <v>34</v>
      </c>
      <c r="AL262" s="2">
        <v>15</v>
      </c>
      <c r="AM262" s="2">
        <v>9</v>
      </c>
      <c r="AN262" s="2">
        <v>0</v>
      </c>
      <c r="AO262" s="2">
        <v>1</v>
      </c>
      <c r="AP262" s="6">
        <f>SUM(Table2[[#This Row],[BX B]:[BX FE]])</f>
        <v>25</v>
      </c>
      <c r="AQ262" s="11">
        <f>IF((Table2[[#This Row],[BX T]]/Table2[[#This Row],[Admission]]) = 0, "--", (Table2[[#This Row],[BX T]]/Table2[[#This Row],[Admission]]))</f>
        <v>0.43859649122807015</v>
      </c>
      <c r="AR262" s="11" t="str">
        <f>IF(Table2[[#This Row],[BX T]]=0,"--", IF(Table2[[#This Row],[BX HS]]/Table2[[#This Row],[BX T]]=0, "--", Table2[[#This Row],[BX HS]]/Table2[[#This Row],[BX T]]))</f>
        <v>--</v>
      </c>
      <c r="AS262" s="18">
        <f>IF(Table2[[#This Row],[BX T]]=0,"--", IF(Table2[[#This Row],[BX FE]]/Table2[[#This Row],[BX T]]=0, "--", Table2[[#This Row],[BX FE]]/Table2[[#This Row],[BX T]]))</f>
        <v>0.04</v>
      </c>
      <c r="AT262" s="2">
        <v>0</v>
      </c>
      <c r="AU262" s="2">
        <v>0</v>
      </c>
      <c r="AV262" s="2">
        <v>0</v>
      </c>
      <c r="AW262" s="2">
        <v>0</v>
      </c>
      <c r="AX262" s="6">
        <f>SUM(Table2[[#This Row],[SW B]:[SW FE]])</f>
        <v>0</v>
      </c>
      <c r="AY262" s="11" t="str">
        <f>IF((Table2[[#This Row],[SW T]]/Table2[[#This Row],[Admission]]) = 0, "--", (Table2[[#This Row],[SW T]]/Table2[[#This Row],[Admission]]))</f>
        <v>--</v>
      </c>
      <c r="AZ262" s="11" t="str">
        <f>IF(Table2[[#This Row],[SW T]]=0,"--", IF(Table2[[#This Row],[SW HS]]/Table2[[#This Row],[SW T]]=0, "--", Table2[[#This Row],[SW HS]]/Table2[[#This Row],[SW T]]))</f>
        <v>--</v>
      </c>
      <c r="BA262" s="18" t="str">
        <f>IF(Table2[[#This Row],[SW T]]=0,"--", IF(Table2[[#This Row],[SW FE]]/Table2[[#This Row],[SW T]]=0, "--", Table2[[#This Row],[SW FE]]/Table2[[#This Row],[SW T]]))</f>
        <v>--</v>
      </c>
      <c r="BB262" s="2">
        <v>0</v>
      </c>
      <c r="BC262" s="2">
        <v>0</v>
      </c>
      <c r="BD262" s="2">
        <v>0</v>
      </c>
      <c r="BE262" s="2">
        <v>0</v>
      </c>
      <c r="BF262" s="6">
        <f>SUM(Table2[[#This Row],[CHE B]:[CHE FE]])</f>
        <v>0</v>
      </c>
      <c r="BG262" s="11" t="str">
        <f>IF((Table2[[#This Row],[CHE T]]/Table2[[#This Row],[Admission]]) = 0, "--", (Table2[[#This Row],[CHE T]]/Table2[[#This Row],[Admission]]))</f>
        <v>--</v>
      </c>
      <c r="BH262" s="11" t="str">
        <f>IF(Table2[[#This Row],[CHE T]]=0,"--", IF(Table2[[#This Row],[CHE HS]]/Table2[[#This Row],[CHE T]]=0, "--", Table2[[#This Row],[CHE HS]]/Table2[[#This Row],[CHE T]]))</f>
        <v>--</v>
      </c>
      <c r="BI262" s="22" t="str">
        <f>IF(Table2[[#This Row],[CHE T]]=0,"--", IF(Table2[[#This Row],[CHE FE]]/Table2[[#This Row],[CHE T]]=0, "--", Table2[[#This Row],[CHE FE]]/Table2[[#This Row],[CHE T]]))</f>
        <v>--</v>
      </c>
      <c r="BJ262" s="2">
        <v>10</v>
      </c>
      <c r="BK262" s="2">
        <v>2</v>
      </c>
      <c r="BL262" s="2">
        <v>0</v>
      </c>
      <c r="BM262" s="2">
        <v>0</v>
      </c>
      <c r="BN262" s="6">
        <f>SUM(Table2[[#This Row],[WR B]:[WR FE]])</f>
        <v>12</v>
      </c>
      <c r="BO262" s="11">
        <f>IF((Table2[[#This Row],[WR T]]/Table2[[#This Row],[Admission]]) = 0, "--", (Table2[[#This Row],[WR T]]/Table2[[#This Row],[Admission]]))</f>
        <v>0.21052631578947367</v>
      </c>
      <c r="BP262" s="11" t="str">
        <f>IF(Table2[[#This Row],[WR T]]=0,"--", IF(Table2[[#This Row],[WR HS]]/Table2[[#This Row],[WR T]]=0, "--", Table2[[#This Row],[WR HS]]/Table2[[#This Row],[WR T]]))</f>
        <v>--</v>
      </c>
      <c r="BQ262" s="18" t="str">
        <f>IF(Table2[[#This Row],[WR T]]=0,"--", IF(Table2[[#This Row],[WR FE]]/Table2[[#This Row],[WR T]]=0, "--", Table2[[#This Row],[WR FE]]/Table2[[#This Row],[WR T]]))</f>
        <v>--</v>
      </c>
      <c r="BR262" s="2">
        <v>0</v>
      </c>
      <c r="BS262" s="2">
        <v>0</v>
      </c>
      <c r="BT262" s="2">
        <v>0</v>
      </c>
      <c r="BU262" s="2">
        <v>0</v>
      </c>
      <c r="BV262" s="6">
        <f>SUM(Table2[[#This Row],[DNC B]:[DNC FE]])</f>
        <v>0</v>
      </c>
      <c r="BW262" s="11" t="str">
        <f>IF((Table2[[#This Row],[DNC T]]/Table2[[#This Row],[Admission]]) = 0, "--", (Table2[[#This Row],[DNC T]]/Table2[[#This Row],[Admission]]))</f>
        <v>--</v>
      </c>
      <c r="BX262" s="11" t="str">
        <f>IF(Table2[[#This Row],[DNC T]]=0,"--", IF(Table2[[#This Row],[DNC HS]]/Table2[[#This Row],[DNC T]]=0, "--", Table2[[#This Row],[DNC HS]]/Table2[[#This Row],[DNC T]]))</f>
        <v>--</v>
      </c>
      <c r="BY262" s="18" t="str">
        <f>IF(Table2[[#This Row],[DNC T]]=0,"--", IF(Table2[[#This Row],[DNC FE]]/Table2[[#This Row],[DNC T]]=0, "--", Table2[[#This Row],[DNC FE]]/Table2[[#This Row],[DNC T]]))</f>
        <v>--</v>
      </c>
      <c r="BZ262" s="24">
        <f>SUM(Table2[[#This Row],[BX T]],Table2[[#This Row],[SW T]],Table2[[#This Row],[CHE T]],Table2[[#This Row],[WR T]],Table2[[#This Row],[DNC T]])</f>
        <v>37</v>
      </c>
      <c r="CA262" s="2">
        <v>24</v>
      </c>
      <c r="CB262" s="2">
        <v>10</v>
      </c>
      <c r="CC262" s="2">
        <v>14</v>
      </c>
      <c r="CD262" s="2">
        <v>1</v>
      </c>
      <c r="CE262" s="6">
        <f>SUM(Table2[[#This Row],[TF B]:[TF FE]])</f>
        <v>49</v>
      </c>
      <c r="CF262" s="11">
        <f>IF((Table2[[#This Row],[TF T]]/Table2[[#This Row],[Admission]]) = 0, "--", (Table2[[#This Row],[TF T]]/Table2[[#This Row],[Admission]]))</f>
        <v>0.85964912280701755</v>
      </c>
      <c r="CG262" s="11">
        <f>IF(Table2[[#This Row],[TF T]]=0,"--", IF(Table2[[#This Row],[TF HS]]/Table2[[#This Row],[TF T]]=0, "--", Table2[[#This Row],[TF HS]]/Table2[[#This Row],[TF T]]))</f>
        <v>0.2857142857142857</v>
      </c>
      <c r="CH262" s="18">
        <f>IF(Table2[[#This Row],[TF T]]=0,"--", IF(Table2[[#This Row],[TF FE]]/Table2[[#This Row],[TF T]]=0, "--", Table2[[#This Row],[TF FE]]/Table2[[#This Row],[TF T]]))</f>
        <v>2.0408163265306121E-2</v>
      </c>
      <c r="CI262" s="2">
        <v>0</v>
      </c>
      <c r="CJ262" s="2">
        <v>0</v>
      </c>
      <c r="CK262" s="2">
        <v>0</v>
      </c>
      <c r="CL262" s="2">
        <v>0</v>
      </c>
      <c r="CM262" s="6">
        <f>SUM(Table2[[#This Row],[BB B]:[BB FE]])</f>
        <v>0</v>
      </c>
      <c r="CN262" s="11" t="str">
        <f>IF((Table2[[#This Row],[BB T]]/Table2[[#This Row],[Admission]]) = 0, "--", (Table2[[#This Row],[BB T]]/Table2[[#This Row],[Admission]]))</f>
        <v>--</v>
      </c>
      <c r="CO262" s="11" t="str">
        <f>IF(Table2[[#This Row],[BB T]]=0,"--", IF(Table2[[#This Row],[BB HS]]/Table2[[#This Row],[BB T]]=0, "--", Table2[[#This Row],[BB HS]]/Table2[[#This Row],[BB T]]))</f>
        <v>--</v>
      </c>
      <c r="CP262" s="18" t="str">
        <f>IF(Table2[[#This Row],[BB T]]=0,"--", IF(Table2[[#This Row],[BB FE]]/Table2[[#This Row],[BB T]]=0, "--", Table2[[#This Row],[BB FE]]/Table2[[#This Row],[BB T]]))</f>
        <v>--</v>
      </c>
      <c r="CQ262" s="2">
        <v>0</v>
      </c>
      <c r="CR262" s="2">
        <v>0</v>
      </c>
      <c r="CS262" s="2">
        <v>0</v>
      </c>
      <c r="CT262" s="2">
        <v>0</v>
      </c>
      <c r="CU262" s="6">
        <f>SUM(Table2[[#This Row],[SB B]:[SB FE]])</f>
        <v>0</v>
      </c>
      <c r="CV262" s="11" t="str">
        <f>IF((Table2[[#This Row],[SB T]]/Table2[[#This Row],[Admission]]) = 0, "--", (Table2[[#This Row],[SB T]]/Table2[[#This Row],[Admission]]))</f>
        <v>--</v>
      </c>
      <c r="CW262" s="11" t="str">
        <f>IF(Table2[[#This Row],[SB T]]=0,"--", IF(Table2[[#This Row],[SB HS]]/Table2[[#This Row],[SB T]]=0, "--", Table2[[#This Row],[SB HS]]/Table2[[#This Row],[SB T]]))</f>
        <v>--</v>
      </c>
      <c r="CX262" s="18" t="str">
        <f>IF(Table2[[#This Row],[SB T]]=0,"--", IF(Table2[[#This Row],[SB FE]]/Table2[[#This Row],[SB T]]=0, "--", Table2[[#This Row],[SB FE]]/Table2[[#This Row],[SB T]]))</f>
        <v>--</v>
      </c>
      <c r="CY262" s="2">
        <v>0</v>
      </c>
      <c r="CZ262" s="2">
        <v>0</v>
      </c>
      <c r="DA262" s="2">
        <v>0</v>
      </c>
      <c r="DB262" s="2">
        <v>0</v>
      </c>
      <c r="DC262" s="6">
        <f>SUM(Table2[[#This Row],[GF B]:[GF FE]])</f>
        <v>0</v>
      </c>
      <c r="DD262" s="11" t="str">
        <f>IF((Table2[[#This Row],[GF T]]/Table2[[#This Row],[Admission]]) = 0, "--", (Table2[[#This Row],[GF T]]/Table2[[#This Row],[Admission]]))</f>
        <v>--</v>
      </c>
      <c r="DE262" s="11" t="str">
        <f>IF(Table2[[#This Row],[GF T]]=0,"--", IF(Table2[[#This Row],[GF HS]]/Table2[[#This Row],[GF T]]=0, "--", Table2[[#This Row],[GF HS]]/Table2[[#This Row],[GF T]]))</f>
        <v>--</v>
      </c>
      <c r="DF262" s="18" t="str">
        <f>IF(Table2[[#This Row],[GF T]]=0,"--", IF(Table2[[#This Row],[GF FE]]/Table2[[#This Row],[GF T]]=0, "--", Table2[[#This Row],[GF FE]]/Table2[[#This Row],[GF T]]))</f>
        <v>--</v>
      </c>
      <c r="DG262" s="2">
        <v>0</v>
      </c>
      <c r="DH262" s="2">
        <v>0</v>
      </c>
      <c r="DI262" s="2">
        <v>0</v>
      </c>
      <c r="DJ262" s="2">
        <v>0</v>
      </c>
      <c r="DK262" s="6">
        <f>SUM(Table2[[#This Row],[TN B]:[TN FE]])</f>
        <v>0</v>
      </c>
      <c r="DL262" s="11" t="str">
        <f>IF((Table2[[#This Row],[TN T]]/Table2[[#This Row],[Admission]]) = 0, "--", (Table2[[#This Row],[TN T]]/Table2[[#This Row],[Admission]]))</f>
        <v>--</v>
      </c>
      <c r="DM262" s="11" t="str">
        <f>IF(Table2[[#This Row],[TN T]]=0,"--", IF(Table2[[#This Row],[TN HS]]/Table2[[#This Row],[TN T]]=0, "--", Table2[[#This Row],[TN HS]]/Table2[[#This Row],[TN T]]))</f>
        <v>--</v>
      </c>
      <c r="DN262" s="18" t="str">
        <f>IF(Table2[[#This Row],[TN T]]=0,"--", IF(Table2[[#This Row],[TN FE]]/Table2[[#This Row],[TN T]]=0, "--", Table2[[#This Row],[TN FE]]/Table2[[#This Row],[TN T]]))</f>
        <v>--</v>
      </c>
      <c r="DO262" s="2">
        <v>0</v>
      </c>
      <c r="DP262" s="2">
        <v>0</v>
      </c>
      <c r="DQ262" s="2">
        <v>0</v>
      </c>
      <c r="DR262" s="2">
        <v>0</v>
      </c>
      <c r="DS262" s="6">
        <f>SUM(Table2[[#This Row],[BND B]:[BND FE]])</f>
        <v>0</v>
      </c>
      <c r="DT262" s="11" t="str">
        <f>IF((Table2[[#This Row],[BND T]]/Table2[[#This Row],[Admission]]) = 0, "--", (Table2[[#This Row],[BND T]]/Table2[[#This Row],[Admission]]))</f>
        <v>--</v>
      </c>
      <c r="DU262" s="11" t="str">
        <f>IF(Table2[[#This Row],[BND T]]=0,"--", IF(Table2[[#This Row],[BND HS]]/Table2[[#This Row],[BND T]]=0, "--", Table2[[#This Row],[BND HS]]/Table2[[#This Row],[BND T]]))</f>
        <v>--</v>
      </c>
      <c r="DV262" s="18" t="str">
        <f>IF(Table2[[#This Row],[BND T]]=0,"--", IF(Table2[[#This Row],[BND FE]]/Table2[[#This Row],[BND T]]=0, "--", Table2[[#This Row],[BND FE]]/Table2[[#This Row],[BND T]]))</f>
        <v>--</v>
      </c>
      <c r="DW262" s="2">
        <v>0</v>
      </c>
      <c r="DX262" s="2">
        <v>0</v>
      </c>
      <c r="DY262" s="2">
        <v>0</v>
      </c>
      <c r="DZ262" s="2">
        <v>0</v>
      </c>
      <c r="EA262" s="6">
        <f>SUM(Table2[[#This Row],[SPE B]:[SPE FE]])</f>
        <v>0</v>
      </c>
      <c r="EB262" s="11" t="str">
        <f>IF((Table2[[#This Row],[SPE T]]/Table2[[#This Row],[Admission]]) = 0, "--", (Table2[[#This Row],[SPE T]]/Table2[[#This Row],[Admission]]))</f>
        <v>--</v>
      </c>
      <c r="EC262" s="11" t="str">
        <f>IF(Table2[[#This Row],[SPE T]]=0,"--", IF(Table2[[#This Row],[SPE HS]]/Table2[[#This Row],[SPE T]]=0, "--", Table2[[#This Row],[SPE HS]]/Table2[[#This Row],[SPE T]]))</f>
        <v>--</v>
      </c>
      <c r="ED262" s="18" t="str">
        <f>IF(Table2[[#This Row],[SPE T]]=0,"--", IF(Table2[[#This Row],[SPE FE]]/Table2[[#This Row],[SPE T]]=0, "--", Table2[[#This Row],[SPE FE]]/Table2[[#This Row],[SPE T]]))</f>
        <v>--</v>
      </c>
      <c r="EE262" s="2">
        <v>0</v>
      </c>
      <c r="EF262" s="2">
        <v>0</v>
      </c>
      <c r="EG262" s="2">
        <v>0</v>
      </c>
      <c r="EH262" s="2">
        <v>0</v>
      </c>
      <c r="EI262" s="6">
        <f>SUM(Table2[[#This Row],[ORC B]:[ORC FE]])</f>
        <v>0</v>
      </c>
      <c r="EJ262" s="11" t="str">
        <f>IF((Table2[[#This Row],[ORC T]]/Table2[[#This Row],[Admission]]) = 0, "--", (Table2[[#This Row],[ORC T]]/Table2[[#This Row],[Admission]]))</f>
        <v>--</v>
      </c>
      <c r="EK262" s="11" t="str">
        <f>IF(Table2[[#This Row],[ORC T]]=0,"--", IF(Table2[[#This Row],[ORC HS]]/Table2[[#This Row],[ORC T]]=0, "--", Table2[[#This Row],[ORC HS]]/Table2[[#This Row],[ORC T]]))</f>
        <v>--</v>
      </c>
      <c r="EL262" s="18" t="str">
        <f>IF(Table2[[#This Row],[ORC T]]=0,"--", IF(Table2[[#This Row],[ORC FE]]/Table2[[#This Row],[ORC T]]=0, "--", Table2[[#This Row],[ORC FE]]/Table2[[#This Row],[ORC T]]))</f>
        <v>--</v>
      </c>
      <c r="EM262" s="2">
        <v>0</v>
      </c>
      <c r="EN262" s="2">
        <v>0</v>
      </c>
      <c r="EO262" s="2">
        <v>0</v>
      </c>
      <c r="EP262" s="2">
        <v>0</v>
      </c>
      <c r="EQ262" s="6">
        <f>SUM(Table2[[#This Row],[SOL B]:[SOL FE]])</f>
        <v>0</v>
      </c>
      <c r="ER262" s="11" t="str">
        <f>IF((Table2[[#This Row],[SOL T]]/Table2[[#This Row],[Admission]]) = 0, "--", (Table2[[#This Row],[SOL T]]/Table2[[#This Row],[Admission]]))</f>
        <v>--</v>
      </c>
      <c r="ES262" s="11" t="str">
        <f>IF(Table2[[#This Row],[SOL T]]=0,"--", IF(Table2[[#This Row],[SOL HS]]/Table2[[#This Row],[SOL T]]=0, "--", Table2[[#This Row],[SOL HS]]/Table2[[#This Row],[SOL T]]))</f>
        <v>--</v>
      </c>
      <c r="ET262" s="18" t="str">
        <f>IF(Table2[[#This Row],[SOL T]]=0,"--", IF(Table2[[#This Row],[SOL FE]]/Table2[[#This Row],[SOL T]]=0, "--", Table2[[#This Row],[SOL FE]]/Table2[[#This Row],[SOL T]]))</f>
        <v>--</v>
      </c>
      <c r="EU262" s="2">
        <v>0</v>
      </c>
      <c r="EV262" s="2">
        <v>0</v>
      </c>
      <c r="EW262" s="2">
        <v>0</v>
      </c>
      <c r="EX262" s="2">
        <v>0</v>
      </c>
      <c r="EY262" s="6">
        <f>SUM(Table2[[#This Row],[CHO B]:[CHO FE]])</f>
        <v>0</v>
      </c>
      <c r="EZ262" s="11" t="str">
        <f>IF((Table2[[#This Row],[CHO T]]/Table2[[#This Row],[Admission]]) = 0, "--", (Table2[[#This Row],[CHO T]]/Table2[[#This Row],[Admission]]))</f>
        <v>--</v>
      </c>
      <c r="FA262" s="11" t="str">
        <f>IF(Table2[[#This Row],[CHO T]]=0,"--", IF(Table2[[#This Row],[CHO HS]]/Table2[[#This Row],[CHO T]]=0, "--", Table2[[#This Row],[CHO HS]]/Table2[[#This Row],[CHO T]]))</f>
        <v>--</v>
      </c>
      <c r="FB262" s="18" t="str">
        <f>IF(Table2[[#This Row],[CHO T]]=0,"--", IF(Table2[[#This Row],[CHO FE]]/Table2[[#This Row],[CHO T]]=0, "--", Table2[[#This Row],[CHO FE]]/Table2[[#This Row],[CHO T]]))</f>
        <v>--</v>
      </c>
      <c r="FC26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49</v>
      </c>
      <c r="FD262">
        <v>0</v>
      </c>
      <c r="FE262">
        <v>0</v>
      </c>
      <c r="FF262">
        <v>0</v>
      </c>
      <c r="FG262">
        <v>0</v>
      </c>
      <c r="FH262">
        <v>0</v>
      </c>
      <c r="FI262">
        <v>0</v>
      </c>
      <c r="FJ262" s="1" t="s">
        <v>390</v>
      </c>
      <c r="FK262" s="1" t="s">
        <v>390</v>
      </c>
      <c r="FL262">
        <v>0</v>
      </c>
      <c r="FM262">
        <v>1</v>
      </c>
      <c r="FN262" s="1" t="s">
        <v>390</v>
      </c>
      <c r="FO262" s="1" t="s">
        <v>390</v>
      </c>
    </row>
    <row r="263" spans="1:171">
      <c r="A263">
        <v>1142</v>
      </c>
      <c r="B263">
        <v>432</v>
      </c>
      <c r="C263" t="s">
        <v>92</v>
      </c>
      <c r="D263" t="s">
        <v>360</v>
      </c>
      <c r="E263" s="20">
        <v>19</v>
      </c>
      <c r="F263" s="2">
        <v>0</v>
      </c>
      <c r="G263" s="2">
        <v>0</v>
      </c>
      <c r="H263" s="2">
        <v>0</v>
      </c>
      <c r="I263" s="2">
        <v>0</v>
      </c>
      <c r="J263" s="6">
        <f>SUM(Table2[[#This Row],[FB B]:[FB FE]])</f>
        <v>0</v>
      </c>
      <c r="K263" s="11" t="str">
        <f>IF((Table2[[#This Row],[FB T]]/Table2[[#This Row],[Admission]]) = 0, "--", (Table2[[#This Row],[FB T]]/Table2[[#This Row],[Admission]]))</f>
        <v>--</v>
      </c>
      <c r="L263" s="11" t="str">
        <f>IF(Table2[[#This Row],[FB T]]=0,"--", IF(Table2[[#This Row],[FB HS]]/Table2[[#This Row],[FB T]]=0, "--", Table2[[#This Row],[FB HS]]/Table2[[#This Row],[FB T]]))</f>
        <v>--</v>
      </c>
      <c r="M263" s="18" t="str">
        <f>IF(Table2[[#This Row],[FB T]]=0,"--", IF(Table2[[#This Row],[FB FE]]/Table2[[#This Row],[FB T]]=0, "--", Table2[[#This Row],[FB FE]]/Table2[[#This Row],[FB T]]))</f>
        <v>--</v>
      </c>
      <c r="N263" s="2">
        <v>0</v>
      </c>
      <c r="O263" s="2">
        <v>0</v>
      </c>
      <c r="P263" s="2">
        <v>0</v>
      </c>
      <c r="Q263" s="2">
        <v>0</v>
      </c>
      <c r="R263" s="6">
        <f>SUM(Table2[[#This Row],[XC B]:[XC FE]])</f>
        <v>0</v>
      </c>
      <c r="S263" s="11" t="str">
        <f>IF((Table2[[#This Row],[XC T]]/Table2[[#This Row],[Admission]]) = 0, "--", (Table2[[#This Row],[XC T]]/Table2[[#This Row],[Admission]]))</f>
        <v>--</v>
      </c>
      <c r="T263" s="11" t="str">
        <f>IF(Table2[[#This Row],[XC T]]=0,"--", IF(Table2[[#This Row],[XC HS]]/Table2[[#This Row],[XC T]]=0, "--", Table2[[#This Row],[XC HS]]/Table2[[#This Row],[XC T]]))</f>
        <v>--</v>
      </c>
      <c r="U263" s="18" t="str">
        <f>IF(Table2[[#This Row],[XC T]]=0,"--", IF(Table2[[#This Row],[XC FE]]/Table2[[#This Row],[XC T]]=0, "--", Table2[[#This Row],[XC FE]]/Table2[[#This Row],[XC T]]))</f>
        <v>--</v>
      </c>
      <c r="V263" s="2">
        <v>18</v>
      </c>
      <c r="W263" s="2">
        <v>0</v>
      </c>
      <c r="X263" s="2">
        <v>4</v>
      </c>
      <c r="Y263" s="6">
        <f>SUM(Table2[[#This Row],[VB G]:[VB FE]])</f>
        <v>22</v>
      </c>
      <c r="Z263" s="11">
        <f>IF((Table2[[#This Row],[VB T]]/Table2[[#This Row],[Admission]]) = 0, "--", (Table2[[#This Row],[VB T]]/Table2[[#This Row],[Admission]]))</f>
        <v>1.1578947368421053</v>
      </c>
      <c r="AA263" s="11" t="str">
        <f>IF(Table2[[#This Row],[VB T]]=0,"--", IF(Table2[[#This Row],[VB HS]]/Table2[[#This Row],[VB T]]=0, "--", Table2[[#This Row],[VB HS]]/Table2[[#This Row],[VB T]]))</f>
        <v>--</v>
      </c>
      <c r="AB263" s="18">
        <f>IF(Table2[[#This Row],[VB T]]=0,"--", IF(Table2[[#This Row],[VB FE]]/Table2[[#This Row],[VB T]]=0, "--", Table2[[#This Row],[VB FE]]/Table2[[#This Row],[VB T]]))</f>
        <v>0.18181818181818182</v>
      </c>
      <c r="AC263" s="2">
        <v>0</v>
      </c>
      <c r="AD263" s="2">
        <v>0</v>
      </c>
      <c r="AE263" s="2">
        <v>0</v>
      </c>
      <c r="AF263" s="2">
        <v>0</v>
      </c>
      <c r="AG263" s="6">
        <f>SUM(Table2[[#This Row],[SC B]:[SC FE]])</f>
        <v>0</v>
      </c>
      <c r="AH263" s="11" t="str">
        <f>IF((Table2[[#This Row],[SC T]]/Table2[[#This Row],[Admission]]) = 0, "--", (Table2[[#This Row],[SC T]]/Table2[[#This Row],[Admission]]))</f>
        <v>--</v>
      </c>
      <c r="AI263" s="11" t="str">
        <f>IF(Table2[[#This Row],[SC T]]=0,"--", IF(Table2[[#This Row],[SC HS]]/Table2[[#This Row],[SC T]]=0, "--", Table2[[#This Row],[SC HS]]/Table2[[#This Row],[SC T]]))</f>
        <v>--</v>
      </c>
      <c r="AJ263" s="18" t="str">
        <f>IF(Table2[[#This Row],[SC T]]=0,"--", IF(Table2[[#This Row],[SC FE]]/Table2[[#This Row],[SC T]]=0, "--", Table2[[#This Row],[SC FE]]/Table2[[#This Row],[SC T]]))</f>
        <v>--</v>
      </c>
      <c r="AK263" s="15">
        <f>SUM(Table2[[#This Row],[FB T]],Table2[[#This Row],[XC T]],Table2[[#This Row],[VB T]],Table2[[#This Row],[SC T]])</f>
        <v>22</v>
      </c>
      <c r="AL263" s="2">
        <v>0</v>
      </c>
      <c r="AM263" s="2">
        <v>11</v>
      </c>
      <c r="AN263" s="2">
        <v>0</v>
      </c>
      <c r="AO263" s="2">
        <v>3</v>
      </c>
      <c r="AP263" s="6">
        <f>SUM(Table2[[#This Row],[BX B]:[BX FE]])</f>
        <v>14</v>
      </c>
      <c r="AQ263" s="11">
        <f>IF((Table2[[#This Row],[BX T]]/Table2[[#This Row],[Admission]]) = 0, "--", (Table2[[#This Row],[BX T]]/Table2[[#This Row],[Admission]]))</f>
        <v>0.73684210526315785</v>
      </c>
      <c r="AR263" s="11" t="str">
        <f>IF(Table2[[#This Row],[BX T]]=0,"--", IF(Table2[[#This Row],[BX HS]]/Table2[[#This Row],[BX T]]=0, "--", Table2[[#This Row],[BX HS]]/Table2[[#This Row],[BX T]]))</f>
        <v>--</v>
      </c>
      <c r="AS263" s="18">
        <f>IF(Table2[[#This Row],[BX T]]=0,"--", IF(Table2[[#This Row],[BX FE]]/Table2[[#This Row],[BX T]]=0, "--", Table2[[#This Row],[BX FE]]/Table2[[#This Row],[BX T]]))</f>
        <v>0.21428571428571427</v>
      </c>
      <c r="AT263" s="2">
        <v>0</v>
      </c>
      <c r="AU263" s="2">
        <v>0</v>
      </c>
      <c r="AV263" s="2">
        <v>0</v>
      </c>
      <c r="AW263" s="2">
        <v>0</v>
      </c>
      <c r="AX263" s="6">
        <f>SUM(Table2[[#This Row],[SW B]:[SW FE]])</f>
        <v>0</v>
      </c>
      <c r="AY263" s="11" t="str">
        <f>IF((Table2[[#This Row],[SW T]]/Table2[[#This Row],[Admission]]) = 0, "--", (Table2[[#This Row],[SW T]]/Table2[[#This Row],[Admission]]))</f>
        <v>--</v>
      </c>
      <c r="AZ263" s="11" t="str">
        <f>IF(Table2[[#This Row],[SW T]]=0,"--", IF(Table2[[#This Row],[SW HS]]/Table2[[#This Row],[SW T]]=0, "--", Table2[[#This Row],[SW HS]]/Table2[[#This Row],[SW T]]))</f>
        <v>--</v>
      </c>
      <c r="BA263" s="18" t="str">
        <f>IF(Table2[[#This Row],[SW T]]=0,"--", IF(Table2[[#This Row],[SW FE]]/Table2[[#This Row],[SW T]]=0, "--", Table2[[#This Row],[SW FE]]/Table2[[#This Row],[SW T]]))</f>
        <v>--</v>
      </c>
      <c r="BB263" s="2">
        <v>0</v>
      </c>
      <c r="BC263" s="2">
        <v>0</v>
      </c>
      <c r="BD263" s="2">
        <v>0</v>
      </c>
      <c r="BE263" s="2">
        <v>0</v>
      </c>
      <c r="BF263" s="6">
        <f>SUM(Table2[[#This Row],[CHE B]:[CHE FE]])</f>
        <v>0</v>
      </c>
      <c r="BG263" s="11" t="str">
        <f>IF((Table2[[#This Row],[CHE T]]/Table2[[#This Row],[Admission]]) = 0, "--", (Table2[[#This Row],[CHE T]]/Table2[[#This Row],[Admission]]))</f>
        <v>--</v>
      </c>
      <c r="BH263" s="11" t="str">
        <f>IF(Table2[[#This Row],[CHE T]]=0,"--", IF(Table2[[#This Row],[CHE HS]]/Table2[[#This Row],[CHE T]]=0, "--", Table2[[#This Row],[CHE HS]]/Table2[[#This Row],[CHE T]]))</f>
        <v>--</v>
      </c>
      <c r="BI263" s="22" t="str">
        <f>IF(Table2[[#This Row],[CHE T]]=0,"--", IF(Table2[[#This Row],[CHE FE]]/Table2[[#This Row],[CHE T]]=0, "--", Table2[[#This Row],[CHE FE]]/Table2[[#This Row],[CHE T]]))</f>
        <v>--</v>
      </c>
      <c r="BJ263" s="2">
        <v>0</v>
      </c>
      <c r="BK263" s="2">
        <v>0</v>
      </c>
      <c r="BL263" s="2">
        <v>0</v>
      </c>
      <c r="BM263" s="2">
        <v>0</v>
      </c>
      <c r="BN263" s="6">
        <f>SUM(Table2[[#This Row],[WR B]:[WR FE]])</f>
        <v>0</v>
      </c>
      <c r="BO263" s="11" t="str">
        <f>IF((Table2[[#This Row],[WR T]]/Table2[[#This Row],[Admission]]) = 0, "--", (Table2[[#This Row],[WR T]]/Table2[[#This Row],[Admission]]))</f>
        <v>--</v>
      </c>
      <c r="BP263" s="11" t="str">
        <f>IF(Table2[[#This Row],[WR T]]=0,"--", IF(Table2[[#This Row],[WR HS]]/Table2[[#This Row],[WR T]]=0, "--", Table2[[#This Row],[WR HS]]/Table2[[#This Row],[WR T]]))</f>
        <v>--</v>
      </c>
      <c r="BQ263" s="18" t="str">
        <f>IF(Table2[[#This Row],[WR T]]=0,"--", IF(Table2[[#This Row],[WR FE]]/Table2[[#This Row],[WR T]]=0, "--", Table2[[#This Row],[WR FE]]/Table2[[#This Row],[WR T]]))</f>
        <v>--</v>
      </c>
      <c r="BR263" s="2">
        <v>0</v>
      </c>
      <c r="BS263" s="2">
        <v>0</v>
      </c>
      <c r="BT263" s="2">
        <v>0</v>
      </c>
      <c r="BU263" s="2">
        <v>0</v>
      </c>
      <c r="BV263" s="6">
        <f>SUM(Table2[[#This Row],[DNC B]:[DNC FE]])</f>
        <v>0</v>
      </c>
      <c r="BW263" s="11" t="str">
        <f>IF((Table2[[#This Row],[DNC T]]/Table2[[#This Row],[Admission]]) = 0, "--", (Table2[[#This Row],[DNC T]]/Table2[[#This Row],[Admission]]))</f>
        <v>--</v>
      </c>
      <c r="BX263" s="11" t="str">
        <f>IF(Table2[[#This Row],[DNC T]]=0,"--", IF(Table2[[#This Row],[DNC HS]]/Table2[[#This Row],[DNC T]]=0, "--", Table2[[#This Row],[DNC HS]]/Table2[[#This Row],[DNC T]]))</f>
        <v>--</v>
      </c>
      <c r="BY263" s="18" t="str">
        <f>IF(Table2[[#This Row],[DNC T]]=0,"--", IF(Table2[[#This Row],[DNC FE]]/Table2[[#This Row],[DNC T]]=0, "--", Table2[[#This Row],[DNC FE]]/Table2[[#This Row],[DNC T]]))</f>
        <v>--</v>
      </c>
      <c r="BZ263" s="24">
        <f>SUM(Table2[[#This Row],[BX T]],Table2[[#This Row],[SW T]],Table2[[#This Row],[CHE T]],Table2[[#This Row],[WR T]],Table2[[#This Row],[DNC T]])</f>
        <v>14</v>
      </c>
      <c r="CA263" s="2">
        <v>0</v>
      </c>
      <c r="CB263" s="2">
        <v>0</v>
      </c>
      <c r="CC263" s="2">
        <v>0</v>
      </c>
      <c r="CD263" s="2">
        <v>0</v>
      </c>
      <c r="CE263" s="6">
        <f>SUM(Table2[[#This Row],[TF B]:[TF FE]])</f>
        <v>0</v>
      </c>
      <c r="CF263" s="11" t="str">
        <f>IF((Table2[[#This Row],[TF T]]/Table2[[#This Row],[Admission]]) = 0, "--", (Table2[[#This Row],[TF T]]/Table2[[#This Row],[Admission]]))</f>
        <v>--</v>
      </c>
      <c r="CG263" s="11" t="str">
        <f>IF(Table2[[#This Row],[TF T]]=0,"--", IF(Table2[[#This Row],[TF HS]]/Table2[[#This Row],[TF T]]=0, "--", Table2[[#This Row],[TF HS]]/Table2[[#This Row],[TF T]]))</f>
        <v>--</v>
      </c>
      <c r="CH263" s="18" t="str">
        <f>IF(Table2[[#This Row],[TF T]]=0,"--", IF(Table2[[#This Row],[TF FE]]/Table2[[#This Row],[TF T]]=0, "--", Table2[[#This Row],[TF FE]]/Table2[[#This Row],[TF T]]))</f>
        <v>--</v>
      </c>
      <c r="CI263" s="2">
        <v>0</v>
      </c>
      <c r="CJ263" s="2">
        <v>0</v>
      </c>
      <c r="CK263" s="2">
        <v>0</v>
      </c>
      <c r="CL263" s="2">
        <v>0</v>
      </c>
      <c r="CM263" s="6">
        <f>SUM(Table2[[#This Row],[BB B]:[BB FE]])</f>
        <v>0</v>
      </c>
      <c r="CN263" s="11" t="str">
        <f>IF((Table2[[#This Row],[BB T]]/Table2[[#This Row],[Admission]]) = 0, "--", (Table2[[#This Row],[BB T]]/Table2[[#This Row],[Admission]]))</f>
        <v>--</v>
      </c>
      <c r="CO263" s="11" t="str">
        <f>IF(Table2[[#This Row],[BB T]]=0,"--", IF(Table2[[#This Row],[BB HS]]/Table2[[#This Row],[BB T]]=0, "--", Table2[[#This Row],[BB HS]]/Table2[[#This Row],[BB T]]))</f>
        <v>--</v>
      </c>
      <c r="CP263" s="18" t="str">
        <f>IF(Table2[[#This Row],[BB T]]=0,"--", IF(Table2[[#This Row],[BB FE]]/Table2[[#This Row],[BB T]]=0, "--", Table2[[#This Row],[BB FE]]/Table2[[#This Row],[BB T]]))</f>
        <v>--</v>
      </c>
      <c r="CQ263" s="2">
        <v>0</v>
      </c>
      <c r="CR263" s="2">
        <v>0</v>
      </c>
      <c r="CS263" s="2">
        <v>0</v>
      </c>
      <c r="CT263" s="2">
        <v>0</v>
      </c>
      <c r="CU263" s="6">
        <f>SUM(Table2[[#This Row],[SB B]:[SB FE]])</f>
        <v>0</v>
      </c>
      <c r="CV263" s="11" t="str">
        <f>IF((Table2[[#This Row],[SB T]]/Table2[[#This Row],[Admission]]) = 0, "--", (Table2[[#This Row],[SB T]]/Table2[[#This Row],[Admission]]))</f>
        <v>--</v>
      </c>
      <c r="CW263" s="11" t="str">
        <f>IF(Table2[[#This Row],[SB T]]=0,"--", IF(Table2[[#This Row],[SB HS]]/Table2[[#This Row],[SB T]]=0, "--", Table2[[#This Row],[SB HS]]/Table2[[#This Row],[SB T]]))</f>
        <v>--</v>
      </c>
      <c r="CX263" s="18" t="str">
        <f>IF(Table2[[#This Row],[SB T]]=0,"--", IF(Table2[[#This Row],[SB FE]]/Table2[[#This Row],[SB T]]=0, "--", Table2[[#This Row],[SB FE]]/Table2[[#This Row],[SB T]]))</f>
        <v>--</v>
      </c>
      <c r="CY263" s="2">
        <v>0</v>
      </c>
      <c r="CZ263" s="2">
        <v>2</v>
      </c>
      <c r="DA263" s="2">
        <v>0</v>
      </c>
      <c r="DB263" s="2">
        <v>0</v>
      </c>
      <c r="DC263" s="6">
        <f>SUM(Table2[[#This Row],[GF B]:[GF FE]])</f>
        <v>2</v>
      </c>
      <c r="DD263" s="11">
        <f>IF((Table2[[#This Row],[GF T]]/Table2[[#This Row],[Admission]]) = 0, "--", (Table2[[#This Row],[GF T]]/Table2[[#This Row],[Admission]]))</f>
        <v>0.10526315789473684</v>
      </c>
      <c r="DE263" s="11" t="str">
        <f>IF(Table2[[#This Row],[GF T]]=0,"--", IF(Table2[[#This Row],[GF HS]]/Table2[[#This Row],[GF T]]=0, "--", Table2[[#This Row],[GF HS]]/Table2[[#This Row],[GF T]]))</f>
        <v>--</v>
      </c>
      <c r="DF263" s="18" t="str">
        <f>IF(Table2[[#This Row],[GF T]]=0,"--", IF(Table2[[#This Row],[GF FE]]/Table2[[#This Row],[GF T]]=0, "--", Table2[[#This Row],[GF FE]]/Table2[[#This Row],[GF T]]))</f>
        <v>--</v>
      </c>
      <c r="DG263" s="2">
        <v>0</v>
      </c>
      <c r="DH263" s="2">
        <v>0</v>
      </c>
      <c r="DI263" s="2">
        <v>0</v>
      </c>
      <c r="DJ263" s="2">
        <v>0</v>
      </c>
      <c r="DK263" s="6">
        <f>SUM(Table2[[#This Row],[TN B]:[TN FE]])</f>
        <v>0</v>
      </c>
      <c r="DL263" s="11" t="str">
        <f>IF((Table2[[#This Row],[TN T]]/Table2[[#This Row],[Admission]]) = 0, "--", (Table2[[#This Row],[TN T]]/Table2[[#This Row],[Admission]]))</f>
        <v>--</v>
      </c>
      <c r="DM263" s="11" t="str">
        <f>IF(Table2[[#This Row],[TN T]]=0,"--", IF(Table2[[#This Row],[TN HS]]/Table2[[#This Row],[TN T]]=0, "--", Table2[[#This Row],[TN HS]]/Table2[[#This Row],[TN T]]))</f>
        <v>--</v>
      </c>
      <c r="DN263" s="18" t="str">
        <f>IF(Table2[[#This Row],[TN T]]=0,"--", IF(Table2[[#This Row],[TN FE]]/Table2[[#This Row],[TN T]]=0, "--", Table2[[#This Row],[TN FE]]/Table2[[#This Row],[TN T]]))</f>
        <v>--</v>
      </c>
      <c r="DO263" s="2">
        <v>0</v>
      </c>
      <c r="DP263" s="2">
        <v>0</v>
      </c>
      <c r="DQ263" s="2">
        <v>0</v>
      </c>
      <c r="DR263" s="2">
        <v>0</v>
      </c>
      <c r="DS263" s="6">
        <f>SUM(Table2[[#This Row],[BND B]:[BND FE]])</f>
        <v>0</v>
      </c>
      <c r="DT263" s="11" t="str">
        <f>IF((Table2[[#This Row],[BND T]]/Table2[[#This Row],[Admission]]) = 0, "--", (Table2[[#This Row],[BND T]]/Table2[[#This Row],[Admission]]))</f>
        <v>--</v>
      </c>
      <c r="DU263" s="11" t="str">
        <f>IF(Table2[[#This Row],[BND T]]=0,"--", IF(Table2[[#This Row],[BND HS]]/Table2[[#This Row],[BND T]]=0, "--", Table2[[#This Row],[BND HS]]/Table2[[#This Row],[BND T]]))</f>
        <v>--</v>
      </c>
      <c r="DV263" s="18" t="str">
        <f>IF(Table2[[#This Row],[BND T]]=0,"--", IF(Table2[[#This Row],[BND FE]]/Table2[[#This Row],[BND T]]=0, "--", Table2[[#This Row],[BND FE]]/Table2[[#This Row],[BND T]]))</f>
        <v>--</v>
      </c>
      <c r="DW263" s="2">
        <v>0</v>
      </c>
      <c r="DX263" s="2">
        <v>0</v>
      </c>
      <c r="DY263" s="2">
        <v>0</v>
      </c>
      <c r="DZ263" s="2">
        <v>0</v>
      </c>
      <c r="EA263" s="6">
        <f>SUM(Table2[[#This Row],[SPE B]:[SPE FE]])</f>
        <v>0</v>
      </c>
      <c r="EB263" s="11" t="str">
        <f>IF((Table2[[#This Row],[SPE T]]/Table2[[#This Row],[Admission]]) = 0, "--", (Table2[[#This Row],[SPE T]]/Table2[[#This Row],[Admission]]))</f>
        <v>--</v>
      </c>
      <c r="EC263" s="11" t="str">
        <f>IF(Table2[[#This Row],[SPE T]]=0,"--", IF(Table2[[#This Row],[SPE HS]]/Table2[[#This Row],[SPE T]]=0, "--", Table2[[#This Row],[SPE HS]]/Table2[[#This Row],[SPE T]]))</f>
        <v>--</v>
      </c>
      <c r="ED263" s="18" t="str">
        <f>IF(Table2[[#This Row],[SPE T]]=0,"--", IF(Table2[[#This Row],[SPE FE]]/Table2[[#This Row],[SPE T]]=0, "--", Table2[[#This Row],[SPE FE]]/Table2[[#This Row],[SPE T]]))</f>
        <v>--</v>
      </c>
      <c r="EE263" s="2">
        <v>0</v>
      </c>
      <c r="EF263" s="2">
        <v>0</v>
      </c>
      <c r="EG263" s="2">
        <v>0</v>
      </c>
      <c r="EH263" s="2">
        <v>0</v>
      </c>
      <c r="EI263" s="6">
        <f>SUM(Table2[[#This Row],[ORC B]:[ORC FE]])</f>
        <v>0</v>
      </c>
      <c r="EJ263" s="11" t="str">
        <f>IF((Table2[[#This Row],[ORC T]]/Table2[[#This Row],[Admission]]) = 0, "--", (Table2[[#This Row],[ORC T]]/Table2[[#This Row],[Admission]]))</f>
        <v>--</v>
      </c>
      <c r="EK263" s="11" t="str">
        <f>IF(Table2[[#This Row],[ORC T]]=0,"--", IF(Table2[[#This Row],[ORC HS]]/Table2[[#This Row],[ORC T]]=0, "--", Table2[[#This Row],[ORC HS]]/Table2[[#This Row],[ORC T]]))</f>
        <v>--</v>
      </c>
      <c r="EL263" s="18" t="str">
        <f>IF(Table2[[#This Row],[ORC T]]=0,"--", IF(Table2[[#This Row],[ORC FE]]/Table2[[#This Row],[ORC T]]=0, "--", Table2[[#This Row],[ORC FE]]/Table2[[#This Row],[ORC T]]))</f>
        <v>--</v>
      </c>
      <c r="EM263" s="2">
        <v>0</v>
      </c>
      <c r="EN263" s="2">
        <v>0</v>
      </c>
      <c r="EO263" s="2">
        <v>0</v>
      </c>
      <c r="EP263" s="2">
        <v>0</v>
      </c>
      <c r="EQ263" s="6">
        <f>SUM(Table2[[#This Row],[SOL B]:[SOL FE]])</f>
        <v>0</v>
      </c>
      <c r="ER263" s="11" t="str">
        <f>IF((Table2[[#This Row],[SOL T]]/Table2[[#This Row],[Admission]]) = 0, "--", (Table2[[#This Row],[SOL T]]/Table2[[#This Row],[Admission]]))</f>
        <v>--</v>
      </c>
      <c r="ES263" s="11" t="str">
        <f>IF(Table2[[#This Row],[SOL T]]=0,"--", IF(Table2[[#This Row],[SOL HS]]/Table2[[#This Row],[SOL T]]=0, "--", Table2[[#This Row],[SOL HS]]/Table2[[#This Row],[SOL T]]))</f>
        <v>--</v>
      </c>
      <c r="ET263" s="18" t="str">
        <f>IF(Table2[[#This Row],[SOL T]]=0,"--", IF(Table2[[#This Row],[SOL FE]]/Table2[[#This Row],[SOL T]]=0, "--", Table2[[#This Row],[SOL FE]]/Table2[[#This Row],[SOL T]]))</f>
        <v>--</v>
      </c>
      <c r="EU263" s="2">
        <v>0</v>
      </c>
      <c r="EV263" s="2">
        <v>0</v>
      </c>
      <c r="EW263" s="2">
        <v>0</v>
      </c>
      <c r="EX263" s="2">
        <v>0</v>
      </c>
      <c r="EY263" s="6">
        <f>SUM(Table2[[#This Row],[CHO B]:[CHO FE]])</f>
        <v>0</v>
      </c>
      <c r="EZ263" s="11" t="str">
        <f>IF((Table2[[#This Row],[CHO T]]/Table2[[#This Row],[Admission]]) = 0, "--", (Table2[[#This Row],[CHO T]]/Table2[[#This Row],[Admission]]))</f>
        <v>--</v>
      </c>
      <c r="FA263" s="11" t="str">
        <f>IF(Table2[[#This Row],[CHO T]]=0,"--", IF(Table2[[#This Row],[CHO HS]]/Table2[[#This Row],[CHO T]]=0, "--", Table2[[#This Row],[CHO HS]]/Table2[[#This Row],[CHO T]]))</f>
        <v>--</v>
      </c>
      <c r="FB263" s="18" t="str">
        <f>IF(Table2[[#This Row],[CHO T]]=0,"--", IF(Table2[[#This Row],[CHO FE]]/Table2[[#This Row],[CHO T]]=0, "--", Table2[[#This Row],[CHO FE]]/Table2[[#This Row],[CHO T]]))</f>
        <v>--</v>
      </c>
      <c r="FC26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</v>
      </c>
      <c r="FD263">
        <v>0</v>
      </c>
      <c r="FE263">
        <v>0</v>
      </c>
      <c r="FF263" s="1" t="s">
        <v>390</v>
      </c>
      <c r="FG263" s="1" t="s">
        <v>390</v>
      </c>
      <c r="FH263">
        <v>0</v>
      </c>
      <c r="FI263">
        <v>0</v>
      </c>
      <c r="FJ263" s="1" t="s">
        <v>390</v>
      </c>
      <c r="FK263" s="1" t="s">
        <v>390</v>
      </c>
      <c r="FL263">
        <v>0</v>
      </c>
      <c r="FM263">
        <v>0</v>
      </c>
      <c r="FN263" s="1" t="s">
        <v>390</v>
      </c>
      <c r="FO263" s="1" t="s">
        <v>390</v>
      </c>
    </row>
    <row r="264" spans="1:171">
      <c r="A264">
        <v>1064</v>
      </c>
      <c r="B264">
        <v>205</v>
      </c>
      <c r="C264" t="s">
        <v>94</v>
      </c>
      <c r="D264" t="s">
        <v>361</v>
      </c>
      <c r="E264" s="20">
        <v>1789</v>
      </c>
      <c r="F264" s="2">
        <v>83</v>
      </c>
      <c r="G264" s="2">
        <v>0</v>
      </c>
      <c r="H264" s="2">
        <v>0</v>
      </c>
      <c r="I264" s="2">
        <v>0</v>
      </c>
      <c r="J264" s="6">
        <f>SUM(Table2[[#This Row],[FB B]:[FB FE]])</f>
        <v>83</v>
      </c>
      <c r="K264" s="11">
        <f>IF((Table2[[#This Row],[FB T]]/Table2[[#This Row],[Admission]]) = 0, "--", (Table2[[#This Row],[FB T]]/Table2[[#This Row],[Admission]]))</f>
        <v>4.6394633873672445E-2</v>
      </c>
      <c r="L264" s="11" t="str">
        <f>IF(Table2[[#This Row],[FB T]]=0,"--", IF(Table2[[#This Row],[FB HS]]/Table2[[#This Row],[FB T]]=0, "--", Table2[[#This Row],[FB HS]]/Table2[[#This Row],[FB T]]))</f>
        <v>--</v>
      </c>
      <c r="M264" s="18" t="str">
        <f>IF(Table2[[#This Row],[FB T]]=0,"--", IF(Table2[[#This Row],[FB FE]]/Table2[[#This Row],[FB T]]=0, "--", Table2[[#This Row],[FB FE]]/Table2[[#This Row],[FB T]]))</f>
        <v>--</v>
      </c>
      <c r="N264" s="2">
        <v>36</v>
      </c>
      <c r="O264" s="2">
        <v>17</v>
      </c>
      <c r="P264" s="2">
        <v>0</v>
      </c>
      <c r="Q264" s="2">
        <v>0</v>
      </c>
      <c r="R264" s="6">
        <f>SUM(Table2[[#This Row],[XC B]:[XC FE]])</f>
        <v>53</v>
      </c>
      <c r="S264" s="11">
        <f>IF((Table2[[#This Row],[XC T]]/Table2[[#This Row],[Admission]]) = 0, "--", (Table2[[#This Row],[XC T]]/Table2[[#This Row],[Admission]]))</f>
        <v>2.9625489100055896E-2</v>
      </c>
      <c r="T264" s="11" t="str">
        <f>IF(Table2[[#This Row],[XC T]]=0,"--", IF(Table2[[#This Row],[XC HS]]/Table2[[#This Row],[XC T]]=0, "--", Table2[[#This Row],[XC HS]]/Table2[[#This Row],[XC T]]))</f>
        <v>--</v>
      </c>
      <c r="U264" s="18" t="str">
        <f>IF(Table2[[#This Row],[XC T]]=0,"--", IF(Table2[[#This Row],[XC FE]]/Table2[[#This Row],[XC T]]=0, "--", Table2[[#This Row],[XC FE]]/Table2[[#This Row],[XC T]]))</f>
        <v>--</v>
      </c>
      <c r="V264" s="2">
        <v>45</v>
      </c>
      <c r="W264" s="2">
        <v>0</v>
      </c>
      <c r="X264" s="2">
        <v>1</v>
      </c>
      <c r="Y264" s="6">
        <f>SUM(Table2[[#This Row],[VB G]:[VB FE]])</f>
        <v>46</v>
      </c>
      <c r="Z264" s="11">
        <f>IF((Table2[[#This Row],[VB T]]/Table2[[#This Row],[Admission]]) = 0, "--", (Table2[[#This Row],[VB T]]/Table2[[#This Row],[Admission]]))</f>
        <v>2.5712688652878703E-2</v>
      </c>
      <c r="AA264" s="11" t="str">
        <f>IF(Table2[[#This Row],[VB T]]=0,"--", IF(Table2[[#This Row],[VB HS]]/Table2[[#This Row],[VB T]]=0, "--", Table2[[#This Row],[VB HS]]/Table2[[#This Row],[VB T]]))</f>
        <v>--</v>
      </c>
      <c r="AB264" s="18">
        <f>IF(Table2[[#This Row],[VB T]]=0,"--", IF(Table2[[#This Row],[VB FE]]/Table2[[#This Row],[VB T]]=0, "--", Table2[[#This Row],[VB FE]]/Table2[[#This Row],[VB T]]))</f>
        <v>2.1739130434782608E-2</v>
      </c>
      <c r="AC264" s="2">
        <v>42</v>
      </c>
      <c r="AD264" s="2">
        <v>54</v>
      </c>
      <c r="AE264" s="2">
        <v>0</v>
      </c>
      <c r="AF264" s="2">
        <v>1</v>
      </c>
      <c r="AG264" s="6">
        <f>SUM(Table2[[#This Row],[SC B]:[SC FE]])</f>
        <v>97</v>
      </c>
      <c r="AH264" s="11">
        <f>IF((Table2[[#This Row],[SC T]]/Table2[[#This Row],[Admission]]) = 0, "--", (Table2[[#This Row],[SC T]]/Table2[[#This Row],[Admission]]))</f>
        <v>5.4220234768026829E-2</v>
      </c>
      <c r="AI264" s="11" t="str">
        <f>IF(Table2[[#This Row],[SC T]]=0,"--", IF(Table2[[#This Row],[SC HS]]/Table2[[#This Row],[SC T]]=0, "--", Table2[[#This Row],[SC HS]]/Table2[[#This Row],[SC T]]))</f>
        <v>--</v>
      </c>
      <c r="AJ264" s="18">
        <f>IF(Table2[[#This Row],[SC T]]=0,"--", IF(Table2[[#This Row],[SC FE]]/Table2[[#This Row],[SC T]]=0, "--", Table2[[#This Row],[SC FE]]/Table2[[#This Row],[SC T]]))</f>
        <v>1.0309278350515464E-2</v>
      </c>
      <c r="AK264" s="15">
        <f>SUM(Table2[[#This Row],[FB T]],Table2[[#This Row],[XC T]],Table2[[#This Row],[VB T]],Table2[[#This Row],[SC T]])</f>
        <v>279</v>
      </c>
      <c r="AL264" s="2">
        <v>32</v>
      </c>
      <c r="AM264" s="2">
        <v>30</v>
      </c>
      <c r="AN264" s="2">
        <v>0</v>
      </c>
      <c r="AO264" s="2">
        <v>0</v>
      </c>
      <c r="AP264" s="6">
        <f>SUM(Table2[[#This Row],[BX B]:[BX FE]])</f>
        <v>62</v>
      </c>
      <c r="AQ264" s="11">
        <f>IF((Table2[[#This Row],[BX T]]/Table2[[#This Row],[Admission]]) = 0, "--", (Table2[[#This Row],[BX T]]/Table2[[#This Row],[Admission]]))</f>
        <v>3.4656232532140861E-2</v>
      </c>
      <c r="AR264" s="11" t="str">
        <f>IF(Table2[[#This Row],[BX T]]=0,"--", IF(Table2[[#This Row],[BX HS]]/Table2[[#This Row],[BX T]]=0, "--", Table2[[#This Row],[BX HS]]/Table2[[#This Row],[BX T]]))</f>
        <v>--</v>
      </c>
      <c r="AS264" s="18" t="str">
        <f>IF(Table2[[#This Row],[BX T]]=0,"--", IF(Table2[[#This Row],[BX FE]]/Table2[[#This Row],[BX T]]=0, "--", Table2[[#This Row],[BX FE]]/Table2[[#This Row],[BX T]]))</f>
        <v>--</v>
      </c>
      <c r="AT264" s="2">
        <v>16</v>
      </c>
      <c r="AU264" s="2">
        <v>26</v>
      </c>
      <c r="AV264" s="2">
        <v>0</v>
      </c>
      <c r="AW264" s="2">
        <v>0</v>
      </c>
      <c r="AX264" s="6">
        <f>SUM(Table2[[#This Row],[SW B]:[SW FE]])</f>
        <v>42</v>
      </c>
      <c r="AY264" s="11">
        <f>IF((Table2[[#This Row],[SW T]]/Table2[[#This Row],[Admission]]) = 0, "--", (Table2[[#This Row],[SW T]]/Table2[[#This Row],[Admission]]))</f>
        <v>2.3476802683063163E-2</v>
      </c>
      <c r="AZ264" s="11" t="str">
        <f>IF(Table2[[#This Row],[SW T]]=0,"--", IF(Table2[[#This Row],[SW HS]]/Table2[[#This Row],[SW T]]=0, "--", Table2[[#This Row],[SW HS]]/Table2[[#This Row],[SW T]]))</f>
        <v>--</v>
      </c>
      <c r="BA264" s="18" t="str">
        <f>IF(Table2[[#This Row],[SW T]]=0,"--", IF(Table2[[#This Row],[SW FE]]/Table2[[#This Row],[SW T]]=0, "--", Table2[[#This Row],[SW FE]]/Table2[[#This Row],[SW T]]))</f>
        <v>--</v>
      </c>
      <c r="BB264" s="2">
        <v>0</v>
      </c>
      <c r="BC264" s="2">
        <v>36</v>
      </c>
      <c r="BD264" s="2">
        <v>0</v>
      </c>
      <c r="BE264" s="2">
        <v>0</v>
      </c>
      <c r="BF264" s="6">
        <f>SUM(Table2[[#This Row],[CHE B]:[CHE FE]])</f>
        <v>36</v>
      </c>
      <c r="BG264" s="11">
        <f>IF((Table2[[#This Row],[CHE T]]/Table2[[#This Row],[Admission]]) = 0, "--", (Table2[[#This Row],[CHE T]]/Table2[[#This Row],[Admission]]))</f>
        <v>2.0122973728339856E-2</v>
      </c>
      <c r="BH264" s="11" t="str">
        <f>IF(Table2[[#This Row],[CHE T]]=0,"--", IF(Table2[[#This Row],[CHE HS]]/Table2[[#This Row],[CHE T]]=0, "--", Table2[[#This Row],[CHE HS]]/Table2[[#This Row],[CHE T]]))</f>
        <v>--</v>
      </c>
      <c r="BI264" s="22" t="str">
        <f>IF(Table2[[#This Row],[CHE T]]=0,"--", IF(Table2[[#This Row],[CHE FE]]/Table2[[#This Row],[CHE T]]=0, "--", Table2[[#This Row],[CHE FE]]/Table2[[#This Row],[CHE T]]))</f>
        <v>--</v>
      </c>
      <c r="BJ264" s="2">
        <v>31</v>
      </c>
      <c r="BK264" s="2">
        <v>0</v>
      </c>
      <c r="BL264" s="2">
        <v>0</v>
      </c>
      <c r="BM264" s="2">
        <v>0</v>
      </c>
      <c r="BN264" s="6">
        <f>SUM(Table2[[#This Row],[WR B]:[WR FE]])</f>
        <v>31</v>
      </c>
      <c r="BO264" s="11">
        <f>IF((Table2[[#This Row],[WR T]]/Table2[[#This Row],[Admission]]) = 0, "--", (Table2[[#This Row],[WR T]]/Table2[[#This Row],[Admission]]))</f>
        <v>1.7328116266070431E-2</v>
      </c>
      <c r="BP264" s="11" t="str">
        <f>IF(Table2[[#This Row],[WR T]]=0,"--", IF(Table2[[#This Row],[WR HS]]/Table2[[#This Row],[WR T]]=0, "--", Table2[[#This Row],[WR HS]]/Table2[[#This Row],[WR T]]))</f>
        <v>--</v>
      </c>
      <c r="BQ264" s="18" t="str">
        <f>IF(Table2[[#This Row],[WR T]]=0,"--", IF(Table2[[#This Row],[WR FE]]/Table2[[#This Row],[WR T]]=0, "--", Table2[[#This Row],[WR FE]]/Table2[[#This Row],[WR T]]))</f>
        <v>--</v>
      </c>
      <c r="BR264" s="2">
        <v>0</v>
      </c>
      <c r="BS264" s="2">
        <v>20</v>
      </c>
      <c r="BT264" s="2">
        <v>0</v>
      </c>
      <c r="BU264" s="2">
        <v>0</v>
      </c>
      <c r="BV264" s="6">
        <f>SUM(Table2[[#This Row],[DNC B]:[DNC FE]])</f>
        <v>20</v>
      </c>
      <c r="BW264" s="11">
        <f>IF((Table2[[#This Row],[DNC T]]/Table2[[#This Row],[Admission]]) = 0, "--", (Table2[[#This Row],[DNC T]]/Table2[[#This Row],[Admission]]))</f>
        <v>1.1179429849077696E-2</v>
      </c>
      <c r="BX264" s="11" t="str">
        <f>IF(Table2[[#This Row],[DNC T]]=0,"--", IF(Table2[[#This Row],[DNC HS]]/Table2[[#This Row],[DNC T]]=0, "--", Table2[[#This Row],[DNC HS]]/Table2[[#This Row],[DNC T]]))</f>
        <v>--</v>
      </c>
      <c r="BY264" s="18" t="str">
        <f>IF(Table2[[#This Row],[DNC T]]=0,"--", IF(Table2[[#This Row],[DNC FE]]/Table2[[#This Row],[DNC T]]=0, "--", Table2[[#This Row],[DNC FE]]/Table2[[#This Row],[DNC T]]))</f>
        <v>--</v>
      </c>
      <c r="BZ264" s="24">
        <f>SUM(Table2[[#This Row],[BX T]],Table2[[#This Row],[SW T]],Table2[[#This Row],[CHE T]],Table2[[#This Row],[WR T]],Table2[[#This Row],[DNC T]])</f>
        <v>191</v>
      </c>
      <c r="CA264" s="2">
        <v>60</v>
      </c>
      <c r="CB264" s="2">
        <v>47</v>
      </c>
      <c r="CC264" s="2">
        <v>0</v>
      </c>
      <c r="CD264" s="2">
        <v>2</v>
      </c>
      <c r="CE264" s="6">
        <f>SUM(Table2[[#This Row],[TF B]:[TF FE]])</f>
        <v>109</v>
      </c>
      <c r="CF264" s="11">
        <f>IF((Table2[[#This Row],[TF T]]/Table2[[#This Row],[Admission]]) = 0, "--", (Table2[[#This Row],[TF T]]/Table2[[#This Row],[Admission]]))</f>
        <v>6.092789267747345E-2</v>
      </c>
      <c r="CG264" s="11" t="str">
        <f>IF(Table2[[#This Row],[TF T]]=0,"--", IF(Table2[[#This Row],[TF HS]]/Table2[[#This Row],[TF T]]=0, "--", Table2[[#This Row],[TF HS]]/Table2[[#This Row],[TF T]]))</f>
        <v>--</v>
      </c>
      <c r="CH264" s="18">
        <f>IF(Table2[[#This Row],[TF T]]=0,"--", IF(Table2[[#This Row],[TF FE]]/Table2[[#This Row],[TF T]]=0, "--", Table2[[#This Row],[TF FE]]/Table2[[#This Row],[TF T]]))</f>
        <v>1.834862385321101E-2</v>
      </c>
      <c r="CI264" s="2">
        <v>43</v>
      </c>
      <c r="CJ264" s="2">
        <v>0</v>
      </c>
      <c r="CK264" s="2">
        <v>0</v>
      </c>
      <c r="CL264" s="2">
        <v>0</v>
      </c>
      <c r="CM264" s="6">
        <f>SUM(Table2[[#This Row],[BB B]:[BB FE]])</f>
        <v>43</v>
      </c>
      <c r="CN264" s="11">
        <f>IF((Table2[[#This Row],[BB T]]/Table2[[#This Row],[Admission]]) = 0, "--", (Table2[[#This Row],[BB T]]/Table2[[#This Row],[Admission]]))</f>
        <v>2.4035774175517048E-2</v>
      </c>
      <c r="CO264" s="11" t="str">
        <f>IF(Table2[[#This Row],[BB T]]=0,"--", IF(Table2[[#This Row],[BB HS]]/Table2[[#This Row],[BB T]]=0, "--", Table2[[#This Row],[BB HS]]/Table2[[#This Row],[BB T]]))</f>
        <v>--</v>
      </c>
      <c r="CP264" s="18" t="str">
        <f>IF(Table2[[#This Row],[BB T]]=0,"--", IF(Table2[[#This Row],[BB FE]]/Table2[[#This Row],[BB T]]=0, "--", Table2[[#This Row],[BB FE]]/Table2[[#This Row],[BB T]]))</f>
        <v>--</v>
      </c>
      <c r="CQ264" s="2">
        <v>0</v>
      </c>
      <c r="CR264" s="2">
        <v>30</v>
      </c>
      <c r="CS264" s="2">
        <v>0</v>
      </c>
      <c r="CT264" s="2">
        <v>0</v>
      </c>
      <c r="CU264" s="6">
        <f>SUM(Table2[[#This Row],[SB B]:[SB FE]])</f>
        <v>30</v>
      </c>
      <c r="CV264" s="11">
        <f>IF((Table2[[#This Row],[SB T]]/Table2[[#This Row],[Admission]]) = 0, "--", (Table2[[#This Row],[SB T]]/Table2[[#This Row],[Admission]]))</f>
        <v>1.6769144773616546E-2</v>
      </c>
      <c r="CW264" s="11" t="str">
        <f>IF(Table2[[#This Row],[SB T]]=0,"--", IF(Table2[[#This Row],[SB HS]]/Table2[[#This Row],[SB T]]=0, "--", Table2[[#This Row],[SB HS]]/Table2[[#This Row],[SB T]]))</f>
        <v>--</v>
      </c>
      <c r="CX264" s="18" t="str">
        <f>IF(Table2[[#This Row],[SB T]]=0,"--", IF(Table2[[#This Row],[SB FE]]/Table2[[#This Row],[SB T]]=0, "--", Table2[[#This Row],[SB FE]]/Table2[[#This Row],[SB T]]))</f>
        <v>--</v>
      </c>
      <c r="CY264" s="2">
        <v>10</v>
      </c>
      <c r="CZ264" s="2">
        <v>8</v>
      </c>
      <c r="DA264" s="2">
        <v>0</v>
      </c>
      <c r="DB264" s="2">
        <v>0</v>
      </c>
      <c r="DC264" s="6">
        <f>SUM(Table2[[#This Row],[GF B]:[GF FE]])</f>
        <v>18</v>
      </c>
      <c r="DD264" s="11">
        <f>IF((Table2[[#This Row],[GF T]]/Table2[[#This Row],[Admission]]) = 0, "--", (Table2[[#This Row],[GF T]]/Table2[[#This Row],[Admission]]))</f>
        <v>1.0061486864169928E-2</v>
      </c>
      <c r="DE264" s="11" t="str">
        <f>IF(Table2[[#This Row],[GF T]]=0,"--", IF(Table2[[#This Row],[GF HS]]/Table2[[#This Row],[GF T]]=0, "--", Table2[[#This Row],[GF HS]]/Table2[[#This Row],[GF T]]))</f>
        <v>--</v>
      </c>
      <c r="DF264" s="18" t="str">
        <f>IF(Table2[[#This Row],[GF T]]=0,"--", IF(Table2[[#This Row],[GF FE]]/Table2[[#This Row],[GF T]]=0, "--", Table2[[#This Row],[GF FE]]/Table2[[#This Row],[GF T]]))</f>
        <v>--</v>
      </c>
      <c r="DG264" s="2">
        <v>20</v>
      </c>
      <c r="DH264" s="2">
        <v>20</v>
      </c>
      <c r="DI264" s="2">
        <v>0</v>
      </c>
      <c r="DJ264" s="2">
        <v>0</v>
      </c>
      <c r="DK264" s="6">
        <f>SUM(Table2[[#This Row],[TN B]:[TN FE]])</f>
        <v>40</v>
      </c>
      <c r="DL264" s="11">
        <f>IF((Table2[[#This Row],[TN T]]/Table2[[#This Row],[Admission]]) = 0, "--", (Table2[[#This Row],[TN T]]/Table2[[#This Row],[Admission]]))</f>
        <v>2.2358859698155393E-2</v>
      </c>
      <c r="DM264" s="11" t="str">
        <f>IF(Table2[[#This Row],[TN T]]=0,"--", IF(Table2[[#This Row],[TN HS]]/Table2[[#This Row],[TN T]]=0, "--", Table2[[#This Row],[TN HS]]/Table2[[#This Row],[TN T]]))</f>
        <v>--</v>
      </c>
      <c r="DN264" s="18" t="str">
        <f>IF(Table2[[#This Row],[TN T]]=0,"--", IF(Table2[[#This Row],[TN FE]]/Table2[[#This Row],[TN T]]=0, "--", Table2[[#This Row],[TN FE]]/Table2[[#This Row],[TN T]]))</f>
        <v>--</v>
      </c>
      <c r="DO264" s="2">
        <v>38</v>
      </c>
      <c r="DP264" s="2">
        <v>36</v>
      </c>
      <c r="DQ264" s="2">
        <v>0</v>
      </c>
      <c r="DR264" s="2">
        <v>0</v>
      </c>
      <c r="DS264" s="6">
        <f>SUM(Table2[[#This Row],[BND B]:[BND FE]])</f>
        <v>74</v>
      </c>
      <c r="DT264" s="11">
        <f>IF((Table2[[#This Row],[BND T]]/Table2[[#This Row],[Admission]]) = 0, "--", (Table2[[#This Row],[BND T]]/Table2[[#This Row],[Admission]]))</f>
        <v>4.1363890441587482E-2</v>
      </c>
      <c r="DU264" s="11" t="str">
        <f>IF(Table2[[#This Row],[BND T]]=0,"--", IF(Table2[[#This Row],[BND HS]]/Table2[[#This Row],[BND T]]=0, "--", Table2[[#This Row],[BND HS]]/Table2[[#This Row],[BND T]]))</f>
        <v>--</v>
      </c>
      <c r="DV264" s="18" t="str">
        <f>IF(Table2[[#This Row],[BND T]]=0,"--", IF(Table2[[#This Row],[BND FE]]/Table2[[#This Row],[BND T]]=0, "--", Table2[[#This Row],[BND FE]]/Table2[[#This Row],[BND T]]))</f>
        <v>--</v>
      </c>
      <c r="DW264" s="2">
        <v>0</v>
      </c>
      <c r="DX264" s="2">
        <v>0</v>
      </c>
      <c r="DY264" s="2">
        <v>0</v>
      </c>
      <c r="DZ264" s="2">
        <v>0</v>
      </c>
      <c r="EA264" s="6">
        <f>SUM(Table2[[#This Row],[SPE B]:[SPE FE]])</f>
        <v>0</v>
      </c>
      <c r="EB264" s="11" t="str">
        <f>IF((Table2[[#This Row],[SPE T]]/Table2[[#This Row],[Admission]]) = 0, "--", (Table2[[#This Row],[SPE T]]/Table2[[#This Row],[Admission]]))</f>
        <v>--</v>
      </c>
      <c r="EC264" s="11" t="str">
        <f>IF(Table2[[#This Row],[SPE T]]=0,"--", IF(Table2[[#This Row],[SPE HS]]/Table2[[#This Row],[SPE T]]=0, "--", Table2[[#This Row],[SPE HS]]/Table2[[#This Row],[SPE T]]))</f>
        <v>--</v>
      </c>
      <c r="ED264" s="18" t="str">
        <f>IF(Table2[[#This Row],[SPE T]]=0,"--", IF(Table2[[#This Row],[SPE FE]]/Table2[[#This Row],[SPE T]]=0, "--", Table2[[#This Row],[SPE FE]]/Table2[[#This Row],[SPE T]]))</f>
        <v>--</v>
      </c>
      <c r="EE264" s="2">
        <v>16</v>
      </c>
      <c r="EF264" s="2">
        <v>16</v>
      </c>
      <c r="EG264" s="2">
        <v>0</v>
      </c>
      <c r="EH264" s="2">
        <v>0</v>
      </c>
      <c r="EI264" s="6">
        <f>SUM(Table2[[#This Row],[ORC B]:[ORC FE]])</f>
        <v>32</v>
      </c>
      <c r="EJ264" s="11">
        <f>IF((Table2[[#This Row],[ORC T]]/Table2[[#This Row],[Admission]]) = 0, "--", (Table2[[#This Row],[ORC T]]/Table2[[#This Row],[Admission]]))</f>
        <v>1.7887087758524316E-2</v>
      </c>
      <c r="EK264" s="11" t="str">
        <f>IF(Table2[[#This Row],[ORC T]]=0,"--", IF(Table2[[#This Row],[ORC HS]]/Table2[[#This Row],[ORC T]]=0, "--", Table2[[#This Row],[ORC HS]]/Table2[[#This Row],[ORC T]]))</f>
        <v>--</v>
      </c>
      <c r="EL264" s="18" t="str">
        <f>IF(Table2[[#This Row],[ORC T]]=0,"--", IF(Table2[[#This Row],[ORC FE]]/Table2[[#This Row],[ORC T]]=0, "--", Table2[[#This Row],[ORC FE]]/Table2[[#This Row],[ORC T]]))</f>
        <v>--</v>
      </c>
      <c r="EM264" s="2">
        <v>26</v>
      </c>
      <c r="EN264" s="2">
        <v>52</v>
      </c>
      <c r="EO264" s="2">
        <v>0</v>
      </c>
      <c r="EP264" s="2">
        <v>0</v>
      </c>
      <c r="EQ264" s="6">
        <f>SUM(Table2[[#This Row],[SOL B]:[SOL FE]])</f>
        <v>78</v>
      </c>
      <c r="ER264" s="11">
        <f>IF((Table2[[#This Row],[SOL T]]/Table2[[#This Row],[Admission]]) = 0, "--", (Table2[[#This Row],[SOL T]]/Table2[[#This Row],[Admission]]))</f>
        <v>4.3599776411403016E-2</v>
      </c>
      <c r="ES264" s="11" t="str">
        <f>IF(Table2[[#This Row],[SOL T]]=0,"--", IF(Table2[[#This Row],[SOL HS]]/Table2[[#This Row],[SOL T]]=0, "--", Table2[[#This Row],[SOL HS]]/Table2[[#This Row],[SOL T]]))</f>
        <v>--</v>
      </c>
      <c r="ET264" s="18" t="str">
        <f>IF(Table2[[#This Row],[SOL T]]=0,"--", IF(Table2[[#This Row],[SOL FE]]/Table2[[#This Row],[SOL T]]=0, "--", Table2[[#This Row],[SOL FE]]/Table2[[#This Row],[SOL T]]))</f>
        <v>--</v>
      </c>
      <c r="EU264" s="2">
        <v>77</v>
      </c>
      <c r="EV264" s="2">
        <v>165</v>
      </c>
      <c r="EW264" s="2">
        <v>0</v>
      </c>
      <c r="EX264" s="2">
        <v>0</v>
      </c>
      <c r="EY264" s="6">
        <f>SUM(Table2[[#This Row],[CHO B]:[CHO FE]])</f>
        <v>242</v>
      </c>
      <c r="EZ264" s="11">
        <f>IF((Table2[[#This Row],[CHO T]]/Table2[[#This Row],[Admission]]) = 0, "--", (Table2[[#This Row],[CHO T]]/Table2[[#This Row],[Admission]]))</f>
        <v>0.13527110117384014</v>
      </c>
      <c r="FA264" s="11" t="str">
        <f>IF(Table2[[#This Row],[CHO T]]=0,"--", IF(Table2[[#This Row],[CHO HS]]/Table2[[#This Row],[CHO T]]=0, "--", Table2[[#This Row],[CHO HS]]/Table2[[#This Row],[CHO T]]))</f>
        <v>--</v>
      </c>
      <c r="FB264" s="18" t="str">
        <f>IF(Table2[[#This Row],[CHO T]]=0,"--", IF(Table2[[#This Row],[CHO FE]]/Table2[[#This Row],[CHO T]]=0, "--", Table2[[#This Row],[CHO FE]]/Table2[[#This Row],[CHO T]]))</f>
        <v>--</v>
      </c>
      <c r="FC26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666</v>
      </c>
      <c r="FD264">
        <v>1</v>
      </c>
      <c r="FE264">
        <v>0</v>
      </c>
      <c r="FF264" s="1" t="s">
        <v>390</v>
      </c>
      <c r="FG264" s="1" t="s">
        <v>390</v>
      </c>
      <c r="FH264">
        <v>0</v>
      </c>
      <c r="FI264">
        <v>0</v>
      </c>
      <c r="FJ264" s="1" t="s">
        <v>390</v>
      </c>
      <c r="FK264" s="1" t="s">
        <v>390</v>
      </c>
      <c r="FL264">
        <v>3</v>
      </c>
      <c r="FM264">
        <v>0</v>
      </c>
      <c r="FN264" s="1" t="s">
        <v>390</v>
      </c>
      <c r="FO264" s="1" t="s">
        <v>390</v>
      </c>
    </row>
    <row r="265" spans="1:171">
      <c r="A265">
        <v>973</v>
      </c>
      <c r="B265">
        <v>330</v>
      </c>
      <c r="C265" t="s">
        <v>92</v>
      </c>
      <c r="D265" t="s">
        <v>362</v>
      </c>
      <c r="E265" s="20">
        <v>33</v>
      </c>
      <c r="F265" s="2">
        <v>0</v>
      </c>
      <c r="G265" s="2">
        <v>0</v>
      </c>
      <c r="H265" s="2">
        <v>0</v>
      </c>
      <c r="I265" s="2">
        <v>0</v>
      </c>
      <c r="J265" s="6">
        <f>SUM(Table2[[#This Row],[FB B]:[FB FE]])</f>
        <v>0</v>
      </c>
      <c r="K265" s="11" t="str">
        <f>IF((Table2[[#This Row],[FB T]]/Table2[[#This Row],[Admission]]) = 0, "--", (Table2[[#This Row],[FB T]]/Table2[[#This Row],[Admission]]))</f>
        <v>--</v>
      </c>
      <c r="L265" s="11" t="str">
        <f>IF(Table2[[#This Row],[FB T]]=0,"--", IF(Table2[[#This Row],[FB HS]]/Table2[[#This Row],[FB T]]=0, "--", Table2[[#This Row],[FB HS]]/Table2[[#This Row],[FB T]]))</f>
        <v>--</v>
      </c>
      <c r="M265" s="18" t="str">
        <f>IF(Table2[[#This Row],[FB T]]=0,"--", IF(Table2[[#This Row],[FB FE]]/Table2[[#This Row],[FB T]]=0, "--", Table2[[#This Row],[FB FE]]/Table2[[#This Row],[FB T]]))</f>
        <v>--</v>
      </c>
      <c r="N265" s="2">
        <v>0</v>
      </c>
      <c r="O265" s="2">
        <v>0</v>
      </c>
      <c r="P265" s="2">
        <v>0</v>
      </c>
      <c r="Q265" s="2">
        <v>0</v>
      </c>
      <c r="R265" s="6">
        <f>SUM(Table2[[#This Row],[XC B]:[XC FE]])</f>
        <v>0</v>
      </c>
      <c r="S265" s="11" t="str">
        <f>IF((Table2[[#This Row],[XC T]]/Table2[[#This Row],[Admission]]) = 0, "--", (Table2[[#This Row],[XC T]]/Table2[[#This Row],[Admission]]))</f>
        <v>--</v>
      </c>
      <c r="T265" s="11" t="str">
        <f>IF(Table2[[#This Row],[XC T]]=0,"--", IF(Table2[[#This Row],[XC HS]]/Table2[[#This Row],[XC T]]=0, "--", Table2[[#This Row],[XC HS]]/Table2[[#This Row],[XC T]]))</f>
        <v>--</v>
      </c>
      <c r="U265" s="18" t="str">
        <f>IF(Table2[[#This Row],[XC T]]=0,"--", IF(Table2[[#This Row],[XC FE]]/Table2[[#This Row],[XC T]]=0, "--", Table2[[#This Row],[XC FE]]/Table2[[#This Row],[XC T]]))</f>
        <v>--</v>
      </c>
      <c r="V265" s="2">
        <v>4</v>
      </c>
      <c r="W265" s="2">
        <v>0</v>
      </c>
      <c r="X265" s="2">
        <v>2</v>
      </c>
      <c r="Y265" s="6">
        <f>SUM(Table2[[#This Row],[VB G]:[VB FE]])</f>
        <v>6</v>
      </c>
      <c r="Z265" s="11">
        <f>IF((Table2[[#This Row],[VB T]]/Table2[[#This Row],[Admission]]) = 0, "--", (Table2[[#This Row],[VB T]]/Table2[[#This Row],[Admission]]))</f>
        <v>0.18181818181818182</v>
      </c>
      <c r="AA265" s="11" t="str">
        <f>IF(Table2[[#This Row],[VB T]]=0,"--", IF(Table2[[#This Row],[VB HS]]/Table2[[#This Row],[VB T]]=0, "--", Table2[[#This Row],[VB HS]]/Table2[[#This Row],[VB T]]))</f>
        <v>--</v>
      </c>
      <c r="AB265" s="18">
        <f>IF(Table2[[#This Row],[VB T]]=0,"--", IF(Table2[[#This Row],[VB FE]]/Table2[[#This Row],[VB T]]=0, "--", Table2[[#This Row],[VB FE]]/Table2[[#This Row],[VB T]]))</f>
        <v>0.33333333333333331</v>
      </c>
      <c r="AC265" s="2">
        <v>5</v>
      </c>
      <c r="AD265" s="2">
        <v>3</v>
      </c>
      <c r="AE265" s="2">
        <v>0</v>
      </c>
      <c r="AF265" s="2">
        <v>4</v>
      </c>
      <c r="AG265" s="6">
        <f>SUM(Table2[[#This Row],[SC B]:[SC FE]])</f>
        <v>12</v>
      </c>
      <c r="AH265" s="11">
        <f>IF((Table2[[#This Row],[SC T]]/Table2[[#This Row],[Admission]]) = 0, "--", (Table2[[#This Row],[SC T]]/Table2[[#This Row],[Admission]]))</f>
        <v>0.36363636363636365</v>
      </c>
      <c r="AI265" s="11" t="str">
        <f>IF(Table2[[#This Row],[SC T]]=0,"--", IF(Table2[[#This Row],[SC HS]]/Table2[[#This Row],[SC T]]=0, "--", Table2[[#This Row],[SC HS]]/Table2[[#This Row],[SC T]]))</f>
        <v>--</v>
      </c>
      <c r="AJ265" s="18">
        <f>IF(Table2[[#This Row],[SC T]]=0,"--", IF(Table2[[#This Row],[SC FE]]/Table2[[#This Row],[SC T]]=0, "--", Table2[[#This Row],[SC FE]]/Table2[[#This Row],[SC T]]))</f>
        <v>0.33333333333333331</v>
      </c>
      <c r="AK265" s="15">
        <f>SUM(Table2[[#This Row],[FB T]],Table2[[#This Row],[XC T]],Table2[[#This Row],[VB T]],Table2[[#This Row],[SC T]])</f>
        <v>18</v>
      </c>
      <c r="AL265" s="2">
        <v>16</v>
      </c>
      <c r="AM265" s="2">
        <v>11</v>
      </c>
      <c r="AN265" s="2">
        <v>0</v>
      </c>
      <c r="AO265" s="2">
        <v>21</v>
      </c>
      <c r="AP265" s="6">
        <f>SUM(Table2[[#This Row],[BX B]:[BX FE]])</f>
        <v>48</v>
      </c>
      <c r="AQ265" s="11">
        <f>IF((Table2[[#This Row],[BX T]]/Table2[[#This Row],[Admission]]) = 0, "--", (Table2[[#This Row],[BX T]]/Table2[[#This Row],[Admission]]))</f>
        <v>1.4545454545454546</v>
      </c>
      <c r="AR265" s="11" t="str">
        <f>IF(Table2[[#This Row],[BX T]]=0,"--", IF(Table2[[#This Row],[BX HS]]/Table2[[#This Row],[BX T]]=0, "--", Table2[[#This Row],[BX HS]]/Table2[[#This Row],[BX T]]))</f>
        <v>--</v>
      </c>
      <c r="AS265" s="18">
        <f>IF(Table2[[#This Row],[BX T]]=0,"--", IF(Table2[[#This Row],[BX FE]]/Table2[[#This Row],[BX T]]=0, "--", Table2[[#This Row],[BX FE]]/Table2[[#This Row],[BX T]]))</f>
        <v>0.4375</v>
      </c>
      <c r="AT265" s="2">
        <v>0</v>
      </c>
      <c r="AU265" s="2">
        <v>0</v>
      </c>
      <c r="AV265" s="2">
        <v>0</v>
      </c>
      <c r="AW265" s="2">
        <v>0</v>
      </c>
      <c r="AX265" s="6">
        <f>SUM(Table2[[#This Row],[SW B]:[SW FE]])</f>
        <v>0</v>
      </c>
      <c r="AY265" s="11" t="str">
        <f>IF((Table2[[#This Row],[SW T]]/Table2[[#This Row],[Admission]]) = 0, "--", (Table2[[#This Row],[SW T]]/Table2[[#This Row],[Admission]]))</f>
        <v>--</v>
      </c>
      <c r="AZ265" s="11" t="str">
        <f>IF(Table2[[#This Row],[SW T]]=0,"--", IF(Table2[[#This Row],[SW HS]]/Table2[[#This Row],[SW T]]=0, "--", Table2[[#This Row],[SW HS]]/Table2[[#This Row],[SW T]]))</f>
        <v>--</v>
      </c>
      <c r="BA265" s="18" t="str">
        <f>IF(Table2[[#This Row],[SW T]]=0,"--", IF(Table2[[#This Row],[SW FE]]/Table2[[#This Row],[SW T]]=0, "--", Table2[[#This Row],[SW FE]]/Table2[[#This Row],[SW T]]))</f>
        <v>--</v>
      </c>
      <c r="BB265" s="2">
        <v>0</v>
      </c>
      <c r="BC265" s="2">
        <v>0</v>
      </c>
      <c r="BD265" s="2">
        <v>0</v>
      </c>
      <c r="BE265" s="2">
        <v>0</v>
      </c>
      <c r="BF265" s="6">
        <f>SUM(Table2[[#This Row],[CHE B]:[CHE FE]])</f>
        <v>0</v>
      </c>
      <c r="BG265" s="11" t="str">
        <f>IF((Table2[[#This Row],[CHE T]]/Table2[[#This Row],[Admission]]) = 0, "--", (Table2[[#This Row],[CHE T]]/Table2[[#This Row],[Admission]]))</f>
        <v>--</v>
      </c>
      <c r="BH265" s="11" t="str">
        <f>IF(Table2[[#This Row],[CHE T]]=0,"--", IF(Table2[[#This Row],[CHE HS]]/Table2[[#This Row],[CHE T]]=0, "--", Table2[[#This Row],[CHE HS]]/Table2[[#This Row],[CHE T]]))</f>
        <v>--</v>
      </c>
      <c r="BI265" s="22" t="str">
        <f>IF(Table2[[#This Row],[CHE T]]=0,"--", IF(Table2[[#This Row],[CHE FE]]/Table2[[#This Row],[CHE T]]=0, "--", Table2[[#This Row],[CHE FE]]/Table2[[#This Row],[CHE T]]))</f>
        <v>--</v>
      </c>
      <c r="BJ265" s="2">
        <v>0</v>
      </c>
      <c r="BK265" s="2">
        <v>0</v>
      </c>
      <c r="BL265" s="2">
        <v>0</v>
      </c>
      <c r="BM265" s="2">
        <v>0</v>
      </c>
      <c r="BN265" s="6">
        <f>SUM(Table2[[#This Row],[WR B]:[WR FE]])</f>
        <v>0</v>
      </c>
      <c r="BO265" s="11" t="str">
        <f>IF((Table2[[#This Row],[WR T]]/Table2[[#This Row],[Admission]]) = 0, "--", (Table2[[#This Row],[WR T]]/Table2[[#This Row],[Admission]]))</f>
        <v>--</v>
      </c>
      <c r="BP265" s="11" t="str">
        <f>IF(Table2[[#This Row],[WR T]]=0,"--", IF(Table2[[#This Row],[WR HS]]/Table2[[#This Row],[WR T]]=0, "--", Table2[[#This Row],[WR HS]]/Table2[[#This Row],[WR T]]))</f>
        <v>--</v>
      </c>
      <c r="BQ265" s="18" t="str">
        <f>IF(Table2[[#This Row],[WR T]]=0,"--", IF(Table2[[#This Row],[WR FE]]/Table2[[#This Row],[WR T]]=0, "--", Table2[[#This Row],[WR FE]]/Table2[[#This Row],[WR T]]))</f>
        <v>--</v>
      </c>
      <c r="BR265" s="2">
        <v>0</v>
      </c>
      <c r="BS265" s="2">
        <v>0</v>
      </c>
      <c r="BT265" s="2">
        <v>0</v>
      </c>
      <c r="BU265" s="2">
        <v>0</v>
      </c>
      <c r="BV265" s="6">
        <f>SUM(Table2[[#This Row],[DNC B]:[DNC FE]])</f>
        <v>0</v>
      </c>
      <c r="BW265" s="11" t="str">
        <f>IF((Table2[[#This Row],[DNC T]]/Table2[[#This Row],[Admission]]) = 0, "--", (Table2[[#This Row],[DNC T]]/Table2[[#This Row],[Admission]]))</f>
        <v>--</v>
      </c>
      <c r="BX265" s="11" t="str">
        <f>IF(Table2[[#This Row],[DNC T]]=0,"--", IF(Table2[[#This Row],[DNC HS]]/Table2[[#This Row],[DNC T]]=0, "--", Table2[[#This Row],[DNC HS]]/Table2[[#This Row],[DNC T]]))</f>
        <v>--</v>
      </c>
      <c r="BY265" s="18" t="str">
        <f>IF(Table2[[#This Row],[DNC T]]=0,"--", IF(Table2[[#This Row],[DNC FE]]/Table2[[#This Row],[DNC T]]=0, "--", Table2[[#This Row],[DNC FE]]/Table2[[#This Row],[DNC T]]))</f>
        <v>--</v>
      </c>
      <c r="BZ265" s="24">
        <f>SUM(Table2[[#This Row],[BX T]],Table2[[#This Row],[SW T]],Table2[[#This Row],[CHE T]],Table2[[#This Row],[WR T]],Table2[[#This Row],[DNC T]])</f>
        <v>48</v>
      </c>
      <c r="CA265" s="2">
        <v>10</v>
      </c>
      <c r="CB265" s="2">
        <v>5</v>
      </c>
      <c r="CC265" s="2">
        <v>0</v>
      </c>
      <c r="CD265" s="2">
        <v>10</v>
      </c>
      <c r="CE265" s="6">
        <f>SUM(Table2[[#This Row],[TF B]:[TF FE]])</f>
        <v>25</v>
      </c>
      <c r="CF265" s="11">
        <f>IF((Table2[[#This Row],[TF T]]/Table2[[#This Row],[Admission]]) = 0, "--", (Table2[[#This Row],[TF T]]/Table2[[#This Row],[Admission]]))</f>
        <v>0.75757575757575757</v>
      </c>
      <c r="CG265" s="11" t="str">
        <f>IF(Table2[[#This Row],[TF T]]=0,"--", IF(Table2[[#This Row],[TF HS]]/Table2[[#This Row],[TF T]]=0, "--", Table2[[#This Row],[TF HS]]/Table2[[#This Row],[TF T]]))</f>
        <v>--</v>
      </c>
      <c r="CH265" s="18">
        <f>IF(Table2[[#This Row],[TF T]]=0,"--", IF(Table2[[#This Row],[TF FE]]/Table2[[#This Row],[TF T]]=0, "--", Table2[[#This Row],[TF FE]]/Table2[[#This Row],[TF T]]))</f>
        <v>0.4</v>
      </c>
      <c r="CI265" s="2">
        <v>0</v>
      </c>
      <c r="CJ265" s="2">
        <v>0</v>
      </c>
      <c r="CK265" s="2">
        <v>0</v>
      </c>
      <c r="CL265" s="2">
        <v>0</v>
      </c>
      <c r="CM265" s="6">
        <f>SUM(Table2[[#This Row],[BB B]:[BB FE]])</f>
        <v>0</v>
      </c>
      <c r="CN265" s="11" t="str">
        <f>IF((Table2[[#This Row],[BB T]]/Table2[[#This Row],[Admission]]) = 0, "--", (Table2[[#This Row],[BB T]]/Table2[[#This Row],[Admission]]))</f>
        <v>--</v>
      </c>
      <c r="CO265" s="11" t="str">
        <f>IF(Table2[[#This Row],[BB T]]=0,"--", IF(Table2[[#This Row],[BB HS]]/Table2[[#This Row],[BB T]]=0, "--", Table2[[#This Row],[BB HS]]/Table2[[#This Row],[BB T]]))</f>
        <v>--</v>
      </c>
      <c r="CP265" s="18" t="str">
        <f>IF(Table2[[#This Row],[BB T]]=0,"--", IF(Table2[[#This Row],[BB FE]]/Table2[[#This Row],[BB T]]=0, "--", Table2[[#This Row],[BB FE]]/Table2[[#This Row],[BB T]]))</f>
        <v>--</v>
      </c>
      <c r="CQ265" s="2">
        <v>0</v>
      </c>
      <c r="CR265" s="2">
        <v>0</v>
      </c>
      <c r="CS265" s="2">
        <v>0</v>
      </c>
      <c r="CT265" s="2">
        <v>0</v>
      </c>
      <c r="CU265" s="6">
        <f>SUM(Table2[[#This Row],[SB B]:[SB FE]])</f>
        <v>0</v>
      </c>
      <c r="CV265" s="11" t="str">
        <f>IF((Table2[[#This Row],[SB T]]/Table2[[#This Row],[Admission]]) = 0, "--", (Table2[[#This Row],[SB T]]/Table2[[#This Row],[Admission]]))</f>
        <v>--</v>
      </c>
      <c r="CW265" s="11" t="str">
        <f>IF(Table2[[#This Row],[SB T]]=0,"--", IF(Table2[[#This Row],[SB HS]]/Table2[[#This Row],[SB T]]=0, "--", Table2[[#This Row],[SB HS]]/Table2[[#This Row],[SB T]]))</f>
        <v>--</v>
      </c>
      <c r="CX265" s="18" t="str">
        <f>IF(Table2[[#This Row],[SB T]]=0,"--", IF(Table2[[#This Row],[SB FE]]/Table2[[#This Row],[SB T]]=0, "--", Table2[[#This Row],[SB FE]]/Table2[[#This Row],[SB T]]))</f>
        <v>--</v>
      </c>
      <c r="CY265" s="2">
        <v>0</v>
      </c>
      <c r="CZ265" s="2">
        <v>0</v>
      </c>
      <c r="DA265" s="2">
        <v>0</v>
      </c>
      <c r="DB265" s="2">
        <v>0</v>
      </c>
      <c r="DC265" s="6">
        <f>SUM(Table2[[#This Row],[GF B]:[GF FE]])</f>
        <v>0</v>
      </c>
      <c r="DD265" s="11" t="str">
        <f>IF((Table2[[#This Row],[GF T]]/Table2[[#This Row],[Admission]]) = 0, "--", (Table2[[#This Row],[GF T]]/Table2[[#This Row],[Admission]]))</f>
        <v>--</v>
      </c>
      <c r="DE265" s="11" t="str">
        <f>IF(Table2[[#This Row],[GF T]]=0,"--", IF(Table2[[#This Row],[GF HS]]/Table2[[#This Row],[GF T]]=0, "--", Table2[[#This Row],[GF HS]]/Table2[[#This Row],[GF T]]))</f>
        <v>--</v>
      </c>
      <c r="DF265" s="18" t="str">
        <f>IF(Table2[[#This Row],[GF T]]=0,"--", IF(Table2[[#This Row],[GF FE]]/Table2[[#This Row],[GF T]]=0, "--", Table2[[#This Row],[GF FE]]/Table2[[#This Row],[GF T]]))</f>
        <v>--</v>
      </c>
      <c r="DG265" s="2">
        <v>0</v>
      </c>
      <c r="DH265" s="2">
        <v>0</v>
      </c>
      <c r="DI265" s="2">
        <v>0</v>
      </c>
      <c r="DJ265" s="2">
        <v>0</v>
      </c>
      <c r="DK265" s="6">
        <f>SUM(Table2[[#This Row],[TN B]:[TN FE]])</f>
        <v>0</v>
      </c>
      <c r="DL265" s="11" t="str">
        <f>IF((Table2[[#This Row],[TN T]]/Table2[[#This Row],[Admission]]) = 0, "--", (Table2[[#This Row],[TN T]]/Table2[[#This Row],[Admission]]))</f>
        <v>--</v>
      </c>
      <c r="DM265" s="11" t="str">
        <f>IF(Table2[[#This Row],[TN T]]=0,"--", IF(Table2[[#This Row],[TN HS]]/Table2[[#This Row],[TN T]]=0, "--", Table2[[#This Row],[TN HS]]/Table2[[#This Row],[TN T]]))</f>
        <v>--</v>
      </c>
      <c r="DN265" s="18" t="str">
        <f>IF(Table2[[#This Row],[TN T]]=0,"--", IF(Table2[[#This Row],[TN FE]]/Table2[[#This Row],[TN T]]=0, "--", Table2[[#This Row],[TN FE]]/Table2[[#This Row],[TN T]]))</f>
        <v>--</v>
      </c>
      <c r="DO265" s="2">
        <v>0</v>
      </c>
      <c r="DP265" s="2">
        <v>0</v>
      </c>
      <c r="DQ265" s="2">
        <v>0</v>
      </c>
      <c r="DR265" s="2">
        <v>0</v>
      </c>
      <c r="DS265" s="6">
        <f>SUM(Table2[[#This Row],[BND B]:[BND FE]])</f>
        <v>0</v>
      </c>
      <c r="DT265" s="11" t="str">
        <f>IF((Table2[[#This Row],[BND T]]/Table2[[#This Row],[Admission]]) = 0, "--", (Table2[[#This Row],[BND T]]/Table2[[#This Row],[Admission]]))</f>
        <v>--</v>
      </c>
      <c r="DU265" s="11" t="str">
        <f>IF(Table2[[#This Row],[BND T]]=0,"--", IF(Table2[[#This Row],[BND HS]]/Table2[[#This Row],[BND T]]=0, "--", Table2[[#This Row],[BND HS]]/Table2[[#This Row],[BND T]]))</f>
        <v>--</v>
      </c>
      <c r="DV265" s="18" t="str">
        <f>IF(Table2[[#This Row],[BND T]]=0,"--", IF(Table2[[#This Row],[BND FE]]/Table2[[#This Row],[BND T]]=0, "--", Table2[[#This Row],[BND FE]]/Table2[[#This Row],[BND T]]))</f>
        <v>--</v>
      </c>
      <c r="DW265" s="2">
        <v>0</v>
      </c>
      <c r="DX265" s="2">
        <v>0</v>
      </c>
      <c r="DY265" s="2">
        <v>0</v>
      </c>
      <c r="DZ265" s="2">
        <v>0</v>
      </c>
      <c r="EA265" s="6">
        <f>SUM(Table2[[#This Row],[SPE B]:[SPE FE]])</f>
        <v>0</v>
      </c>
      <c r="EB265" s="11" t="str">
        <f>IF((Table2[[#This Row],[SPE T]]/Table2[[#This Row],[Admission]]) = 0, "--", (Table2[[#This Row],[SPE T]]/Table2[[#This Row],[Admission]]))</f>
        <v>--</v>
      </c>
      <c r="EC265" s="11" t="str">
        <f>IF(Table2[[#This Row],[SPE T]]=0,"--", IF(Table2[[#This Row],[SPE HS]]/Table2[[#This Row],[SPE T]]=0, "--", Table2[[#This Row],[SPE HS]]/Table2[[#This Row],[SPE T]]))</f>
        <v>--</v>
      </c>
      <c r="ED265" s="18" t="str">
        <f>IF(Table2[[#This Row],[SPE T]]=0,"--", IF(Table2[[#This Row],[SPE FE]]/Table2[[#This Row],[SPE T]]=0, "--", Table2[[#This Row],[SPE FE]]/Table2[[#This Row],[SPE T]]))</f>
        <v>--</v>
      </c>
      <c r="EE265" s="2">
        <v>0</v>
      </c>
      <c r="EF265" s="2">
        <v>0</v>
      </c>
      <c r="EG265" s="2">
        <v>0</v>
      </c>
      <c r="EH265" s="2">
        <v>0</v>
      </c>
      <c r="EI265" s="6">
        <f>SUM(Table2[[#This Row],[ORC B]:[ORC FE]])</f>
        <v>0</v>
      </c>
      <c r="EJ265" s="11" t="str">
        <f>IF((Table2[[#This Row],[ORC T]]/Table2[[#This Row],[Admission]]) = 0, "--", (Table2[[#This Row],[ORC T]]/Table2[[#This Row],[Admission]]))</f>
        <v>--</v>
      </c>
      <c r="EK265" s="11" t="str">
        <f>IF(Table2[[#This Row],[ORC T]]=0,"--", IF(Table2[[#This Row],[ORC HS]]/Table2[[#This Row],[ORC T]]=0, "--", Table2[[#This Row],[ORC HS]]/Table2[[#This Row],[ORC T]]))</f>
        <v>--</v>
      </c>
      <c r="EL265" s="18" t="str">
        <f>IF(Table2[[#This Row],[ORC T]]=0,"--", IF(Table2[[#This Row],[ORC FE]]/Table2[[#This Row],[ORC T]]=0, "--", Table2[[#This Row],[ORC FE]]/Table2[[#This Row],[ORC T]]))</f>
        <v>--</v>
      </c>
      <c r="EM265" s="2">
        <v>0</v>
      </c>
      <c r="EN265" s="2">
        <v>0</v>
      </c>
      <c r="EO265" s="2">
        <v>0</v>
      </c>
      <c r="EP265" s="2">
        <v>0</v>
      </c>
      <c r="EQ265" s="6">
        <f>SUM(Table2[[#This Row],[SOL B]:[SOL FE]])</f>
        <v>0</v>
      </c>
      <c r="ER265" s="11" t="str">
        <f>IF((Table2[[#This Row],[SOL T]]/Table2[[#This Row],[Admission]]) = 0, "--", (Table2[[#This Row],[SOL T]]/Table2[[#This Row],[Admission]]))</f>
        <v>--</v>
      </c>
      <c r="ES265" s="11" t="str">
        <f>IF(Table2[[#This Row],[SOL T]]=0,"--", IF(Table2[[#This Row],[SOL HS]]/Table2[[#This Row],[SOL T]]=0, "--", Table2[[#This Row],[SOL HS]]/Table2[[#This Row],[SOL T]]))</f>
        <v>--</v>
      </c>
      <c r="ET265" s="18" t="str">
        <f>IF(Table2[[#This Row],[SOL T]]=0,"--", IF(Table2[[#This Row],[SOL FE]]/Table2[[#This Row],[SOL T]]=0, "--", Table2[[#This Row],[SOL FE]]/Table2[[#This Row],[SOL T]]))</f>
        <v>--</v>
      </c>
      <c r="EU265" s="2">
        <v>0</v>
      </c>
      <c r="EV265" s="2">
        <v>0</v>
      </c>
      <c r="EW265" s="2">
        <v>0</v>
      </c>
      <c r="EX265" s="2">
        <v>0</v>
      </c>
      <c r="EY265" s="6">
        <f>SUM(Table2[[#This Row],[CHO B]:[CHO FE]])</f>
        <v>0</v>
      </c>
      <c r="EZ265" s="11" t="str">
        <f>IF((Table2[[#This Row],[CHO T]]/Table2[[#This Row],[Admission]]) = 0, "--", (Table2[[#This Row],[CHO T]]/Table2[[#This Row],[Admission]]))</f>
        <v>--</v>
      </c>
      <c r="FA265" s="11" t="str">
        <f>IF(Table2[[#This Row],[CHO T]]=0,"--", IF(Table2[[#This Row],[CHO HS]]/Table2[[#This Row],[CHO T]]=0, "--", Table2[[#This Row],[CHO HS]]/Table2[[#This Row],[CHO T]]))</f>
        <v>--</v>
      </c>
      <c r="FB265" s="18" t="str">
        <f>IF(Table2[[#This Row],[CHO T]]=0,"--", IF(Table2[[#This Row],[CHO FE]]/Table2[[#This Row],[CHO T]]=0, "--", Table2[[#This Row],[CHO FE]]/Table2[[#This Row],[CHO T]]))</f>
        <v>--</v>
      </c>
      <c r="FC26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25</v>
      </c>
      <c r="FD265">
        <v>0</v>
      </c>
      <c r="FE265">
        <v>0</v>
      </c>
      <c r="FF265">
        <v>0</v>
      </c>
      <c r="FG265">
        <v>0</v>
      </c>
      <c r="FH265">
        <v>0</v>
      </c>
      <c r="FI265">
        <v>0</v>
      </c>
      <c r="FJ265" s="1" t="s">
        <v>390</v>
      </c>
      <c r="FK265" s="1" t="s">
        <v>390</v>
      </c>
      <c r="FL265">
        <v>0</v>
      </c>
      <c r="FM265">
        <v>0</v>
      </c>
      <c r="FN265" s="1" t="s">
        <v>390</v>
      </c>
      <c r="FO265" s="1" t="s">
        <v>390</v>
      </c>
    </row>
    <row r="266" spans="1:171">
      <c r="A266">
        <v>1002</v>
      </c>
      <c r="B266">
        <v>73</v>
      </c>
      <c r="C266" t="s">
        <v>97</v>
      </c>
      <c r="D266" t="s">
        <v>363</v>
      </c>
      <c r="E266" s="20">
        <v>364</v>
      </c>
      <c r="F266" s="2">
        <v>49</v>
      </c>
      <c r="G266" s="2">
        <v>0</v>
      </c>
      <c r="H266" s="2">
        <v>0</v>
      </c>
      <c r="I266" s="2">
        <v>0</v>
      </c>
      <c r="J266" s="6">
        <f>SUM(Table2[[#This Row],[FB B]:[FB FE]])</f>
        <v>49</v>
      </c>
      <c r="K266" s="11">
        <f>IF((Table2[[#This Row],[FB T]]/Table2[[#This Row],[Admission]]) = 0, "--", (Table2[[#This Row],[FB T]]/Table2[[#This Row],[Admission]]))</f>
        <v>0.13461538461538461</v>
      </c>
      <c r="L266" s="11" t="str">
        <f>IF(Table2[[#This Row],[FB T]]=0,"--", IF(Table2[[#This Row],[FB HS]]/Table2[[#This Row],[FB T]]=0, "--", Table2[[#This Row],[FB HS]]/Table2[[#This Row],[FB T]]))</f>
        <v>--</v>
      </c>
      <c r="M266" s="18" t="str">
        <f>IF(Table2[[#This Row],[FB T]]=0,"--", IF(Table2[[#This Row],[FB FE]]/Table2[[#This Row],[FB T]]=0, "--", Table2[[#This Row],[FB FE]]/Table2[[#This Row],[FB T]]))</f>
        <v>--</v>
      </c>
      <c r="N266" s="2">
        <v>8</v>
      </c>
      <c r="O266" s="2">
        <v>7</v>
      </c>
      <c r="P266" s="2">
        <v>0</v>
      </c>
      <c r="Q266" s="2">
        <v>0</v>
      </c>
      <c r="R266" s="6">
        <f>SUM(Table2[[#This Row],[XC B]:[XC FE]])</f>
        <v>15</v>
      </c>
      <c r="S266" s="11">
        <f>IF((Table2[[#This Row],[XC T]]/Table2[[#This Row],[Admission]]) = 0, "--", (Table2[[#This Row],[XC T]]/Table2[[#This Row],[Admission]]))</f>
        <v>4.1208791208791208E-2</v>
      </c>
      <c r="T266" s="11" t="str">
        <f>IF(Table2[[#This Row],[XC T]]=0,"--", IF(Table2[[#This Row],[XC HS]]/Table2[[#This Row],[XC T]]=0, "--", Table2[[#This Row],[XC HS]]/Table2[[#This Row],[XC T]]))</f>
        <v>--</v>
      </c>
      <c r="U266" s="18" t="str">
        <f>IF(Table2[[#This Row],[XC T]]=0,"--", IF(Table2[[#This Row],[XC FE]]/Table2[[#This Row],[XC T]]=0, "--", Table2[[#This Row],[XC FE]]/Table2[[#This Row],[XC T]]))</f>
        <v>--</v>
      </c>
      <c r="V266" s="2">
        <v>13</v>
      </c>
      <c r="W266" s="2">
        <v>0</v>
      </c>
      <c r="X266" s="2">
        <v>0</v>
      </c>
      <c r="Y266" s="6">
        <f>SUM(Table2[[#This Row],[VB G]:[VB FE]])</f>
        <v>13</v>
      </c>
      <c r="Z266" s="11">
        <f>IF((Table2[[#This Row],[VB T]]/Table2[[#This Row],[Admission]]) = 0, "--", (Table2[[#This Row],[VB T]]/Table2[[#This Row],[Admission]]))</f>
        <v>3.5714285714285712E-2</v>
      </c>
      <c r="AA266" s="11" t="str">
        <f>IF(Table2[[#This Row],[VB T]]=0,"--", IF(Table2[[#This Row],[VB HS]]/Table2[[#This Row],[VB T]]=0, "--", Table2[[#This Row],[VB HS]]/Table2[[#This Row],[VB T]]))</f>
        <v>--</v>
      </c>
      <c r="AB266" s="18" t="str">
        <f>IF(Table2[[#This Row],[VB T]]=0,"--", IF(Table2[[#This Row],[VB FE]]/Table2[[#This Row],[VB T]]=0, "--", Table2[[#This Row],[VB FE]]/Table2[[#This Row],[VB T]]))</f>
        <v>--</v>
      </c>
      <c r="AC266" s="2">
        <v>27</v>
      </c>
      <c r="AD266" s="2">
        <v>27</v>
      </c>
      <c r="AE266" s="2">
        <v>0</v>
      </c>
      <c r="AF266" s="2">
        <v>0</v>
      </c>
      <c r="AG266" s="6">
        <f>SUM(Table2[[#This Row],[SC B]:[SC FE]])</f>
        <v>54</v>
      </c>
      <c r="AH266" s="11">
        <f>IF((Table2[[#This Row],[SC T]]/Table2[[#This Row],[Admission]]) = 0, "--", (Table2[[#This Row],[SC T]]/Table2[[#This Row],[Admission]]))</f>
        <v>0.14835164835164835</v>
      </c>
      <c r="AI266" s="11" t="str">
        <f>IF(Table2[[#This Row],[SC T]]=0,"--", IF(Table2[[#This Row],[SC HS]]/Table2[[#This Row],[SC T]]=0, "--", Table2[[#This Row],[SC HS]]/Table2[[#This Row],[SC T]]))</f>
        <v>--</v>
      </c>
      <c r="AJ266" s="18" t="str">
        <f>IF(Table2[[#This Row],[SC T]]=0,"--", IF(Table2[[#This Row],[SC FE]]/Table2[[#This Row],[SC T]]=0, "--", Table2[[#This Row],[SC FE]]/Table2[[#This Row],[SC T]]))</f>
        <v>--</v>
      </c>
      <c r="AK266" s="15">
        <f>SUM(Table2[[#This Row],[FB T]],Table2[[#This Row],[XC T]],Table2[[#This Row],[VB T]],Table2[[#This Row],[SC T]])</f>
        <v>131</v>
      </c>
      <c r="AL266" s="2">
        <v>25</v>
      </c>
      <c r="AM266" s="2">
        <v>32</v>
      </c>
      <c r="AN266" s="2">
        <v>0</v>
      </c>
      <c r="AO266" s="2">
        <v>0</v>
      </c>
      <c r="AP266" s="6">
        <f>SUM(Table2[[#This Row],[BX B]:[BX FE]])</f>
        <v>57</v>
      </c>
      <c r="AQ266" s="11">
        <f>IF((Table2[[#This Row],[BX T]]/Table2[[#This Row],[Admission]]) = 0, "--", (Table2[[#This Row],[BX T]]/Table2[[#This Row],[Admission]]))</f>
        <v>0.15659340659340659</v>
      </c>
      <c r="AR266" s="11" t="str">
        <f>IF(Table2[[#This Row],[BX T]]=0,"--", IF(Table2[[#This Row],[BX HS]]/Table2[[#This Row],[BX T]]=0, "--", Table2[[#This Row],[BX HS]]/Table2[[#This Row],[BX T]]))</f>
        <v>--</v>
      </c>
      <c r="AS266" s="18" t="str">
        <f>IF(Table2[[#This Row],[BX T]]=0,"--", IF(Table2[[#This Row],[BX FE]]/Table2[[#This Row],[BX T]]=0, "--", Table2[[#This Row],[BX FE]]/Table2[[#This Row],[BX T]]))</f>
        <v>--</v>
      </c>
      <c r="AT266" s="2">
        <v>0</v>
      </c>
      <c r="AU266" s="2">
        <v>0</v>
      </c>
      <c r="AV266" s="2">
        <v>0</v>
      </c>
      <c r="AW266" s="2">
        <v>0</v>
      </c>
      <c r="AX266" s="6">
        <f>SUM(Table2[[#This Row],[SW B]:[SW FE]])</f>
        <v>0</v>
      </c>
      <c r="AY266" s="11" t="str">
        <f>IF((Table2[[#This Row],[SW T]]/Table2[[#This Row],[Admission]]) = 0, "--", (Table2[[#This Row],[SW T]]/Table2[[#This Row],[Admission]]))</f>
        <v>--</v>
      </c>
      <c r="AZ266" s="11" t="str">
        <f>IF(Table2[[#This Row],[SW T]]=0,"--", IF(Table2[[#This Row],[SW HS]]/Table2[[#This Row],[SW T]]=0, "--", Table2[[#This Row],[SW HS]]/Table2[[#This Row],[SW T]]))</f>
        <v>--</v>
      </c>
      <c r="BA266" s="18" t="str">
        <f>IF(Table2[[#This Row],[SW T]]=0,"--", IF(Table2[[#This Row],[SW FE]]/Table2[[#This Row],[SW T]]=0, "--", Table2[[#This Row],[SW FE]]/Table2[[#This Row],[SW T]]))</f>
        <v>--</v>
      </c>
      <c r="BB266" s="2">
        <v>0</v>
      </c>
      <c r="BC266" s="2">
        <v>12</v>
      </c>
      <c r="BD266" s="2">
        <v>0</v>
      </c>
      <c r="BE266" s="2">
        <v>0</v>
      </c>
      <c r="BF266" s="6">
        <f>SUM(Table2[[#This Row],[CHE B]:[CHE FE]])</f>
        <v>12</v>
      </c>
      <c r="BG266" s="11">
        <f>IF((Table2[[#This Row],[CHE T]]/Table2[[#This Row],[Admission]]) = 0, "--", (Table2[[#This Row],[CHE T]]/Table2[[#This Row],[Admission]]))</f>
        <v>3.2967032967032968E-2</v>
      </c>
      <c r="BH266" s="11" t="str">
        <f>IF(Table2[[#This Row],[CHE T]]=0,"--", IF(Table2[[#This Row],[CHE HS]]/Table2[[#This Row],[CHE T]]=0, "--", Table2[[#This Row],[CHE HS]]/Table2[[#This Row],[CHE T]]))</f>
        <v>--</v>
      </c>
      <c r="BI266" s="22" t="str">
        <f>IF(Table2[[#This Row],[CHE T]]=0,"--", IF(Table2[[#This Row],[CHE FE]]/Table2[[#This Row],[CHE T]]=0, "--", Table2[[#This Row],[CHE FE]]/Table2[[#This Row],[CHE T]]))</f>
        <v>--</v>
      </c>
      <c r="BJ266" s="2">
        <v>0</v>
      </c>
      <c r="BK266" s="2">
        <v>0</v>
      </c>
      <c r="BL266" s="2">
        <v>0</v>
      </c>
      <c r="BM266" s="2">
        <v>0</v>
      </c>
      <c r="BN266" s="6">
        <f>SUM(Table2[[#This Row],[WR B]:[WR FE]])</f>
        <v>0</v>
      </c>
      <c r="BO266" s="11" t="str">
        <f>IF((Table2[[#This Row],[WR T]]/Table2[[#This Row],[Admission]]) = 0, "--", (Table2[[#This Row],[WR T]]/Table2[[#This Row],[Admission]]))</f>
        <v>--</v>
      </c>
      <c r="BP266" s="11" t="str">
        <f>IF(Table2[[#This Row],[WR T]]=0,"--", IF(Table2[[#This Row],[WR HS]]/Table2[[#This Row],[WR T]]=0, "--", Table2[[#This Row],[WR HS]]/Table2[[#This Row],[WR T]]))</f>
        <v>--</v>
      </c>
      <c r="BQ266" s="18" t="str">
        <f>IF(Table2[[#This Row],[WR T]]=0,"--", IF(Table2[[#This Row],[WR FE]]/Table2[[#This Row],[WR T]]=0, "--", Table2[[#This Row],[WR FE]]/Table2[[#This Row],[WR T]]))</f>
        <v>--</v>
      </c>
      <c r="BR266" s="2">
        <v>0</v>
      </c>
      <c r="BS266" s="2">
        <v>0</v>
      </c>
      <c r="BT266" s="2">
        <v>0</v>
      </c>
      <c r="BU266" s="2">
        <v>0</v>
      </c>
      <c r="BV266" s="6">
        <f>SUM(Table2[[#This Row],[DNC B]:[DNC FE]])</f>
        <v>0</v>
      </c>
      <c r="BW266" s="11" t="str">
        <f>IF((Table2[[#This Row],[DNC T]]/Table2[[#This Row],[Admission]]) = 0, "--", (Table2[[#This Row],[DNC T]]/Table2[[#This Row],[Admission]]))</f>
        <v>--</v>
      </c>
      <c r="BX266" s="11" t="str">
        <f>IF(Table2[[#This Row],[DNC T]]=0,"--", IF(Table2[[#This Row],[DNC HS]]/Table2[[#This Row],[DNC T]]=0, "--", Table2[[#This Row],[DNC HS]]/Table2[[#This Row],[DNC T]]))</f>
        <v>--</v>
      </c>
      <c r="BY266" s="18" t="str">
        <f>IF(Table2[[#This Row],[DNC T]]=0,"--", IF(Table2[[#This Row],[DNC FE]]/Table2[[#This Row],[DNC T]]=0, "--", Table2[[#This Row],[DNC FE]]/Table2[[#This Row],[DNC T]]))</f>
        <v>--</v>
      </c>
      <c r="BZ266" s="24">
        <f>SUM(Table2[[#This Row],[BX T]],Table2[[#This Row],[SW T]],Table2[[#This Row],[CHE T]],Table2[[#This Row],[WR T]],Table2[[#This Row],[DNC T]])</f>
        <v>69</v>
      </c>
      <c r="CA266" s="2">
        <v>18</v>
      </c>
      <c r="CB266" s="2">
        <v>26</v>
      </c>
      <c r="CC266" s="2">
        <v>0</v>
      </c>
      <c r="CD266" s="2">
        <v>0</v>
      </c>
      <c r="CE266" s="6">
        <f>SUM(Table2[[#This Row],[TF B]:[TF FE]])</f>
        <v>44</v>
      </c>
      <c r="CF266" s="11">
        <f>IF((Table2[[#This Row],[TF T]]/Table2[[#This Row],[Admission]]) = 0, "--", (Table2[[#This Row],[TF T]]/Table2[[#This Row],[Admission]]))</f>
        <v>0.12087912087912088</v>
      </c>
      <c r="CG266" s="11" t="str">
        <f>IF(Table2[[#This Row],[TF T]]=0,"--", IF(Table2[[#This Row],[TF HS]]/Table2[[#This Row],[TF T]]=0, "--", Table2[[#This Row],[TF HS]]/Table2[[#This Row],[TF T]]))</f>
        <v>--</v>
      </c>
      <c r="CH266" s="18" t="str">
        <f>IF(Table2[[#This Row],[TF T]]=0,"--", IF(Table2[[#This Row],[TF FE]]/Table2[[#This Row],[TF T]]=0, "--", Table2[[#This Row],[TF FE]]/Table2[[#This Row],[TF T]]))</f>
        <v>--</v>
      </c>
      <c r="CI266" s="2">
        <v>23</v>
      </c>
      <c r="CJ266" s="2">
        <v>2</v>
      </c>
      <c r="CK266" s="2">
        <v>0</v>
      </c>
      <c r="CL266" s="2">
        <v>0</v>
      </c>
      <c r="CM266" s="6">
        <f>SUM(Table2[[#This Row],[BB B]:[BB FE]])</f>
        <v>25</v>
      </c>
      <c r="CN266" s="11">
        <f>IF((Table2[[#This Row],[BB T]]/Table2[[#This Row],[Admission]]) = 0, "--", (Table2[[#This Row],[BB T]]/Table2[[#This Row],[Admission]]))</f>
        <v>6.8681318681318687E-2</v>
      </c>
      <c r="CO266" s="11" t="str">
        <f>IF(Table2[[#This Row],[BB T]]=0,"--", IF(Table2[[#This Row],[BB HS]]/Table2[[#This Row],[BB T]]=0, "--", Table2[[#This Row],[BB HS]]/Table2[[#This Row],[BB T]]))</f>
        <v>--</v>
      </c>
      <c r="CP266" s="18" t="str">
        <f>IF(Table2[[#This Row],[BB T]]=0,"--", IF(Table2[[#This Row],[BB FE]]/Table2[[#This Row],[BB T]]=0, "--", Table2[[#This Row],[BB FE]]/Table2[[#This Row],[BB T]]))</f>
        <v>--</v>
      </c>
      <c r="CQ266" s="2">
        <v>0</v>
      </c>
      <c r="CR266" s="2">
        <v>0</v>
      </c>
      <c r="CS266" s="2">
        <v>0</v>
      </c>
      <c r="CT266" s="2">
        <v>0</v>
      </c>
      <c r="CU266" s="6">
        <f>SUM(Table2[[#This Row],[SB B]:[SB FE]])</f>
        <v>0</v>
      </c>
      <c r="CV266" s="11" t="str">
        <f>IF((Table2[[#This Row],[SB T]]/Table2[[#This Row],[Admission]]) = 0, "--", (Table2[[#This Row],[SB T]]/Table2[[#This Row],[Admission]]))</f>
        <v>--</v>
      </c>
      <c r="CW266" s="11" t="str">
        <f>IF(Table2[[#This Row],[SB T]]=0,"--", IF(Table2[[#This Row],[SB HS]]/Table2[[#This Row],[SB T]]=0, "--", Table2[[#This Row],[SB HS]]/Table2[[#This Row],[SB T]]))</f>
        <v>--</v>
      </c>
      <c r="CX266" s="18" t="str">
        <f>IF(Table2[[#This Row],[SB T]]=0,"--", IF(Table2[[#This Row],[SB FE]]/Table2[[#This Row],[SB T]]=0, "--", Table2[[#This Row],[SB FE]]/Table2[[#This Row],[SB T]]))</f>
        <v>--</v>
      </c>
      <c r="CY266" s="2">
        <v>0</v>
      </c>
      <c r="CZ266" s="2">
        <v>0</v>
      </c>
      <c r="DA266" s="2">
        <v>0</v>
      </c>
      <c r="DB266" s="2">
        <v>0</v>
      </c>
      <c r="DC266" s="6">
        <f>SUM(Table2[[#This Row],[GF B]:[GF FE]])</f>
        <v>0</v>
      </c>
      <c r="DD266" s="11" t="str">
        <f>IF((Table2[[#This Row],[GF T]]/Table2[[#This Row],[Admission]]) = 0, "--", (Table2[[#This Row],[GF T]]/Table2[[#This Row],[Admission]]))</f>
        <v>--</v>
      </c>
      <c r="DE266" s="11" t="str">
        <f>IF(Table2[[#This Row],[GF T]]=0,"--", IF(Table2[[#This Row],[GF HS]]/Table2[[#This Row],[GF T]]=0, "--", Table2[[#This Row],[GF HS]]/Table2[[#This Row],[GF T]]))</f>
        <v>--</v>
      </c>
      <c r="DF266" s="18" t="str">
        <f>IF(Table2[[#This Row],[GF T]]=0,"--", IF(Table2[[#This Row],[GF FE]]/Table2[[#This Row],[GF T]]=0, "--", Table2[[#This Row],[GF FE]]/Table2[[#This Row],[GF T]]))</f>
        <v>--</v>
      </c>
      <c r="DG266" s="2">
        <v>18</v>
      </c>
      <c r="DH266" s="2">
        <v>12</v>
      </c>
      <c r="DI266" s="2">
        <v>0</v>
      </c>
      <c r="DJ266" s="2">
        <v>0</v>
      </c>
      <c r="DK266" s="6">
        <f>SUM(Table2[[#This Row],[TN B]:[TN FE]])</f>
        <v>30</v>
      </c>
      <c r="DL266" s="11">
        <f>IF((Table2[[#This Row],[TN T]]/Table2[[#This Row],[Admission]]) = 0, "--", (Table2[[#This Row],[TN T]]/Table2[[#This Row],[Admission]]))</f>
        <v>8.2417582417582416E-2</v>
      </c>
      <c r="DM266" s="11" t="str">
        <f>IF(Table2[[#This Row],[TN T]]=0,"--", IF(Table2[[#This Row],[TN HS]]/Table2[[#This Row],[TN T]]=0, "--", Table2[[#This Row],[TN HS]]/Table2[[#This Row],[TN T]]))</f>
        <v>--</v>
      </c>
      <c r="DN266" s="18" t="str">
        <f>IF(Table2[[#This Row],[TN T]]=0,"--", IF(Table2[[#This Row],[TN FE]]/Table2[[#This Row],[TN T]]=0, "--", Table2[[#This Row],[TN FE]]/Table2[[#This Row],[TN T]]))</f>
        <v>--</v>
      </c>
      <c r="DO266" s="2">
        <v>0</v>
      </c>
      <c r="DP266" s="2">
        <v>0</v>
      </c>
      <c r="DQ266" s="2">
        <v>0</v>
      </c>
      <c r="DR266" s="2">
        <v>0</v>
      </c>
      <c r="DS266" s="6">
        <f>SUM(Table2[[#This Row],[BND B]:[BND FE]])</f>
        <v>0</v>
      </c>
      <c r="DT266" s="11" t="str">
        <f>IF((Table2[[#This Row],[BND T]]/Table2[[#This Row],[Admission]]) = 0, "--", (Table2[[#This Row],[BND T]]/Table2[[#This Row],[Admission]]))</f>
        <v>--</v>
      </c>
      <c r="DU266" s="11" t="str">
        <f>IF(Table2[[#This Row],[BND T]]=0,"--", IF(Table2[[#This Row],[BND HS]]/Table2[[#This Row],[BND T]]=0, "--", Table2[[#This Row],[BND HS]]/Table2[[#This Row],[BND T]]))</f>
        <v>--</v>
      </c>
      <c r="DV266" s="18" t="str">
        <f>IF(Table2[[#This Row],[BND T]]=0,"--", IF(Table2[[#This Row],[BND FE]]/Table2[[#This Row],[BND T]]=0, "--", Table2[[#This Row],[BND FE]]/Table2[[#This Row],[BND T]]))</f>
        <v>--</v>
      </c>
      <c r="DW266" s="2">
        <v>0</v>
      </c>
      <c r="DX266" s="2">
        <v>0</v>
      </c>
      <c r="DY266" s="2">
        <v>0</v>
      </c>
      <c r="DZ266" s="2">
        <v>0</v>
      </c>
      <c r="EA266" s="6">
        <f>SUM(Table2[[#This Row],[SPE B]:[SPE FE]])</f>
        <v>0</v>
      </c>
      <c r="EB266" s="11" t="str">
        <f>IF((Table2[[#This Row],[SPE T]]/Table2[[#This Row],[Admission]]) = 0, "--", (Table2[[#This Row],[SPE T]]/Table2[[#This Row],[Admission]]))</f>
        <v>--</v>
      </c>
      <c r="EC266" s="11" t="str">
        <f>IF(Table2[[#This Row],[SPE T]]=0,"--", IF(Table2[[#This Row],[SPE HS]]/Table2[[#This Row],[SPE T]]=0, "--", Table2[[#This Row],[SPE HS]]/Table2[[#This Row],[SPE T]]))</f>
        <v>--</v>
      </c>
      <c r="ED266" s="18" t="str">
        <f>IF(Table2[[#This Row],[SPE T]]=0,"--", IF(Table2[[#This Row],[SPE FE]]/Table2[[#This Row],[SPE T]]=0, "--", Table2[[#This Row],[SPE FE]]/Table2[[#This Row],[SPE T]]))</f>
        <v>--</v>
      </c>
      <c r="EE266" s="2">
        <v>0</v>
      </c>
      <c r="EF266" s="2">
        <v>0</v>
      </c>
      <c r="EG266" s="2">
        <v>0</v>
      </c>
      <c r="EH266" s="2">
        <v>0</v>
      </c>
      <c r="EI266" s="6">
        <f>SUM(Table2[[#This Row],[ORC B]:[ORC FE]])</f>
        <v>0</v>
      </c>
      <c r="EJ266" s="11" t="str">
        <f>IF((Table2[[#This Row],[ORC T]]/Table2[[#This Row],[Admission]]) = 0, "--", (Table2[[#This Row],[ORC T]]/Table2[[#This Row],[Admission]]))</f>
        <v>--</v>
      </c>
      <c r="EK266" s="11" t="str">
        <f>IF(Table2[[#This Row],[ORC T]]=0,"--", IF(Table2[[#This Row],[ORC HS]]/Table2[[#This Row],[ORC T]]=0, "--", Table2[[#This Row],[ORC HS]]/Table2[[#This Row],[ORC T]]))</f>
        <v>--</v>
      </c>
      <c r="EL266" s="18" t="str">
        <f>IF(Table2[[#This Row],[ORC T]]=0,"--", IF(Table2[[#This Row],[ORC FE]]/Table2[[#This Row],[ORC T]]=0, "--", Table2[[#This Row],[ORC FE]]/Table2[[#This Row],[ORC T]]))</f>
        <v>--</v>
      </c>
      <c r="EM266" s="2">
        <v>0</v>
      </c>
      <c r="EN266" s="2">
        <v>0</v>
      </c>
      <c r="EO266" s="2">
        <v>0</v>
      </c>
      <c r="EP266" s="2">
        <v>0</v>
      </c>
      <c r="EQ266" s="6">
        <f>SUM(Table2[[#This Row],[SOL B]:[SOL FE]])</f>
        <v>0</v>
      </c>
      <c r="ER266" s="11" t="str">
        <f>IF((Table2[[#This Row],[SOL T]]/Table2[[#This Row],[Admission]]) = 0, "--", (Table2[[#This Row],[SOL T]]/Table2[[#This Row],[Admission]]))</f>
        <v>--</v>
      </c>
      <c r="ES266" s="11" t="str">
        <f>IF(Table2[[#This Row],[SOL T]]=0,"--", IF(Table2[[#This Row],[SOL HS]]/Table2[[#This Row],[SOL T]]=0, "--", Table2[[#This Row],[SOL HS]]/Table2[[#This Row],[SOL T]]))</f>
        <v>--</v>
      </c>
      <c r="ET266" s="18" t="str">
        <f>IF(Table2[[#This Row],[SOL T]]=0,"--", IF(Table2[[#This Row],[SOL FE]]/Table2[[#This Row],[SOL T]]=0, "--", Table2[[#This Row],[SOL FE]]/Table2[[#This Row],[SOL T]]))</f>
        <v>--</v>
      </c>
      <c r="EU266" s="2">
        <v>0</v>
      </c>
      <c r="EV266" s="2">
        <v>0</v>
      </c>
      <c r="EW266" s="2">
        <v>0</v>
      </c>
      <c r="EX266" s="2">
        <v>0</v>
      </c>
      <c r="EY266" s="6">
        <f>SUM(Table2[[#This Row],[CHO B]:[CHO FE]])</f>
        <v>0</v>
      </c>
      <c r="EZ266" s="11" t="str">
        <f>IF((Table2[[#This Row],[CHO T]]/Table2[[#This Row],[Admission]]) = 0, "--", (Table2[[#This Row],[CHO T]]/Table2[[#This Row],[Admission]]))</f>
        <v>--</v>
      </c>
      <c r="FA266" s="11" t="str">
        <f>IF(Table2[[#This Row],[CHO T]]=0,"--", IF(Table2[[#This Row],[CHO HS]]/Table2[[#This Row],[CHO T]]=0, "--", Table2[[#This Row],[CHO HS]]/Table2[[#This Row],[CHO T]]))</f>
        <v>--</v>
      </c>
      <c r="FB266" s="18" t="str">
        <f>IF(Table2[[#This Row],[CHO T]]=0,"--", IF(Table2[[#This Row],[CHO FE]]/Table2[[#This Row],[CHO T]]=0, "--", Table2[[#This Row],[CHO FE]]/Table2[[#This Row],[CHO T]]))</f>
        <v>--</v>
      </c>
      <c r="FC26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99</v>
      </c>
      <c r="FD266">
        <v>0</v>
      </c>
      <c r="FE266">
        <v>0</v>
      </c>
      <c r="FF266" s="1" t="s">
        <v>390</v>
      </c>
      <c r="FG266" s="1" t="s">
        <v>390</v>
      </c>
      <c r="FH266">
        <v>0</v>
      </c>
      <c r="FI266">
        <v>0</v>
      </c>
      <c r="FJ266" s="1" t="s">
        <v>390</v>
      </c>
      <c r="FK266" s="1" t="s">
        <v>390</v>
      </c>
      <c r="FL266">
        <v>0</v>
      </c>
      <c r="FM266">
        <v>0</v>
      </c>
      <c r="FN266" s="1" t="s">
        <v>390</v>
      </c>
      <c r="FO266" s="1" t="s">
        <v>390</v>
      </c>
    </row>
    <row r="267" spans="1:171">
      <c r="A267">
        <v>1108</v>
      </c>
      <c r="B267">
        <v>189</v>
      </c>
      <c r="C267" t="s">
        <v>92</v>
      </c>
      <c r="D267" t="s">
        <v>364</v>
      </c>
      <c r="E267" s="20">
        <v>93</v>
      </c>
      <c r="F267" s="2">
        <v>0</v>
      </c>
      <c r="G267" s="2">
        <v>0</v>
      </c>
      <c r="H267" s="2">
        <v>0</v>
      </c>
      <c r="I267" s="2">
        <v>0</v>
      </c>
      <c r="J267" s="6">
        <f>SUM(Table2[[#This Row],[FB B]:[FB FE]])</f>
        <v>0</v>
      </c>
      <c r="K267" s="11" t="str">
        <f>IF((Table2[[#This Row],[FB T]]/Table2[[#This Row],[Admission]]) = 0, "--", (Table2[[#This Row],[FB T]]/Table2[[#This Row],[Admission]]))</f>
        <v>--</v>
      </c>
      <c r="L267" s="11" t="str">
        <f>IF(Table2[[#This Row],[FB T]]=0,"--", IF(Table2[[#This Row],[FB HS]]/Table2[[#This Row],[FB T]]=0, "--", Table2[[#This Row],[FB HS]]/Table2[[#This Row],[FB T]]))</f>
        <v>--</v>
      </c>
      <c r="M267" s="18" t="str">
        <f>IF(Table2[[#This Row],[FB T]]=0,"--", IF(Table2[[#This Row],[FB FE]]/Table2[[#This Row],[FB T]]=0, "--", Table2[[#This Row],[FB FE]]/Table2[[#This Row],[FB T]]))</f>
        <v>--</v>
      </c>
      <c r="N267" s="2">
        <v>0</v>
      </c>
      <c r="O267" s="2">
        <v>0</v>
      </c>
      <c r="P267" s="2">
        <v>0</v>
      </c>
      <c r="Q267" s="2">
        <v>0</v>
      </c>
      <c r="R267" s="6">
        <f>SUM(Table2[[#This Row],[XC B]:[XC FE]])</f>
        <v>0</v>
      </c>
      <c r="S267" s="11" t="str">
        <f>IF((Table2[[#This Row],[XC T]]/Table2[[#This Row],[Admission]]) = 0, "--", (Table2[[#This Row],[XC T]]/Table2[[#This Row],[Admission]]))</f>
        <v>--</v>
      </c>
      <c r="T267" s="11" t="str">
        <f>IF(Table2[[#This Row],[XC T]]=0,"--", IF(Table2[[#This Row],[XC HS]]/Table2[[#This Row],[XC T]]=0, "--", Table2[[#This Row],[XC HS]]/Table2[[#This Row],[XC T]]))</f>
        <v>--</v>
      </c>
      <c r="U267" s="18" t="str">
        <f>IF(Table2[[#This Row],[XC T]]=0,"--", IF(Table2[[#This Row],[XC FE]]/Table2[[#This Row],[XC T]]=0, "--", Table2[[#This Row],[XC FE]]/Table2[[#This Row],[XC T]]))</f>
        <v>--</v>
      </c>
      <c r="V267" s="2">
        <v>21</v>
      </c>
      <c r="W267" s="2">
        <v>0</v>
      </c>
      <c r="X267" s="2">
        <v>0</v>
      </c>
      <c r="Y267" s="6">
        <f>SUM(Table2[[#This Row],[VB G]:[VB FE]])</f>
        <v>21</v>
      </c>
      <c r="Z267" s="11">
        <f>IF((Table2[[#This Row],[VB T]]/Table2[[#This Row],[Admission]]) = 0, "--", (Table2[[#This Row],[VB T]]/Table2[[#This Row],[Admission]]))</f>
        <v>0.22580645161290322</v>
      </c>
      <c r="AA267" s="11" t="str">
        <f>IF(Table2[[#This Row],[VB T]]=0,"--", IF(Table2[[#This Row],[VB HS]]/Table2[[#This Row],[VB T]]=0, "--", Table2[[#This Row],[VB HS]]/Table2[[#This Row],[VB T]]))</f>
        <v>--</v>
      </c>
      <c r="AB267" s="18" t="str">
        <f>IF(Table2[[#This Row],[VB T]]=0,"--", IF(Table2[[#This Row],[VB FE]]/Table2[[#This Row],[VB T]]=0, "--", Table2[[#This Row],[VB FE]]/Table2[[#This Row],[VB T]]))</f>
        <v>--</v>
      </c>
      <c r="AC267" s="2">
        <v>19</v>
      </c>
      <c r="AD267" s="2">
        <v>0</v>
      </c>
      <c r="AE267" s="2">
        <v>0</v>
      </c>
      <c r="AF267" s="2">
        <v>0</v>
      </c>
      <c r="AG267" s="6">
        <f>SUM(Table2[[#This Row],[SC B]:[SC FE]])</f>
        <v>19</v>
      </c>
      <c r="AH267" s="11">
        <f>IF((Table2[[#This Row],[SC T]]/Table2[[#This Row],[Admission]]) = 0, "--", (Table2[[#This Row],[SC T]]/Table2[[#This Row],[Admission]]))</f>
        <v>0.20430107526881722</v>
      </c>
      <c r="AI267" s="11" t="str">
        <f>IF(Table2[[#This Row],[SC T]]=0,"--", IF(Table2[[#This Row],[SC HS]]/Table2[[#This Row],[SC T]]=0, "--", Table2[[#This Row],[SC HS]]/Table2[[#This Row],[SC T]]))</f>
        <v>--</v>
      </c>
      <c r="AJ267" s="18" t="str">
        <f>IF(Table2[[#This Row],[SC T]]=0,"--", IF(Table2[[#This Row],[SC FE]]/Table2[[#This Row],[SC T]]=0, "--", Table2[[#This Row],[SC FE]]/Table2[[#This Row],[SC T]]))</f>
        <v>--</v>
      </c>
      <c r="AK267" s="15">
        <f>SUM(Table2[[#This Row],[FB T]],Table2[[#This Row],[XC T]],Table2[[#This Row],[VB T]],Table2[[#This Row],[SC T]])</f>
        <v>40</v>
      </c>
      <c r="AL267" s="2">
        <v>22</v>
      </c>
      <c r="AM267" s="2">
        <v>17</v>
      </c>
      <c r="AN267" s="2">
        <v>0</v>
      </c>
      <c r="AO267" s="2">
        <v>0</v>
      </c>
      <c r="AP267" s="6">
        <f>SUM(Table2[[#This Row],[BX B]:[BX FE]])</f>
        <v>39</v>
      </c>
      <c r="AQ267" s="11">
        <f>IF((Table2[[#This Row],[BX T]]/Table2[[#This Row],[Admission]]) = 0, "--", (Table2[[#This Row],[BX T]]/Table2[[#This Row],[Admission]]))</f>
        <v>0.41935483870967744</v>
      </c>
      <c r="AR267" s="11" t="str">
        <f>IF(Table2[[#This Row],[BX T]]=0,"--", IF(Table2[[#This Row],[BX HS]]/Table2[[#This Row],[BX T]]=0, "--", Table2[[#This Row],[BX HS]]/Table2[[#This Row],[BX T]]))</f>
        <v>--</v>
      </c>
      <c r="AS267" s="18" t="str">
        <f>IF(Table2[[#This Row],[BX T]]=0,"--", IF(Table2[[#This Row],[BX FE]]/Table2[[#This Row],[BX T]]=0, "--", Table2[[#This Row],[BX FE]]/Table2[[#This Row],[BX T]]))</f>
        <v>--</v>
      </c>
      <c r="AT267" s="2">
        <v>0</v>
      </c>
      <c r="AU267" s="2">
        <v>0</v>
      </c>
      <c r="AV267" s="2">
        <v>0</v>
      </c>
      <c r="AW267" s="2">
        <v>0</v>
      </c>
      <c r="AX267" s="6">
        <f>SUM(Table2[[#This Row],[SW B]:[SW FE]])</f>
        <v>0</v>
      </c>
      <c r="AY267" s="11" t="str">
        <f>IF((Table2[[#This Row],[SW T]]/Table2[[#This Row],[Admission]]) = 0, "--", (Table2[[#This Row],[SW T]]/Table2[[#This Row],[Admission]]))</f>
        <v>--</v>
      </c>
      <c r="AZ267" s="11" t="str">
        <f>IF(Table2[[#This Row],[SW T]]=0,"--", IF(Table2[[#This Row],[SW HS]]/Table2[[#This Row],[SW T]]=0, "--", Table2[[#This Row],[SW HS]]/Table2[[#This Row],[SW T]]))</f>
        <v>--</v>
      </c>
      <c r="BA267" s="18" t="str">
        <f>IF(Table2[[#This Row],[SW T]]=0,"--", IF(Table2[[#This Row],[SW FE]]/Table2[[#This Row],[SW T]]=0, "--", Table2[[#This Row],[SW FE]]/Table2[[#This Row],[SW T]]))</f>
        <v>--</v>
      </c>
      <c r="BB267" s="2">
        <v>0</v>
      </c>
      <c r="BC267" s="2">
        <v>0</v>
      </c>
      <c r="BD267" s="2">
        <v>0</v>
      </c>
      <c r="BE267" s="2">
        <v>0</v>
      </c>
      <c r="BF267" s="6">
        <f>SUM(Table2[[#This Row],[CHE B]:[CHE FE]])</f>
        <v>0</v>
      </c>
      <c r="BG267" s="11" t="str">
        <f>IF((Table2[[#This Row],[CHE T]]/Table2[[#This Row],[Admission]]) = 0, "--", (Table2[[#This Row],[CHE T]]/Table2[[#This Row],[Admission]]))</f>
        <v>--</v>
      </c>
      <c r="BH267" s="11" t="str">
        <f>IF(Table2[[#This Row],[CHE T]]=0,"--", IF(Table2[[#This Row],[CHE HS]]/Table2[[#This Row],[CHE T]]=0, "--", Table2[[#This Row],[CHE HS]]/Table2[[#This Row],[CHE T]]))</f>
        <v>--</v>
      </c>
      <c r="BI267" s="22" t="str">
        <f>IF(Table2[[#This Row],[CHE T]]=0,"--", IF(Table2[[#This Row],[CHE FE]]/Table2[[#This Row],[CHE T]]=0, "--", Table2[[#This Row],[CHE FE]]/Table2[[#This Row],[CHE T]]))</f>
        <v>--</v>
      </c>
      <c r="BJ267" s="2">
        <v>0</v>
      </c>
      <c r="BK267" s="2">
        <v>0</v>
      </c>
      <c r="BL267" s="2">
        <v>0</v>
      </c>
      <c r="BM267" s="2">
        <v>0</v>
      </c>
      <c r="BN267" s="6">
        <f>SUM(Table2[[#This Row],[WR B]:[WR FE]])</f>
        <v>0</v>
      </c>
      <c r="BO267" s="11" t="str">
        <f>IF((Table2[[#This Row],[WR T]]/Table2[[#This Row],[Admission]]) = 0, "--", (Table2[[#This Row],[WR T]]/Table2[[#This Row],[Admission]]))</f>
        <v>--</v>
      </c>
      <c r="BP267" s="11" t="str">
        <f>IF(Table2[[#This Row],[WR T]]=0,"--", IF(Table2[[#This Row],[WR HS]]/Table2[[#This Row],[WR T]]=0, "--", Table2[[#This Row],[WR HS]]/Table2[[#This Row],[WR T]]))</f>
        <v>--</v>
      </c>
      <c r="BQ267" s="18" t="str">
        <f>IF(Table2[[#This Row],[WR T]]=0,"--", IF(Table2[[#This Row],[WR FE]]/Table2[[#This Row],[WR T]]=0, "--", Table2[[#This Row],[WR FE]]/Table2[[#This Row],[WR T]]))</f>
        <v>--</v>
      </c>
      <c r="BR267" s="2">
        <v>0</v>
      </c>
      <c r="BS267" s="2">
        <v>0</v>
      </c>
      <c r="BT267" s="2">
        <v>0</v>
      </c>
      <c r="BU267" s="2">
        <v>0</v>
      </c>
      <c r="BV267" s="6">
        <f>SUM(Table2[[#This Row],[DNC B]:[DNC FE]])</f>
        <v>0</v>
      </c>
      <c r="BW267" s="11" t="str">
        <f>IF((Table2[[#This Row],[DNC T]]/Table2[[#This Row],[Admission]]) = 0, "--", (Table2[[#This Row],[DNC T]]/Table2[[#This Row],[Admission]]))</f>
        <v>--</v>
      </c>
      <c r="BX267" s="11" t="str">
        <f>IF(Table2[[#This Row],[DNC T]]=0,"--", IF(Table2[[#This Row],[DNC HS]]/Table2[[#This Row],[DNC T]]=0, "--", Table2[[#This Row],[DNC HS]]/Table2[[#This Row],[DNC T]]))</f>
        <v>--</v>
      </c>
      <c r="BY267" s="18" t="str">
        <f>IF(Table2[[#This Row],[DNC T]]=0,"--", IF(Table2[[#This Row],[DNC FE]]/Table2[[#This Row],[DNC T]]=0, "--", Table2[[#This Row],[DNC FE]]/Table2[[#This Row],[DNC T]]))</f>
        <v>--</v>
      </c>
      <c r="BZ267" s="24">
        <f>SUM(Table2[[#This Row],[BX T]],Table2[[#This Row],[SW T]],Table2[[#This Row],[CHE T]],Table2[[#This Row],[WR T]],Table2[[#This Row],[DNC T]])</f>
        <v>39</v>
      </c>
      <c r="CA267" s="2">
        <v>0</v>
      </c>
      <c r="CB267" s="2">
        <v>0</v>
      </c>
      <c r="CC267" s="2">
        <v>0</v>
      </c>
      <c r="CD267" s="2">
        <v>0</v>
      </c>
      <c r="CE267" s="6">
        <f>SUM(Table2[[#This Row],[TF B]:[TF FE]])</f>
        <v>0</v>
      </c>
      <c r="CF267" s="11" t="str">
        <f>IF((Table2[[#This Row],[TF T]]/Table2[[#This Row],[Admission]]) = 0, "--", (Table2[[#This Row],[TF T]]/Table2[[#This Row],[Admission]]))</f>
        <v>--</v>
      </c>
      <c r="CG267" s="11" t="str">
        <f>IF(Table2[[#This Row],[TF T]]=0,"--", IF(Table2[[#This Row],[TF HS]]/Table2[[#This Row],[TF T]]=0, "--", Table2[[#This Row],[TF HS]]/Table2[[#This Row],[TF T]]))</f>
        <v>--</v>
      </c>
      <c r="CH267" s="18" t="str">
        <f>IF(Table2[[#This Row],[TF T]]=0,"--", IF(Table2[[#This Row],[TF FE]]/Table2[[#This Row],[TF T]]=0, "--", Table2[[#This Row],[TF FE]]/Table2[[#This Row],[TF T]]))</f>
        <v>--</v>
      </c>
      <c r="CI267" s="2">
        <v>16</v>
      </c>
      <c r="CJ267" s="2">
        <v>0</v>
      </c>
      <c r="CK267" s="2">
        <v>0</v>
      </c>
      <c r="CL267" s="2">
        <v>0</v>
      </c>
      <c r="CM267" s="6">
        <f>SUM(Table2[[#This Row],[BB B]:[BB FE]])</f>
        <v>16</v>
      </c>
      <c r="CN267" s="11">
        <f>IF((Table2[[#This Row],[BB T]]/Table2[[#This Row],[Admission]]) = 0, "--", (Table2[[#This Row],[BB T]]/Table2[[#This Row],[Admission]]))</f>
        <v>0.17204301075268819</v>
      </c>
      <c r="CO267" s="11" t="str">
        <f>IF(Table2[[#This Row],[BB T]]=0,"--", IF(Table2[[#This Row],[BB HS]]/Table2[[#This Row],[BB T]]=0, "--", Table2[[#This Row],[BB HS]]/Table2[[#This Row],[BB T]]))</f>
        <v>--</v>
      </c>
      <c r="CP267" s="18" t="str">
        <f>IF(Table2[[#This Row],[BB T]]=0,"--", IF(Table2[[#This Row],[BB FE]]/Table2[[#This Row],[BB T]]=0, "--", Table2[[#This Row],[BB FE]]/Table2[[#This Row],[BB T]]))</f>
        <v>--</v>
      </c>
      <c r="CQ267" s="2">
        <v>0</v>
      </c>
      <c r="CR267" s="2">
        <v>14</v>
      </c>
      <c r="CS267" s="2">
        <v>0</v>
      </c>
      <c r="CT267" s="2">
        <v>0</v>
      </c>
      <c r="CU267" s="6">
        <f>SUM(Table2[[#This Row],[SB B]:[SB FE]])</f>
        <v>14</v>
      </c>
      <c r="CV267" s="11">
        <f>IF((Table2[[#This Row],[SB T]]/Table2[[#This Row],[Admission]]) = 0, "--", (Table2[[#This Row],[SB T]]/Table2[[#This Row],[Admission]]))</f>
        <v>0.15053763440860216</v>
      </c>
      <c r="CW267" s="11" t="str">
        <f>IF(Table2[[#This Row],[SB T]]=0,"--", IF(Table2[[#This Row],[SB HS]]/Table2[[#This Row],[SB T]]=0, "--", Table2[[#This Row],[SB HS]]/Table2[[#This Row],[SB T]]))</f>
        <v>--</v>
      </c>
      <c r="CX267" s="18" t="str">
        <f>IF(Table2[[#This Row],[SB T]]=0,"--", IF(Table2[[#This Row],[SB FE]]/Table2[[#This Row],[SB T]]=0, "--", Table2[[#This Row],[SB FE]]/Table2[[#This Row],[SB T]]))</f>
        <v>--</v>
      </c>
      <c r="CY267" s="2">
        <v>0</v>
      </c>
      <c r="CZ267" s="2">
        <v>0</v>
      </c>
      <c r="DA267" s="2">
        <v>0</v>
      </c>
      <c r="DB267" s="2">
        <v>0</v>
      </c>
      <c r="DC267" s="6">
        <f>SUM(Table2[[#This Row],[GF B]:[GF FE]])</f>
        <v>0</v>
      </c>
      <c r="DD267" s="11" t="str">
        <f>IF((Table2[[#This Row],[GF T]]/Table2[[#This Row],[Admission]]) = 0, "--", (Table2[[#This Row],[GF T]]/Table2[[#This Row],[Admission]]))</f>
        <v>--</v>
      </c>
      <c r="DE267" s="11" t="str">
        <f>IF(Table2[[#This Row],[GF T]]=0,"--", IF(Table2[[#This Row],[GF HS]]/Table2[[#This Row],[GF T]]=0, "--", Table2[[#This Row],[GF HS]]/Table2[[#This Row],[GF T]]))</f>
        <v>--</v>
      </c>
      <c r="DF267" s="18" t="str">
        <f>IF(Table2[[#This Row],[GF T]]=0,"--", IF(Table2[[#This Row],[GF FE]]/Table2[[#This Row],[GF T]]=0, "--", Table2[[#This Row],[GF FE]]/Table2[[#This Row],[GF T]]))</f>
        <v>--</v>
      </c>
      <c r="DG267" s="2">
        <v>0</v>
      </c>
      <c r="DH267" s="2">
        <v>0</v>
      </c>
      <c r="DI267" s="2">
        <v>0</v>
      </c>
      <c r="DJ267" s="2">
        <v>0</v>
      </c>
      <c r="DK267" s="6">
        <f>SUM(Table2[[#This Row],[TN B]:[TN FE]])</f>
        <v>0</v>
      </c>
      <c r="DL267" s="11" t="str">
        <f>IF((Table2[[#This Row],[TN T]]/Table2[[#This Row],[Admission]]) = 0, "--", (Table2[[#This Row],[TN T]]/Table2[[#This Row],[Admission]]))</f>
        <v>--</v>
      </c>
      <c r="DM267" s="11" t="str">
        <f>IF(Table2[[#This Row],[TN T]]=0,"--", IF(Table2[[#This Row],[TN HS]]/Table2[[#This Row],[TN T]]=0, "--", Table2[[#This Row],[TN HS]]/Table2[[#This Row],[TN T]]))</f>
        <v>--</v>
      </c>
      <c r="DN267" s="18" t="str">
        <f>IF(Table2[[#This Row],[TN T]]=0,"--", IF(Table2[[#This Row],[TN FE]]/Table2[[#This Row],[TN T]]=0, "--", Table2[[#This Row],[TN FE]]/Table2[[#This Row],[TN T]]))</f>
        <v>--</v>
      </c>
      <c r="DO267" s="2">
        <v>0</v>
      </c>
      <c r="DP267" s="2">
        <v>0</v>
      </c>
      <c r="DQ267" s="2">
        <v>0</v>
      </c>
      <c r="DR267" s="2">
        <v>0</v>
      </c>
      <c r="DS267" s="6">
        <f>SUM(Table2[[#This Row],[BND B]:[BND FE]])</f>
        <v>0</v>
      </c>
      <c r="DT267" s="11" t="str">
        <f>IF((Table2[[#This Row],[BND T]]/Table2[[#This Row],[Admission]]) = 0, "--", (Table2[[#This Row],[BND T]]/Table2[[#This Row],[Admission]]))</f>
        <v>--</v>
      </c>
      <c r="DU267" s="11" t="str">
        <f>IF(Table2[[#This Row],[BND T]]=0,"--", IF(Table2[[#This Row],[BND HS]]/Table2[[#This Row],[BND T]]=0, "--", Table2[[#This Row],[BND HS]]/Table2[[#This Row],[BND T]]))</f>
        <v>--</v>
      </c>
      <c r="DV267" s="18" t="str">
        <f>IF(Table2[[#This Row],[BND T]]=0,"--", IF(Table2[[#This Row],[BND FE]]/Table2[[#This Row],[BND T]]=0, "--", Table2[[#This Row],[BND FE]]/Table2[[#This Row],[BND T]]))</f>
        <v>--</v>
      </c>
      <c r="DW267" s="2">
        <v>0</v>
      </c>
      <c r="DX267" s="2">
        <v>0</v>
      </c>
      <c r="DY267" s="2">
        <v>0</v>
      </c>
      <c r="DZ267" s="2">
        <v>0</v>
      </c>
      <c r="EA267" s="6">
        <f>SUM(Table2[[#This Row],[SPE B]:[SPE FE]])</f>
        <v>0</v>
      </c>
      <c r="EB267" s="11" t="str">
        <f>IF((Table2[[#This Row],[SPE T]]/Table2[[#This Row],[Admission]]) = 0, "--", (Table2[[#This Row],[SPE T]]/Table2[[#This Row],[Admission]]))</f>
        <v>--</v>
      </c>
      <c r="EC267" s="11" t="str">
        <f>IF(Table2[[#This Row],[SPE T]]=0,"--", IF(Table2[[#This Row],[SPE HS]]/Table2[[#This Row],[SPE T]]=0, "--", Table2[[#This Row],[SPE HS]]/Table2[[#This Row],[SPE T]]))</f>
        <v>--</v>
      </c>
      <c r="ED267" s="18" t="str">
        <f>IF(Table2[[#This Row],[SPE T]]=0,"--", IF(Table2[[#This Row],[SPE FE]]/Table2[[#This Row],[SPE T]]=0, "--", Table2[[#This Row],[SPE FE]]/Table2[[#This Row],[SPE T]]))</f>
        <v>--</v>
      </c>
      <c r="EE267" s="2">
        <v>0</v>
      </c>
      <c r="EF267" s="2">
        <v>0</v>
      </c>
      <c r="EG267" s="2">
        <v>0</v>
      </c>
      <c r="EH267" s="2">
        <v>0</v>
      </c>
      <c r="EI267" s="6">
        <f>SUM(Table2[[#This Row],[ORC B]:[ORC FE]])</f>
        <v>0</v>
      </c>
      <c r="EJ267" s="11" t="str">
        <f>IF((Table2[[#This Row],[ORC T]]/Table2[[#This Row],[Admission]]) = 0, "--", (Table2[[#This Row],[ORC T]]/Table2[[#This Row],[Admission]]))</f>
        <v>--</v>
      </c>
      <c r="EK267" s="11" t="str">
        <f>IF(Table2[[#This Row],[ORC T]]=0,"--", IF(Table2[[#This Row],[ORC HS]]/Table2[[#This Row],[ORC T]]=0, "--", Table2[[#This Row],[ORC HS]]/Table2[[#This Row],[ORC T]]))</f>
        <v>--</v>
      </c>
      <c r="EL267" s="18" t="str">
        <f>IF(Table2[[#This Row],[ORC T]]=0,"--", IF(Table2[[#This Row],[ORC FE]]/Table2[[#This Row],[ORC T]]=0, "--", Table2[[#This Row],[ORC FE]]/Table2[[#This Row],[ORC T]]))</f>
        <v>--</v>
      </c>
      <c r="EM267" s="2">
        <v>0</v>
      </c>
      <c r="EN267" s="2">
        <v>0</v>
      </c>
      <c r="EO267" s="2">
        <v>0</v>
      </c>
      <c r="EP267" s="2">
        <v>0</v>
      </c>
      <c r="EQ267" s="6">
        <f>SUM(Table2[[#This Row],[SOL B]:[SOL FE]])</f>
        <v>0</v>
      </c>
      <c r="ER267" s="11" t="str">
        <f>IF((Table2[[#This Row],[SOL T]]/Table2[[#This Row],[Admission]]) = 0, "--", (Table2[[#This Row],[SOL T]]/Table2[[#This Row],[Admission]]))</f>
        <v>--</v>
      </c>
      <c r="ES267" s="11" t="str">
        <f>IF(Table2[[#This Row],[SOL T]]=0,"--", IF(Table2[[#This Row],[SOL HS]]/Table2[[#This Row],[SOL T]]=0, "--", Table2[[#This Row],[SOL HS]]/Table2[[#This Row],[SOL T]]))</f>
        <v>--</v>
      </c>
      <c r="ET267" s="18" t="str">
        <f>IF(Table2[[#This Row],[SOL T]]=0,"--", IF(Table2[[#This Row],[SOL FE]]/Table2[[#This Row],[SOL T]]=0, "--", Table2[[#This Row],[SOL FE]]/Table2[[#This Row],[SOL T]]))</f>
        <v>--</v>
      </c>
      <c r="EU267" s="2">
        <v>0</v>
      </c>
      <c r="EV267" s="2">
        <v>0</v>
      </c>
      <c r="EW267" s="2">
        <v>0</v>
      </c>
      <c r="EX267" s="2">
        <v>0</v>
      </c>
      <c r="EY267" s="6">
        <f>SUM(Table2[[#This Row],[CHO B]:[CHO FE]])</f>
        <v>0</v>
      </c>
      <c r="EZ267" s="11" t="str">
        <f>IF((Table2[[#This Row],[CHO T]]/Table2[[#This Row],[Admission]]) = 0, "--", (Table2[[#This Row],[CHO T]]/Table2[[#This Row],[Admission]]))</f>
        <v>--</v>
      </c>
      <c r="FA267" s="11" t="str">
        <f>IF(Table2[[#This Row],[CHO T]]=0,"--", IF(Table2[[#This Row],[CHO HS]]/Table2[[#This Row],[CHO T]]=0, "--", Table2[[#This Row],[CHO HS]]/Table2[[#This Row],[CHO T]]))</f>
        <v>--</v>
      </c>
      <c r="FB267" s="18" t="str">
        <f>IF(Table2[[#This Row],[CHO T]]=0,"--", IF(Table2[[#This Row],[CHO FE]]/Table2[[#This Row],[CHO T]]=0, "--", Table2[[#This Row],[CHO FE]]/Table2[[#This Row],[CHO T]]))</f>
        <v>--</v>
      </c>
      <c r="FC26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30</v>
      </c>
      <c r="FD267">
        <v>0</v>
      </c>
      <c r="FE267">
        <v>0</v>
      </c>
      <c r="FF267" s="1" t="s">
        <v>390</v>
      </c>
      <c r="FG267" s="1" t="s">
        <v>390</v>
      </c>
      <c r="FH267">
        <v>0</v>
      </c>
      <c r="FI267">
        <v>0</v>
      </c>
      <c r="FJ267" s="1" t="s">
        <v>390</v>
      </c>
      <c r="FK267" s="1" t="s">
        <v>390</v>
      </c>
      <c r="FL267">
        <v>0</v>
      </c>
      <c r="FM267">
        <v>0</v>
      </c>
      <c r="FN267" s="1" t="s">
        <v>390</v>
      </c>
      <c r="FO267" s="1" t="s">
        <v>390</v>
      </c>
    </row>
    <row r="268" spans="1:171">
      <c r="A268">
        <v>986</v>
      </c>
      <c r="B268">
        <v>114</v>
      </c>
      <c r="C268" t="s">
        <v>112</v>
      </c>
      <c r="D268" t="s">
        <v>365</v>
      </c>
      <c r="E268" s="20">
        <v>116</v>
      </c>
      <c r="F268" s="2">
        <v>19</v>
      </c>
      <c r="G268" s="2">
        <v>0</v>
      </c>
      <c r="H268" s="2">
        <v>0</v>
      </c>
      <c r="I268" s="2">
        <v>0</v>
      </c>
      <c r="J268" s="6">
        <f>SUM(Table2[[#This Row],[FB B]:[FB FE]])</f>
        <v>19</v>
      </c>
      <c r="K268" s="11">
        <f>IF((Table2[[#This Row],[FB T]]/Table2[[#This Row],[Admission]]) = 0, "--", (Table2[[#This Row],[FB T]]/Table2[[#This Row],[Admission]]))</f>
        <v>0.16379310344827586</v>
      </c>
      <c r="L268" s="11" t="str">
        <f>IF(Table2[[#This Row],[FB T]]=0,"--", IF(Table2[[#This Row],[FB HS]]/Table2[[#This Row],[FB T]]=0, "--", Table2[[#This Row],[FB HS]]/Table2[[#This Row],[FB T]]))</f>
        <v>--</v>
      </c>
      <c r="M268" s="18" t="str">
        <f>IF(Table2[[#This Row],[FB T]]=0,"--", IF(Table2[[#This Row],[FB FE]]/Table2[[#This Row],[FB T]]=0, "--", Table2[[#This Row],[FB FE]]/Table2[[#This Row],[FB T]]))</f>
        <v>--</v>
      </c>
      <c r="N268" s="2">
        <v>12</v>
      </c>
      <c r="O268" s="2">
        <v>9</v>
      </c>
      <c r="P268" s="2">
        <v>0</v>
      </c>
      <c r="Q268" s="2">
        <v>0</v>
      </c>
      <c r="R268" s="6">
        <f>SUM(Table2[[#This Row],[XC B]:[XC FE]])</f>
        <v>21</v>
      </c>
      <c r="S268" s="11">
        <f>IF((Table2[[#This Row],[XC T]]/Table2[[#This Row],[Admission]]) = 0, "--", (Table2[[#This Row],[XC T]]/Table2[[#This Row],[Admission]]))</f>
        <v>0.18103448275862069</v>
      </c>
      <c r="T268" s="11" t="str">
        <f>IF(Table2[[#This Row],[XC T]]=0,"--", IF(Table2[[#This Row],[XC HS]]/Table2[[#This Row],[XC T]]=0, "--", Table2[[#This Row],[XC HS]]/Table2[[#This Row],[XC T]]))</f>
        <v>--</v>
      </c>
      <c r="U268" s="18" t="str">
        <f>IF(Table2[[#This Row],[XC T]]=0,"--", IF(Table2[[#This Row],[XC FE]]/Table2[[#This Row],[XC T]]=0, "--", Table2[[#This Row],[XC FE]]/Table2[[#This Row],[XC T]]))</f>
        <v>--</v>
      </c>
      <c r="V268" s="2">
        <v>26</v>
      </c>
      <c r="W268" s="2">
        <v>0</v>
      </c>
      <c r="X268" s="2">
        <v>1</v>
      </c>
      <c r="Y268" s="6">
        <f>SUM(Table2[[#This Row],[VB G]:[VB FE]])</f>
        <v>27</v>
      </c>
      <c r="Z268" s="11">
        <f>IF((Table2[[#This Row],[VB T]]/Table2[[#This Row],[Admission]]) = 0, "--", (Table2[[#This Row],[VB T]]/Table2[[#This Row],[Admission]]))</f>
        <v>0.23275862068965517</v>
      </c>
      <c r="AA268" s="11" t="str">
        <f>IF(Table2[[#This Row],[VB T]]=0,"--", IF(Table2[[#This Row],[VB HS]]/Table2[[#This Row],[VB T]]=0, "--", Table2[[#This Row],[VB HS]]/Table2[[#This Row],[VB T]]))</f>
        <v>--</v>
      </c>
      <c r="AB268" s="18">
        <f>IF(Table2[[#This Row],[VB T]]=0,"--", IF(Table2[[#This Row],[VB FE]]/Table2[[#This Row],[VB T]]=0, "--", Table2[[#This Row],[VB FE]]/Table2[[#This Row],[VB T]]))</f>
        <v>3.7037037037037035E-2</v>
      </c>
      <c r="AC268" s="2">
        <v>0</v>
      </c>
      <c r="AD268" s="2">
        <v>0</v>
      </c>
      <c r="AE268" s="2">
        <v>0</v>
      </c>
      <c r="AF268" s="2">
        <v>0</v>
      </c>
      <c r="AG268" s="6">
        <f>SUM(Table2[[#This Row],[SC B]:[SC FE]])</f>
        <v>0</v>
      </c>
      <c r="AH268" s="11" t="str">
        <f>IF((Table2[[#This Row],[SC T]]/Table2[[#This Row],[Admission]]) = 0, "--", (Table2[[#This Row],[SC T]]/Table2[[#This Row],[Admission]]))</f>
        <v>--</v>
      </c>
      <c r="AI268" s="11" t="str">
        <f>IF(Table2[[#This Row],[SC T]]=0,"--", IF(Table2[[#This Row],[SC HS]]/Table2[[#This Row],[SC T]]=0, "--", Table2[[#This Row],[SC HS]]/Table2[[#This Row],[SC T]]))</f>
        <v>--</v>
      </c>
      <c r="AJ268" s="18" t="str">
        <f>IF(Table2[[#This Row],[SC T]]=0,"--", IF(Table2[[#This Row],[SC FE]]/Table2[[#This Row],[SC T]]=0, "--", Table2[[#This Row],[SC FE]]/Table2[[#This Row],[SC T]]))</f>
        <v>--</v>
      </c>
      <c r="AK268" s="15">
        <f>SUM(Table2[[#This Row],[FB T]],Table2[[#This Row],[XC T]],Table2[[#This Row],[VB T]],Table2[[#This Row],[SC T]])</f>
        <v>67</v>
      </c>
      <c r="AL268" s="2">
        <v>14</v>
      </c>
      <c r="AM268" s="2">
        <v>19</v>
      </c>
      <c r="AN268" s="2">
        <v>0</v>
      </c>
      <c r="AO268" s="2">
        <v>0</v>
      </c>
      <c r="AP268" s="6">
        <f>SUM(Table2[[#This Row],[BX B]:[BX FE]])</f>
        <v>33</v>
      </c>
      <c r="AQ268" s="11">
        <f>IF((Table2[[#This Row],[BX T]]/Table2[[#This Row],[Admission]]) = 0, "--", (Table2[[#This Row],[BX T]]/Table2[[#This Row],[Admission]]))</f>
        <v>0.28448275862068967</v>
      </c>
      <c r="AR268" s="11" t="str">
        <f>IF(Table2[[#This Row],[BX T]]=0,"--", IF(Table2[[#This Row],[BX HS]]/Table2[[#This Row],[BX T]]=0, "--", Table2[[#This Row],[BX HS]]/Table2[[#This Row],[BX T]]))</f>
        <v>--</v>
      </c>
      <c r="AS268" s="18" t="str">
        <f>IF(Table2[[#This Row],[BX T]]=0,"--", IF(Table2[[#This Row],[BX FE]]/Table2[[#This Row],[BX T]]=0, "--", Table2[[#This Row],[BX FE]]/Table2[[#This Row],[BX T]]))</f>
        <v>--</v>
      </c>
      <c r="AT268" s="2">
        <v>0</v>
      </c>
      <c r="AU268" s="2">
        <v>0</v>
      </c>
      <c r="AV268" s="2">
        <v>0</v>
      </c>
      <c r="AW268" s="2">
        <v>0</v>
      </c>
      <c r="AX268" s="6">
        <f>SUM(Table2[[#This Row],[SW B]:[SW FE]])</f>
        <v>0</v>
      </c>
      <c r="AY268" s="11" t="str">
        <f>IF((Table2[[#This Row],[SW T]]/Table2[[#This Row],[Admission]]) = 0, "--", (Table2[[#This Row],[SW T]]/Table2[[#This Row],[Admission]]))</f>
        <v>--</v>
      </c>
      <c r="AZ268" s="11" t="str">
        <f>IF(Table2[[#This Row],[SW T]]=0,"--", IF(Table2[[#This Row],[SW HS]]/Table2[[#This Row],[SW T]]=0, "--", Table2[[#This Row],[SW HS]]/Table2[[#This Row],[SW T]]))</f>
        <v>--</v>
      </c>
      <c r="BA268" s="18" t="str">
        <f>IF(Table2[[#This Row],[SW T]]=0,"--", IF(Table2[[#This Row],[SW FE]]/Table2[[#This Row],[SW T]]=0, "--", Table2[[#This Row],[SW FE]]/Table2[[#This Row],[SW T]]))</f>
        <v>--</v>
      </c>
      <c r="BB268" s="2">
        <v>0</v>
      </c>
      <c r="BC268" s="2">
        <v>0</v>
      </c>
      <c r="BD268" s="2">
        <v>0</v>
      </c>
      <c r="BE268" s="2">
        <v>0</v>
      </c>
      <c r="BF268" s="6">
        <f>SUM(Table2[[#This Row],[CHE B]:[CHE FE]])</f>
        <v>0</v>
      </c>
      <c r="BG268" s="11" t="str">
        <f>IF((Table2[[#This Row],[CHE T]]/Table2[[#This Row],[Admission]]) = 0, "--", (Table2[[#This Row],[CHE T]]/Table2[[#This Row],[Admission]]))</f>
        <v>--</v>
      </c>
      <c r="BH268" s="11" t="str">
        <f>IF(Table2[[#This Row],[CHE T]]=0,"--", IF(Table2[[#This Row],[CHE HS]]/Table2[[#This Row],[CHE T]]=0, "--", Table2[[#This Row],[CHE HS]]/Table2[[#This Row],[CHE T]]))</f>
        <v>--</v>
      </c>
      <c r="BI268" s="22" t="str">
        <f>IF(Table2[[#This Row],[CHE T]]=0,"--", IF(Table2[[#This Row],[CHE FE]]/Table2[[#This Row],[CHE T]]=0, "--", Table2[[#This Row],[CHE FE]]/Table2[[#This Row],[CHE T]]))</f>
        <v>--</v>
      </c>
      <c r="BJ268" s="2">
        <v>6</v>
      </c>
      <c r="BK268" s="2">
        <v>0</v>
      </c>
      <c r="BL268" s="2">
        <v>0</v>
      </c>
      <c r="BM268" s="2">
        <v>0</v>
      </c>
      <c r="BN268" s="6">
        <f>SUM(Table2[[#This Row],[WR B]:[WR FE]])</f>
        <v>6</v>
      </c>
      <c r="BO268" s="11">
        <f>IF((Table2[[#This Row],[WR T]]/Table2[[#This Row],[Admission]]) = 0, "--", (Table2[[#This Row],[WR T]]/Table2[[#This Row],[Admission]]))</f>
        <v>5.1724137931034482E-2</v>
      </c>
      <c r="BP268" s="11" t="str">
        <f>IF(Table2[[#This Row],[WR T]]=0,"--", IF(Table2[[#This Row],[WR HS]]/Table2[[#This Row],[WR T]]=0, "--", Table2[[#This Row],[WR HS]]/Table2[[#This Row],[WR T]]))</f>
        <v>--</v>
      </c>
      <c r="BQ268" s="18" t="str">
        <f>IF(Table2[[#This Row],[WR T]]=0,"--", IF(Table2[[#This Row],[WR FE]]/Table2[[#This Row],[WR T]]=0, "--", Table2[[#This Row],[WR FE]]/Table2[[#This Row],[WR T]]))</f>
        <v>--</v>
      </c>
      <c r="BR268" s="2">
        <v>0</v>
      </c>
      <c r="BS268" s="2">
        <v>0</v>
      </c>
      <c r="BT268" s="2">
        <v>0</v>
      </c>
      <c r="BU268" s="2">
        <v>0</v>
      </c>
      <c r="BV268" s="6">
        <f>SUM(Table2[[#This Row],[DNC B]:[DNC FE]])</f>
        <v>0</v>
      </c>
      <c r="BW268" s="11" t="str">
        <f>IF((Table2[[#This Row],[DNC T]]/Table2[[#This Row],[Admission]]) = 0, "--", (Table2[[#This Row],[DNC T]]/Table2[[#This Row],[Admission]]))</f>
        <v>--</v>
      </c>
      <c r="BX268" s="11" t="str">
        <f>IF(Table2[[#This Row],[DNC T]]=0,"--", IF(Table2[[#This Row],[DNC HS]]/Table2[[#This Row],[DNC T]]=0, "--", Table2[[#This Row],[DNC HS]]/Table2[[#This Row],[DNC T]]))</f>
        <v>--</v>
      </c>
      <c r="BY268" s="18" t="str">
        <f>IF(Table2[[#This Row],[DNC T]]=0,"--", IF(Table2[[#This Row],[DNC FE]]/Table2[[#This Row],[DNC T]]=0, "--", Table2[[#This Row],[DNC FE]]/Table2[[#This Row],[DNC T]]))</f>
        <v>--</v>
      </c>
      <c r="BZ268" s="24">
        <f>SUM(Table2[[#This Row],[BX T]],Table2[[#This Row],[SW T]],Table2[[#This Row],[CHE T]],Table2[[#This Row],[WR T]],Table2[[#This Row],[DNC T]])</f>
        <v>39</v>
      </c>
      <c r="CA268" s="2">
        <v>15</v>
      </c>
      <c r="CB268" s="2">
        <v>12</v>
      </c>
      <c r="CC268" s="2">
        <v>0</v>
      </c>
      <c r="CD268" s="2">
        <v>1</v>
      </c>
      <c r="CE268" s="6">
        <f>SUM(Table2[[#This Row],[TF B]:[TF FE]])</f>
        <v>28</v>
      </c>
      <c r="CF268" s="11">
        <f>IF((Table2[[#This Row],[TF T]]/Table2[[#This Row],[Admission]]) = 0, "--", (Table2[[#This Row],[TF T]]/Table2[[#This Row],[Admission]]))</f>
        <v>0.2413793103448276</v>
      </c>
      <c r="CG268" s="11" t="str">
        <f>IF(Table2[[#This Row],[TF T]]=0,"--", IF(Table2[[#This Row],[TF HS]]/Table2[[#This Row],[TF T]]=0, "--", Table2[[#This Row],[TF HS]]/Table2[[#This Row],[TF T]]))</f>
        <v>--</v>
      </c>
      <c r="CH268" s="18">
        <f>IF(Table2[[#This Row],[TF T]]=0,"--", IF(Table2[[#This Row],[TF FE]]/Table2[[#This Row],[TF T]]=0, "--", Table2[[#This Row],[TF FE]]/Table2[[#This Row],[TF T]]))</f>
        <v>3.5714285714285712E-2</v>
      </c>
      <c r="CI268" s="2">
        <v>18</v>
      </c>
      <c r="CJ268" s="2">
        <v>0</v>
      </c>
      <c r="CK268" s="2">
        <v>0</v>
      </c>
      <c r="CL268" s="2">
        <v>0</v>
      </c>
      <c r="CM268" s="6">
        <f>SUM(Table2[[#This Row],[BB B]:[BB FE]])</f>
        <v>18</v>
      </c>
      <c r="CN268" s="11">
        <f>IF((Table2[[#This Row],[BB T]]/Table2[[#This Row],[Admission]]) = 0, "--", (Table2[[#This Row],[BB T]]/Table2[[#This Row],[Admission]]))</f>
        <v>0.15517241379310345</v>
      </c>
      <c r="CO268" s="11" t="str">
        <f>IF(Table2[[#This Row],[BB T]]=0,"--", IF(Table2[[#This Row],[BB HS]]/Table2[[#This Row],[BB T]]=0, "--", Table2[[#This Row],[BB HS]]/Table2[[#This Row],[BB T]]))</f>
        <v>--</v>
      </c>
      <c r="CP268" s="18" t="str">
        <f>IF(Table2[[#This Row],[BB T]]=0,"--", IF(Table2[[#This Row],[BB FE]]/Table2[[#This Row],[BB T]]=0, "--", Table2[[#This Row],[BB FE]]/Table2[[#This Row],[BB T]]))</f>
        <v>--</v>
      </c>
      <c r="CQ268" s="2">
        <v>0</v>
      </c>
      <c r="CR268" s="2">
        <v>15</v>
      </c>
      <c r="CS268" s="2">
        <v>0</v>
      </c>
      <c r="CT268" s="2">
        <v>0</v>
      </c>
      <c r="CU268" s="6">
        <f>SUM(Table2[[#This Row],[SB B]:[SB FE]])</f>
        <v>15</v>
      </c>
      <c r="CV268" s="11">
        <f>IF((Table2[[#This Row],[SB T]]/Table2[[#This Row],[Admission]]) = 0, "--", (Table2[[#This Row],[SB T]]/Table2[[#This Row],[Admission]]))</f>
        <v>0.12931034482758622</v>
      </c>
      <c r="CW268" s="11" t="str">
        <f>IF(Table2[[#This Row],[SB T]]=0,"--", IF(Table2[[#This Row],[SB HS]]/Table2[[#This Row],[SB T]]=0, "--", Table2[[#This Row],[SB HS]]/Table2[[#This Row],[SB T]]))</f>
        <v>--</v>
      </c>
      <c r="CX268" s="18" t="str">
        <f>IF(Table2[[#This Row],[SB T]]=0,"--", IF(Table2[[#This Row],[SB FE]]/Table2[[#This Row],[SB T]]=0, "--", Table2[[#This Row],[SB FE]]/Table2[[#This Row],[SB T]]))</f>
        <v>--</v>
      </c>
      <c r="CY268" s="2">
        <v>4</v>
      </c>
      <c r="CZ268" s="2">
        <v>5</v>
      </c>
      <c r="DA268" s="2">
        <v>0</v>
      </c>
      <c r="DB268" s="2">
        <v>0</v>
      </c>
      <c r="DC268" s="6">
        <f>SUM(Table2[[#This Row],[GF B]:[GF FE]])</f>
        <v>9</v>
      </c>
      <c r="DD268" s="11">
        <f>IF((Table2[[#This Row],[GF T]]/Table2[[#This Row],[Admission]]) = 0, "--", (Table2[[#This Row],[GF T]]/Table2[[#This Row],[Admission]]))</f>
        <v>7.7586206896551727E-2</v>
      </c>
      <c r="DE268" s="11" t="str">
        <f>IF(Table2[[#This Row],[GF T]]=0,"--", IF(Table2[[#This Row],[GF HS]]/Table2[[#This Row],[GF T]]=0, "--", Table2[[#This Row],[GF HS]]/Table2[[#This Row],[GF T]]))</f>
        <v>--</v>
      </c>
      <c r="DF268" s="18" t="str">
        <f>IF(Table2[[#This Row],[GF T]]=0,"--", IF(Table2[[#This Row],[GF FE]]/Table2[[#This Row],[GF T]]=0, "--", Table2[[#This Row],[GF FE]]/Table2[[#This Row],[GF T]]))</f>
        <v>--</v>
      </c>
      <c r="DG268" s="2">
        <v>0</v>
      </c>
      <c r="DH268" s="2">
        <v>0</v>
      </c>
      <c r="DI268" s="2">
        <v>0</v>
      </c>
      <c r="DJ268" s="2">
        <v>0</v>
      </c>
      <c r="DK268" s="6">
        <f>SUM(Table2[[#This Row],[TN B]:[TN FE]])</f>
        <v>0</v>
      </c>
      <c r="DL268" s="11" t="str">
        <f>IF((Table2[[#This Row],[TN T]]/Table2[[#This Row],[Admission]]) = 0, "--", (Table2[[#This Row],[TN T]]/Table2[[#This Row],[Admission]]))</f>
        <v>--</v>
      </c>
      <c r="DM268" s="11" t="str">
        <f>IF(Table2[[#This Row],[TN T]]=0,"--", IF(Table2[[#This Row],[TN HS]]/Table2[[#This Row],[TN T]]=0, "--", Table2[[#This Row],[TN HS]]/Table2[[#This Row],[TN T]]))</f>
        <v>--</v>
      </c>
      <c r="DN268" s="18" t="str">
        <f>IF(Table2[[#This Row],[TN T]]=0,"--", IF(Table2[[#This Row],[TN FE]]/Table2[[#This Row],[TN T]]=0, "--", Table2[[#This Row],[TN FE]]/Table2[[#This Row],[TN T]]))</f>
        <v>--</v>
      </c>
      <c r="DO268" s="2">
        <v>0</v>
      </c>
      <c r="DP268" s="2">
        <v>0</v>
      </c>
      <c r="DQ268" s="2">
        <v>0</v>
      </c>
      <c r="DR268" s="2">
        <v>0</v>
      </c>
      <c r="DS268" s="6">
        <f>SUM(Table2[[#This Row],[BND B]:[BND FE]])</f>
        <v>0</v>
      </c>
      <c r="DT268" s="11" t="str">
        <f>IF((Table2[[#This Row],[BND T]]/Table2[[#This Row],[Admission]]) = 0, "--", (Table2[[#This Row],[BND T]]/Table2[[#This Row],[Admission]]))</f>
        <v>--</v>
      </c>
      <c r="DU268" s="11" t="str">
        <f>IF(Table2[[#This Row],[BND T]]=0,"--", IF(Table2[[#This Row],[BND HS]]/Table2[[#This Row],[BND T]]=0, "--", Table2[[#This Row],[BND HS]]/Table2[[#This Row],[BND T]]))</f>
        <v>--</v>
      </c>
      <c r="DV268" s="18" t="str">
        <f>IF(Table2[[#This Row],[BND T]]=0,"--", IF(Table2[[#This Row],[BND FE]]/Table2[[#This Row],[BND T]]=0, "--", Table2[[#This Row],[BND FE]]/Table2[[#This Row],[BND T]]))</f>
        <v>--</v>
      </c>
      <c r="DW268" s="2">
        <v>0</v>
      </c>
      <c r="DX268" s="2">
        <v>0</v>
      </c>
      <c r="DY268" s="2">
        <v>0</v>
      </c>
      <c r="DZ268" s="2">
        <v>0</v>
      </c>
      <c r="EA268" s="6">
        <f>SUM(Table2[[#This Row],[SPE B]:[SPE FE]])</f>
        <v>0</v>
      </c>
      <c r="EB268" s="11" t="str">
        <f>IF((Table2[[#This Row],[SPE T]]/Table2[[#This Row],[Admission]]) = 0, "--", (Table2[[#This Row],[SPE T]]/Table2[[#This Row],[Admission]]))</f>
        <v>--</v>
      </c>
      <c r="EC268" s="11" t="str">
        <f>IF(Table2[[#This Row],[SPE T]]=0,"--", IF(Table2[[#This Row],[SPE HS]]/Table2[[#This Row],[SPE T]]=0, "--", Table2[[#This Row],[SPE HS]]/Table2[[#This Row],[SPE T]]))</f>
        <v>--</v>
      </c>
      <c r="ED268" s="18" t="str">
        <f>IF(Table2[[#This Row],[SPE T]]=0,"--", IF(Table2[[#This Row],[SPE FE]]/Table2[[#This Row],[SPE T]]=0, "--", Table2[[#This Row],[SPE FE]]/Table2[[#This Row],[SPE T]]))</f>
        <v>--</v>
      </c>
      <c r="EE268" s="2">
        <v>0</v>
      </c>
      <c r="EF268" s="2">
        <v>0</v>
      </c>
      <c r="EG268" s="2">
        <v>0</v>
      </c>
      <c r="EH268" s="2">
        <v>0</v>
      </c>
      <c r="EI268" s="6">
        <f>SUM(Table2[[#This Row],[ORC B]:[ORC FE]])</f>
        <v>0</v>
      </c>
      <c r="EJ268" s="11" t="str">
        <f>IF((Table2[[#This Row],[ORC T]]/Table2[[#This Row],[Admission]]) = 0, "--", (Table2[[#This Row],[ORC T]]/Table2[[#This Row],[Admission]]))</f>
        <v>--</v>
      </c>
      <c r="EK268" s="11" t="str">
        <f>IF(Table2[[#This Row],[ORC T]]=0,"--", IF(Table2[[#This Row],[ORC HS]]/Table2[[#This Row],[ORC T]]=0, "--", Table2[[#This Row],[ORC HS]]/Table2[[#This Row],[ORC T]]))</f>
        <v>--</v>
      </c>
      <c r="EL268" s="18" t="str">
        <f>IF(Table2[[#This Row],[ORC T]]=0,"--", IF(Table2[[#This Row],[ORC FE]]/Table2[[#This Row],[ORC T]]=0, "--", Table2[[#This Row],[ORC FE]]/Table2[[#This Row],[ORC T]]))</f>
        <v>--</v>
      </c>
      <c r="EM268" s="2">
        <v>0</v>
      </c>
      <c r="EN268" s="2">
        <v>0</v>
      </c>
      <c r="EO268" s="2">
        <v>0</v>
      </c>
      <c r="EP268" s="2">
        <v>0</v>
      </c>
      <c r="EQ268" s="6">
        <f>SUM(Table2[[#This Row],[SOL B]:[SOL FE]])</f>
        <v>0</v>
      </c>
      <c r="ER268" s="11" t="str">
        <f>IF((Table2[[#This Row],[SOL T]]/Table2[[#This Row],[Admission]]) = 0, "--", (Table2[[#This Row],[SOL T]]/Table2[[#This Row],[Admission]]))</f>
        <v>--</v>
      </c>
      <c r="ES268" s="11" t="str">
        <f>IF(Table2[[#This Row],[SOL T]]=0,"--", IF(Table2[[#This Row],[SOL HS]]/Table2[[#This Row],[SOL T]]=0, "--", Table2[[#This Row],[SOL HS]]/Table2[[#This Row],[SOL T]]))</f>
        <v>--</v>
      </c>
      <c r="ET268" s="18" t="str">
        <f>IF(Table2[[#This Row],[SOL T]]=0,"--", IF(Table2[[#This Row],[SOL FE]]/Table2[[#This Row],[SOL T]]=0, "--", Table2[[#This Row],[SOL FE]]/Table2[[#This Row],[SOL T]]))</f>
        <v>--</v>
      </c>
      <c r="EU268" s="2">
        <v>0</v>
      </c>
      <c r="EV268" s="2">
        <v>0</v>
      </c>
      <c r="EW268" s="2">
        <v>0</v>
      </c>
      <c r="EX268" s="2">
        <v>0</v>
      </c>
      <c r="EY268" s="6">
        <f>SUM(Table2[[#This Row],[CHO B]:[CHO FE]])</f>
        <v>0</v>
      </c>
      <c r="EZ268" s="11" t="str">
        <f>IF((Table2[[#This Row],[CHO T]]/Table2[[#This Row],[Admission]]) = 0, "--", (Table2[[#This Row],[CHO T]]/Table2[[#This Row],[Admission]]))</f>
        <v>--</v>
      </c>
      <c r="FA268" s="11" t="str">
        <f>IF(Table2[[#This Row],[CHO T]]=0,"--", IF(Table2[[#This Row],[CHO HS]]/Table2[[#This Row],[CHO T]]=0, "--", Table2[[#This Row],[CHO HS]]/Table2[[#This Row],[CHO T]]))</f>
        <v>--</v>
      </c>
      <c r="FB268" s="18" t="str">
        <f>IF(Table2[[#This Row],[CHO T]]=0,"--", IF(Table2[[#This Row],[CHO FE]]/Table2[[#This Row],[CHO T]]=0, "--", Table2[[#This Row],[CHO FE]]/Table2[[#This Row],[CHO T]]))</f>
        <v>--</v>
      </c>
      <c r="FC26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70</v>
      </c>
      <c r="FD268">
        <v>0</v>
      </c>
      <c r="FE268">
        <v>0</v>
      </c>
      <c r="FF268">
        <v>0</v>
      </c>
      <c r="FG268">
        <v>0</v>
      </c>
      <c r="FH268">
        <v>0</v>
      </c>
      <c r="FI268">
        <v>0</v>
      </c>
      <c r="FJ268" s="1" t="s">
        <v>390</v>
      </c>
      <c r="FK268" s="1" t="s">
        <v>390</v>
      </c>
      <c r="FL268">
        <v>0</v>
      </c>
      <c r="FM268">
        <v>0</v>
      </c>
      <c r="FN268" s="1" t="s">
        <v>390</v>
      </c>
      <c r="FO268" s="1" t="s">
        <v>390</v>
      </c>
    </row>
    <row r="269" spans="1:171">
      <c r="A269">
        <v>967</v>
      </c>
      <c r="B269">
        <v>190</v>
      </c>
      <c r="C269" t="s">
        <v>97</v>
      </c>
      <c r="D269" t="s">
        <v>366</v>
      </c>
      <c r="E269" s="20">
        <v>257</v>
      </c>
      <c r="F269" s="2">
        <v>42</v>
      </c>
      <c r="G269" s="2">
        <v>0</v>
      </c>
      <c r="H269" s="2">
        <v>0</v>
      </c>
      <c r="I269" s="2">
        <v>0</v>
      </c>
      <c r="J269" s="6">
        <f>SUM(Table2[[#This Row],[FB B]:[FB FE]])</f>
        <v>42</v>
      </c>
      <c r="K269" s="11">
        <f>IF((Table2[[#This Row],[FB T]]/Table2[[#This Row],[Admission]]) = 0, "--", (Table2[[#This Row],[FB T]]/Table2[[#This Row],[Admission]]))</f>
        <v>0.16342412451361868</v>
      </c>
      <c r="L269" s="11" t="str">
        <f>IF(Table2[[#This Row],[FB T]]=0,"--", IF(Table2[[#This Row],[FB HS]]/Table2[[#This Row],[FB T]]=0, "--", Table2[[#This Row],[FB HS]]/Table2[[#This Row],[FB T]]))</f>
        <v>--</v>
      </c>
      <c r="M269" s="18" t="str">
        <f>IF(Table2[[#This Row],[FB T]]=0,"--", IF(Table2[[#This Row],[FB FE]]/Table2[[#This Row],[FB T]]=0, "--", Table2[[#This Row],[FB FE]]/Table2[[#This Row],[FB T]]))</f>
        <v>--</v>
      </c>
      <c r="N269" s="2">
        <v>10</v>
      </c>
      <c r="O269" s="2">
        <v>10</v>
      </c>
      <c r="P269" s="2">
        <v>0</v>
      </c>
      <c r="Q269" s="2">
        <v>0</v>
      </c>
      <c r="R269" s="6">
        <f>SUM(Table2[[#This Row],[XC B]:[XC FE]])</f>
        <v>20</v>
      </c>
      <c r="S269" s="11">
        <f>IF((Table2[[#This Row],[XC T]]/Table2[[#This Row],[Admission]]) = 0, "--", (Table2[[#This Row],[XC T]]/Table2[[#This Row],[Admission]]))</f>
        <v>7.7821011673151752E-2</v>
      </c>
      <c r="T269" s="11" t="str">
        <f>IF(Table2[[#This Row],[XC T]]=0,"--", IF(Table2[[#This Row],[XC HS]]/Table2[[#This Row],[XC T]]=0, "--", Table2[[#This Row],[XC HS]]/Table2[[#This Row],[XC T]]))</f>
        <v>--</v>
      </c>
      <c r="U269" s="18" t="str">
        <f>IF(Table2[[#This Row],[XC T]]=0,"--", IF(Table2[[#This Row],[XC FE]]/Table2[[#This Row],[XC T]]=0, "--", Table2[[#This Row],[XC FE]]/Table2[[#This Row],[XC T]]))</f>
        <v>--</v>
      </c>
      <c r="V269" s="2">
        <v>40</v>
      </c>
      <c r="W269" s="2">
        <v>0</v>
      </c>
      <c r="X269" s="2">
        <v>0</v>
      </c>
      <c r="Y269" s="6">
        <f>SUM(Table2[[#This Row],[VB G]:[VB FE]])</f>
        <v>40</v>
      </c>
      <c r="Z269" s="11">
        <f>IF((Table2[[#This Row],[VB T]]/Table2[[#This Row],[Admission]]) = 0, "--", (Table2[[#This Row],[VB T]]/Table2[[#This Row],[Admission]]))</f>
        <v>0.1556420233463035</v>
      </c>
      <c r="AA269" s="11" t="str">
        <f>IF(Table2[[#This Row],[VB T]]=0,"--", IF(Table2[[#This Row],[VB HS]]/Table2[[#This Row],[VB T]]=0, "--", Table2[[#This Row],[VB HS]]/Table2[[#This Row],[VB T]]))</f>
        <v>--</v>
      </c>
      <c r="AB269" s="18" t="str">
        <f>IF(Table2[[#This Row],[VB T]]=0,"--", IF(Table2[[#This Row],[VB FE]]/Table2[[#This Row],[VB T]]=0, "--", Table2[[#This Row],[VB FE]]/Table2[[#This Row],[VB T]]))</f>
        <v>--</v>
      </c>
      <c r="AC269" s="2">
        <v>0</v>
      </c>
      <c r="AD269" s="2">
        <v>0</v>
      </c>
      <c r="AE269" s="2">
        <v>0</v>
      </c>
      <c r="AF269" s="2">
        <v>0</v>
      </c>
      <c r="AG269" s="6">
        <f>SUM(Table2[[#This Row],[SC B]:[SC FE]])</f>
        <v>0</v>
      </c>
      <c r="AH269" s="11" t="str">
        <f>IF((Table2[[#This Row],[SC T]]/Table2[[#This Row],[Admission]]) = 0, "--", (Table2[[#This Row],[SC T]]/Table2[[#This Row],[Admission]]))</f>
        <v>--</v>
      </c>
      <c r="AI269" s="11" t="str">
        <f>IF(Table2[[#This Row],[SC T]]=0,"--", IF(Table2[[#This Row],[SC HS]]/Table2[[#This Row],[SC T]]=0, "--", Table2[[#This Row],[SC HS]]/Table2[[#This Row],[SC T]]))</f>
        <v>--</v>
      </c>
      <c r="AJ269" s="18" t="str">
        <f>IF(Table2[[#This Row],[SC T]]=0,"--", IF(Table2[[#This Row],[SC FE]]/Table2[[#This Row],[SC T]]=0, "--", Table2[[#This Row],[SC FE]]/Table2[[#This Row],[SC T]]))</f>
        <v>--</v>
      </c>
      <c r="AK269" s="15">
        <f>SUM(Table2[[#This Row],[FB T]],Table2[[#This Row],[XC T]],Table2[[#This Row],[VB T]],Table2[[#This Row],[SC T]])</f>
        <v>102</v>
      </c>
      <c r="AL269" s="2">
        <v>32</v>
      </c>
      <c r="AM269" s="2">
        <v>35</v>
      </c>
      <c r="AN269" s="2">
        <v>0</v>
      </c>
      <c r="AO269" s="2">
        <v>1</v>
      </c>
      <c r="AP269" s="6">
        <f>SUM(Table2[[#This Row],[BX B]:[BX FE]])</f>
        <v>68</v>
      </c>
      <c r="AQ269" s="11">
        <f>IF((Table2[[#This Row],[BX T]]/Table2[[#This Row],[Admission]]) = 0, "--", (Table2[[#This Row],[BX T]]/Table2[[#This Row],[Admission]]))</f>
        <v>0.26459143968871596</v>
      </c>
      <c r="AR269" s="11" t="str">
        <f>IF(Table2[[#This Row],[BX T]]=0,"--", IF(Table2[[#This Row],[BX HS]]/Table2[[#This Row],[BX T]]=0, "--", Table2[[#This Row],[BX HS]]/Table2[[#This Row],[BX T]]))</f>
        <v>--</v>
      </c>
      <c r="AS269" s="18">
        <f>IF(Table2[[#This Row],[BX T]]=0,"--", IF(Table2[[#This Row],[BX FE]]/Table2[[#This Row],[BX T]]=0, "--", Table2[[#This Row],[BX FE]]/Table2[[#This Row],[BX T]]))</f>
        <v>1.4705882352941176E-2</v>
      </c>
      <c r="AT269" s="2">
        <v>0</v>
      </c>
      <c r="AU269" s="2">
        <v>0</v>
      </c>
      <c r="AV269" s="2">
        <v>0</v>
      </c>
      <c r="AW269" s="2">
        <v>0</v>
      </c>
      <c r="AX269" s="6">
        <f>SUM(Table2[[#This Row],[SW B]:[SW FE]])</f>
        <v>0</v>
      </c>
      <c r="AY269" s="11" t="str">
        <f>IF((Table2[[#This Row],[SW T]]/Table2[[#This Row],[Admission]]) = 0, "--", (Table2[[#This Row],[SW T]]/Table2[[#This Row],[Admission]]))</f>
        <v>--</v>
      </c>
      <c r="AZ269" s="11" t="str">
        <f>IF(Table2[[#This Row],[SW T]]=0,"--", IF(Table2[[#This Row],[SW HS]]/Table2[[#This Row],[SW T]]=0, "--", Table2[[#This Row],[SW HS]]/Table2[[#This Row],[SW T]]))</f>
        <v>--</v>
      </c>
      <c r="BA269" s="18" t="str">
        <f>IF(Table2[[#This Row],[SW T]]=0,"--", IF(Table2[[#This Row],[SW FE]]/Table2[[#This Row],[SW T]]=0, "--", Table2[[#This Row],[SW FE]]/Table2[[#This Row],[SW T]]))</f>
        <v>--</v>
      </c>
      <c r="BB269" s="2">
        <v>0</v>
      </c>
      <c r="BC269" s="2">
        <v>10</v>
      </c>
      <c r="BD269" s="2">
        <v>0</v>
      </c>
      <c r="BE269" s="2">
        <v>0</v>
      </c>
      <c r="BF269" s="6">
        <f>SUM(Table2[[#This Row],[CHE B]:[CHE FE]])</f>
        <v>10</v>
      </c>
      <c r="BG269" s="11">
        <f>IF((Table2[[#This Row],[CHE T]]/Table2[[#This Row],[Admission]]) = 0, "--", (Table2[[#This Row],[CHE T]]/Table2[[#This Row],[Admission]]))</f>
        <v>3.8910505836575876E-2</v>
      </c>
      <c r="BH269" s="11" t="str">
        <f>IF(Table2[[#This Row],[CHE T]]=0,"--", IF(Table2[[#This Row],[CHE HS]]/Table2[[#This Row],[CHE T]]=0, "--", Table2[[#This Row],[CHE HS]]/Table2[[#This Row],[CHE T]]))</f>
        <v>--</v>
      </c>
      <c r="BI269" s="22" t="str">
        <f>IF(Table2[[#This Row],[CHE T]]=0,"--", IF(Table2[[#This Row],[CHE FE]]/Table2[[#This Row],[CHE T]]=0, "--", Table2[[#This Row],[CHE FE]]/Table2[[#This Row],[CHE T]]))</f>
        <v>--</v>
      </c>
      <c r="BJ269" s="2">
        <v>30</v>
      </c>
      <c r="BK269" s="2">
        <v>0</v>
      </c>
      <c r="BL269" s="2">
        <v>0</v>
      </c>
      <c r="BM269" s="2">
        <v>0</v>
      </c>
      <c r="BN269" s="6">
        <f>SUM(Table2[[#This Row],[WR B]:[WR FE]])</f>
        <v>30</v>
      </c>
      <c r="BO269" s="11">
        <f>IF((Table2[[#This Row],[WR T]]/Table2[[#This Row],[Admission]]) = 0, "--", (Table2[[#This Row],[WR T]]/Table2[[#This Row],[Admission]]))</f>
        <v>0.11673151750972763</v>
      </c>
      <c r="BP269" s="11" t="str">
        <f>IF(Table2[[#This Row],[WR T]]=0,"--", IF(Table2[[#This Row],[WR HS]]/Table2[[#This Row],[WR T]]=0, "--", Table2[[#This Row],[WR HS]]/Table2[[#This Row],[WR T]]))</f>
        <v>--</v>
      </c>
      <c r="BQ269" s="18" t="str">
        <f>IF(Table2[[#This Row],[WR T]]=0,"--", IF(Table2[[#This Row],[WR FE]]/Table2[[#This Row],[WR T]]=0, "--", Table2[[#This Row],[WR FE]]/Table2[[#This Row],[WR T]]))</f>
        <v>--</v>
      </c>
      <c r="BR269" s="2">
        <v>0</v>
      </c>
      <c r="BS269" s="2">
        <v>0</v>
      </c>
      <c r="BT269" s="2">
        <v>0</v>
      </c>
      <c r="BU269" s="2">
        <v>0</v>
      </c>
      <c r="BV269" s="6">
        <f>SUM(Table2[[#This Row],[DNC B]:[DNC FE]])</f>
        <v>0</v>
      </c>
      <c r="BW269" s="11" t="str">
        <f>IF((Table2[[#This Row],[DNC T]]/Table2[[#This Row],[Admission]]) = 0, "--", (Table2[[#This Row],[DNC T]]/Table2[[#This Row],[Admission]]))</f>
        <v>--</v>
      </c>
      <c r="BX269" s="11" t="str">
        <f>IF(Table2[[#This Row],[DNC T]]=0,"--", IF(Table2[[#This Row],[DNC HS]]/Table2[[#This Row],[DNC T]]=0, "--", Table2[[#This Row],[DNC HS]]/Table2[[#This Row],[DNC T]]))</f>
        <v>--</v>
      </c>
      <c r="BY269" s="18" t="str">
        <f>IF(Table2[[#This Row],[DNC T]]=0,"--", IF(Table2[[#This Row],[DNC FE]]/Table2[[#This Row],[DNC T]]=0, "--", Table2[[#This Row],[DNC FE]]/Table2[[#This Row],[DNC T]]))</f>
        <v>--</v>
      </c>
      <c r="BZ269" s="24">
        <f>SUM(Table2[[#This Row],[BX T]],Table2[[#This Row],[SW T]],Table2[[#This Row],[CHE T]],Table2[[#This Row],[WR T]],Table2[[#This Row],[DNC T]])</f>
        <v>108</v>
      </c>
      <c r="CA269" s="2">
        <v>20</v>
      </c>
      <c r="CB269" s="2">
        <v>28</v>
      </c>
      <c r="CC269" s="2">
        <v>0</v>
      </c>
      <c r="CD269" s="2">
        <v>0</v>
      </c>
      <c r="CE269" s="6">
        <f>SUM(Table2[[#This Row],[TF B]:[TF FE]])</f>
        <v>48</v>
      </c>
      <c r="CF269" s="11">
        <f>IF((Table2[[#This Row],[TF T]]/Table2[[#This Row],[Admission]]) = 0, "--", (Table2[[#This Row],[TF T]]/Table2[[#This Row],[Admission]]))</f>
        <v>0.1867704280155642</v>
      </c>
      <c r="CG269" s="11" t="str">
        <f>IF(Table2[[#This Row],[TF T]]=0,"--", IF(Table2[[#This Row],[TF HS]]/Table2[[#This Row],[TF T]]=0, "--", Table2[[#This Row],[TF HS]]/Table2[[#This Row],[TF T]]))</f>
        <v>--</v>
      </c>
      <c r="CH269" s="18" t="str">
        <f>IF(Table2[[#This Row],[TF T]]=0,"--", IF(Table2[[#This Row],[TF FE]]/Table2[[#This Row],[TF T]]=0, "--", Table2[[#This Row],[TF FE]]/Table2[[#This Row],[TF T]]))</f>
        <v>--</v>
      </c>
      <c r="CI269" s="2">
        <v>25</v>
      </c>
      <c r="CJ269" s="2">
        <v>0</v>
      </c>
      <c r="CK269" s="2">
        <v>0</v>
      </c>
      <c r="CL269" s="2">
        <v>0</v>
      </c>
      <c r="CM269" s="6">
        <f>SUM(Table2[[#This Row],[BB B]:[BB FE]])</f>
        <v>25</v>
      </c>
      <c r="CN269" s="11">
        <f>IF((Table2[[#This Row],[BB T]]/Table2[[#This Row],[Admission]]) = 0, "--", (Table2[[#This Row],[BB T]]/Table2[[#This Row],[Admission]]))</f>
        <v>9.727626459143969E-2</v>
      </c>
      <c r="CO269" s="11" t="str">
        <f>IF(Table2[[#This Row],[BB T]]=0,"--", IF(Table2[[#This Row],[BB HS]]/Table2[[#This Row],[BB T]]=0, "--", Table2[[#This Row],[BB HS]]/Table2[[#This Row],[BB T]]))</f>
        <v>--</v>
      </c>
      <c r="CP269" s="18" t="str">
        <f>IF(Table2[[#This Row],[BB T]]=0,"--", IF(Table2[[#This Row],[BB FE]]/Table2[[#This Row],[BB T]]=0, "--", Table2[[#This Row],[BB FE]]/Table2[[#This Row],[BB T]]))</f>
        <v>--</v>
      </c>
      <c r="CQ269" s="2">
        <v>0</v>
      </c>
      <c r="CR269" s="2">
        <v>15</v>
      </c>
      <c r="CS269" s="2">
        <v>0</v>
      </c>
      <c r="CT269" s="2">
        <v>0</v>
      </c>
      <c r="CU269" s="6">
        <f>SUM(Table2[[#This Row],[SB B]:[SB FE]])</f>
        <v>15</v>
      </c>
      <c r="CV269" s="11">
        <f>IF((Table2[[#This Row],[SB T]]/Table2[[#This Row],[Admission]]) = 0, "--", (Table2[[#This Row],[SB T]]/Table2[[#This Row],[Admission]]))</f>
        <v>5.8365758754863814E-2</v>
      </c>
      <c r="CW269" s="11" t="str">
        <f>IF(Table2[[#This Row],[SB T]]=0,"--", IF(Table2[[#This Row],[SB HS]]/Table2[[#This Row],[SB T]]=0, "--", Table2[[#This Row],[SB HS]]/Table2[[#This Row],[SB T]]))</f>
        <v>--</v>
      </c>
      <c r="CX269" s="18" t="str">
        <f>IF(Table2[[#This Row],[SB T]]=0,"--", IF(Table2[[#This Row],[SB FE]]/Table2[[#This Row],[SB T]]=0, "--", Table2[[#This Row],[SB FE]]/Table2[[#This Row],[SB T]]))</f>
        <v>--</v>
      </c>
      <c r="CY269" s="2">
        <v>14</v>
      </c>
      <c r="CZ269" s="2">
        <v>2</v>
      </c>
      <c r="DA269" s="2">
        <v>0</v>
      </c>
      <c r="DB269" s="2">
        <v>0</v>
      </c>
      <c r="DC269" s="6">
        <f>SUM(Table2[[#This Row],[GF B]:[GF FE]])</f>
        <v>16</v>
      </c>
      <c r="DD269" s="11">
        <f>IF((Table2[[#This Row],[GF T]]/Table2[[#This Row],[Admission]]) = 0, "--", (Table2[[#This Row],[GF T]]/Table2[[#This Row],[Admission]]))</f>
        <v>6.2256809338521402E-2</v>
      </c>
      <c r="DE269" s="11" t="str">
        <f>IF(Table2[[#This Row],[GF T]]=0,"--", IF(Table2[[#This Row],[GF HS]]/Table2[[#This Row],[GF T]]=0, "--", Table2[[#This Row],[GF HS]]/Table2[[#This Row],[GF T]]))</f>
        <v>--</v>
      </c>
      <c r="DF269" s="18" t="str">
        <f>IF(Table2[[#This Row],[GF T]]=0,"--", IF(Table2[[#This Row],[GF FE]]/Table2[[#This Row],[GF T]]=0, "--", Table2[[#This Row],[GF FE]]/Table2[[#This Row],[GF T]]))</f>
        <v>--</v>
      </c>
      <c r="DG269" s="2">
        <v>11</v>
      </c>
      <c r="DH269" s="2">
        <v>17</v>
      </c>
      <c r="DI269" s="2">
        <v>0</v>
      </c>
      <c r="DJ269" s="2">
        <v>1</v>
      </c>
      <c r="DK269" s="6">
        <f>SUM(Table2[[#This Row],[TN B]:[TN FE]])</f>
        <v>29</v>
      </c>
      <c r="DL269" s="11">
        <f>IF((Table2[[#This Row],[TN T]]/Table2[[#This Row],[Admission]]) = 0, "--", (Table2[[#This Row],[TN T]]/Table2[[#This Row],[Admission]]))</f>
        <v>0.11284046692607004</v>
      </c>
      <c r="DM269" s="11" t="str">
        <f>IF(Table2[[#This Row],[TN T]]=0,"--", IF(Table2[[#This Row],[TN HS]]/Table2[[#This Row],[TN T]]=0, "--", Table2[[#This Row],[TN HS]]/Table2[[#This Row],[TN T]]))</f>
        <v>--</v>
      </c>
      <c r="DN269" s="18">
        <f>IF(Table2[[#This Row],[TN T]]=0,"--", IF(Table2[[#This Row],[TN FE]]/Table2[[#This Row],[TN T]]=0, "--", Table2[[#This Row],[TN FE]]/Table2[[#This Row],[TN T]]))</f>
        <v>3.4482758620689655E-2</v>
      </c>
      <c r="DO269" s="2">
        <v>7</v>
      </c>
      <c r="DP269" s="2">
        <v>4</v>
      </c>
      <c r="DQ269" s="2">
        <v>0</v>
      </c>
      <c r="DR269" s="2">
        <v>0</v>
      </c>
      <c r="DS269" s="6">
        <f>SUM(Table2[[#This Row],[BND B]:[BND FE]])</f>
        <v>11</v>
      </c>
      <c r="DT269" s="11">
        <f>IF((Table2[[#This Row],[BND T]]/Table2[[#This Row],[Admission]]) = 0, "--", (Table2[[#This Row],[BND T]]/Table2[[#This Row],[Admission]]))</f>
        <v>4.2801556420233464E-2</v>
      </c>
      <c r="DU269" s="11" t="str">
        <f>IF(Table2[[#This Row],[BND T]]=0,"--", IF(Table2[[#This Row],[BND HS]]/Table2[[#This Row],[BND T]]=0, "--", Table2[[#This Row],[BND HS]]/Table2[[#This Row],[BND T]]))</f>
        <v>--</v>
      </c>
      <c r="DV269" s="18" t="str">
        <f>IF(Table2[[#This Row],[BND T]]=0,"--", IF(Table2[[#This Row],[BND FE]]/Table2[[#This Row],[BND T]]=0, "--", Table2[[#This Row],[BND FE]]/Table2[[#This Row],[BND T]]))</f>
        <v>--</v>
      </c>
      <c r="DW269" s="2">
        <v>0</v>
      </c>
      <c r="DX269" s="2">
        <v>0</v>
      </c>
      <c r="DY269" s="2">
        <v>0</v>
      </c>
      <c r="DZ269" s="2">
        <v>0</v>
      </c>
      <c r="EA269" s="6">
        <f>SUM(Table2[[#This Row],[SPE B]:[SPE FE]])</f>
        <v>0</v>
      </c>
      <c r="EB269" s="11" t="str">
        <f>IF((Table2[[#This Row],[SPE T]]/Table2[[#This Row],[Admission]]) = 0, "--", (Table2[[#This Row],[SPE T]]/Table2[[#This Row],[Admission]]))</f>
        <v>--</v>
      </c>
      <c r="EC269" s="11" t="str">
        <f>IF(Table2[[#This Row],[SPE T]]=0,"--", IF(Table2[[#This Row],[SPE HS]]/Table2[[#This Row],[SPE T]]=0, "--", Table2[[#This Row],[SPE HS]]/Table2[[#This Row],[SPE T]]))</f>
        <v>--</v>
      </c>
      <c r="ED269" s="18" t="str">
        <f>IF(Table2[[#This Row],[SPE T]]=0,"--", IF(Table2[[#This Row],[SPE FE]]/Table2[[#This Row],[SPE T]]=0, "--", Table2[[#This Row],[SPE FE]]/Table2[[#This Row],[SPE T]]))</f>
        <v>--</v>
      </c>
      <c r="EE269" s="2">
        <v>7</v>
      </c>
      <c r="EF269" s="2">
        <v>4</v>
      </c>
      <c r="EG269" s="2">
        <v>0</v>
      </c>
      <c r="EH269" s="2">
        <v>0</v>
      </c>
      <c r="EI269" s="6">
        <f>SUM(Table2[[#This Row],[ORC B]:[ORC FE]])</f>
        <v>11</v>
      </c>
      <c r="EJ269" s="11">
        <f>IF((Table2[[#This Row],[ORC T]]/Table2[[#This Row],[Admission]]) = 0, "--", (Table2[[#This Row],[ORC T]]/Table2[[#This Row],[Admission]]))</f>
        <v>4.2801556420233464E-2</v>
      </c>
      <c r="EK269" s="11" t="str">
        <f>IF(Table2[[#This Row],[ORC T]]=0,"--", IF(Table2[[#This Row],[ORC HS]]/Table2[[#This Row],[ORC T]]=0, "--", Table2[[#This Row],[ORC HS]]/Table2[[#This Row],[ORC T]]))</f>
        <v>--</v>
      </c>
      <c r="EL269" s="18" t="str">
        <f>IF(Table2[[#This Row],[ORC T]]=0,"--", IF(Table2[[#This Row],[ORC FE]]/Table2[[#This Row],[ORC T]]=0, "--", Table2[[#This Row],[ORC FE]]/Table2[[#This Row],[ORC T]]))</f>
        <v>--</v>
      </c>
      <c r="EM269" s="2">
        <v>0</v>
      </c>
      <c r="EN269" s="2">
        <v>0</v>
      </c>
      <c r="EO269" s="2">
        <v>0</v>
      </c>
      <c r="EP269" s="2">
        <v>0</v>
      </c>
      <c r="EQ269" s="6">
        <f>SUM(Table2[[#This Row],[SOL B]:[SOL FE]])</f>
        <v>0</v>
      </c>
      <c r="ER269" s="11" t="str">
        <f>IF((Table2[[#This Row],[SOL T]]/Table2[[#This Row],[Admission]]) = 0, "--", (Table2[[#This Row],[SOL T]]/Table2[[#This Row],[Admission]]))</f>
        <v>--</v>
      </c>
      <c r="ES269" s="11" t="str">
        <f>IF(Table2[[#This Row],[SOL T]]=0,"--", IF(Table2[[#This Row],[SOL HS]]/Table2[[#This Row],[SOL T]]=0, "--", Table2[[#This Row],[SOL HS]]/Table2[[#This Row],[SOL T]]))</f>
        <v>--</v>
      </c>
      <c r="ET269" s="18" t="str">
        <f>IF(Table2[[#This Row],[SOL T]]=0,"--", IF(Table2[[#This Row],[SOL FE]]/Table2[[#This Row],[SOL T]]=0, "--", Table2[[#This Row],[SOL FE]]/Table2[[#This Row],[SOL T]]))</f>
        <v>--</v>
      </c>
      <c r="EU269" s="2">
        <v>0</v>
      </c>
      <c r="EV269" s="2">
        <v>0</v>
      </c>
      <c r="EW269" s="2">
        <v>0</v>
      </c>
      <c r="EX269" s="2">
        <v>0</v>
      </c>
      <c r="EY269" s="6">
        <f>SUM(Table2[[#This Row],[CHO B]:[CHO FE]])</f>
        <v>0</v>
      </c>
      <c r="EZ269" s="11" t="str">
        <f>IF((Table2[[#This Row],[CHO T]]/Table2[[#This Row],[Admission]]) = 0, "--", (Table2[[#This Row],[CHO T]]/Table2[[#This Row],[Admission]]))</f>
        <v>--</v>
      </c>
      <c r="FA269" s="11" t="str">
        <f>IF(Table2[[#This Row],[CHO T]]=0,"--", IF(Table2[[#This Row],[CHO HS]]/Table2[[#This Row],[CHO T]]=0, "--", Table2[[#This Row],[CHO HS]]/Table2[[#This Row],[CHO T]]))</f>
        <v>--</v>
      </c>
      <c r="FB269" s="18" t="str">
        <f>IF(Table2[[#This Row],[CHO T]]=0,"--", IF(Table2[[#This Row],[CHO FE]]/Table2[[#This Row],[CHO T]]=0, "--", Table2[[#This Row],[CHO FE]]/Table2[[#This Row],[CHO T]]))</f>
        <v>--</v>
      </c>
      <c r="FC26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155</v>
      </c>
      <c r="FD269">
        <v>0</v>
      </c>
      <c r="FE269">
        <v>0</v>
      </c>
      <c r="FF269">
        <v>0</v>
      </c>
      <c r="FG269">
        <v>0</v>
      </c>
      <c r="FH269">
        <v>0</v>
      </c>
      <c r="FI269">
        <v>0</v>
      </c>
      <c r="FJ269" s="1" t="s">
        <v>390</v>
      </c>
      <c r="FK269" s="1" t="s">
        <v>390</v>
      </c>
      <c r="FL269">
        <v>0</v>
      </c>
      <c r="FM269">
        <v>0</v>
      </c>
      <c r="FN269" s="1" t="s">
        <v>390</v>
      </c>
      <c r="FO269" s="1" t="s">
        <v>390</v>
      </c>
    </row>
    <row r="270" spans="1:171">
      <c r="A270">
        <v>911</v>
      </c>
      <c r="B270">
        <v>270</v>
      </c>
      <c r="C270" t="s">
        <v>97</v>
      </c>
      <c r="D270" t="s">
        <v>367</v>
      </c>
      <c r="E270" s="20">
        <v>325</v>
      </c>
      <c r="F270" s="2">
        <v>20</v>
      </c>
      <c r="G270" s="2">
        <v>1</v>
      </c>
      <c r="H270" s="2">
        <v>0</v>
      </c>
      <c r="I270" s="2">
        <v>2</v>
      </c>
      <c r="J270" s="6">
        <f>SUM(Table2[[#This Row],[FB B]:[FB FE]])</f>
        <v>23</v>
      </c>
      <c r="K270" s="11">
        <f>IF((Table2[[#This Row],[FB T]]/Table2[[#This Row],[Admission]]) = 0, "--", (Table2[[#This Row],[FB T]]/Table2[[#This Row],[Admission]]))</f>
        <v>7.0769230769230765E-2</v>
      </c>
      <c r="L270" s="11" t="str">
        <f>IF(Table2[[#This Row],[FB T]]=0,"--", IF(Table2[[#This Row],[FB HS]]/Table2[[#This Row],[FB T]]=0, "--", Table2[[#This Row],[FB HS]]/Table2[[#This Row],[FB T]]))</f>
        <v>--</v>
      </c>
      <c r="M270" s="18">
        <f>IF(Table2[[#This Row],[FB T]]=0,"--", IF(Table2[[#This Row],[FB FE]]/Table2[[#This Row],[FB T]]=0, "--", Table2[[#This Row],[FB FE]]/Table2[[#This Row],[FB T]]))</f>
        <v>8.6956521739130432E-2</v>
      </c>
      <c r="N270" s="2">
        <v>17</v>
      </c>
      <c r="O270" s="2">
        <v>9</v>
      </c>
      <c r="P270" s="2">
        <v>0</v>
      </c>
      <c r="Q270" s="2">
        <v>0</v>
      </c>
      <c r="R270" s="6">
        <f>SUM(Table2[[#This Row],[XC B]:[XC FE]])</f>
        <v>26</v>
      </c>
      <c r="S270" s="11">
        <f>IF((Table2[[#This Row],[XC T]]/Table2[[#This Row],[Admission]]) = 0, "--", (Table2[[#This Row],[XC T]]/Table2[[#This Row],[Admission]]))</f>
        <v>0.08</v>
      </c>
      <c r="T270" s="11" t="str">
        <f>IF(Table2[[#This Row],[XC T]]=0,"--", IF(Table2[[#This Row],[XC HS]]/Table2[[#This Row],[XC T]]=0, "--", Table2[[#This Row],[XC HS]]/Table2[[#This Row],[XC T]]))</f>
        <v>--</v>
      </c>
      <c r="U270" s="18" t="str">
        <f>IF(Table2[[#This Row],[XC T]]=0,"--", IF(Table2[[#This Row],[XC FE]]/Table2[[#This Row],[XC T]]=0, "--", Table2[[#This Row],[XC FE]]/Table2[[#This Row],[XC T]]))</f>
        <v>--</v>
      </c>
      <c r="V270" s="2">
        <v>31</v>
      </c>
      <c r="W270" s="2">
        <v>0</v>
      </c>
      <c r="X270" s="2">
        <v>0</v>
      </c>
      <c r="Y270" s="6">
        <f>SUM(Table2[[#This Row],[VB G]:[VB FE]])</f>
        <v>31</v>
      </c>
      <c r="Z270" s="11">
        <f>IF((Table2[[#This Row],[VB T]]/Table2[[#This Row],[Admission]]) = 0, "--", (Table2[[#This Row],[VB T]]/Table2[[#This Row],[Admission]]))</f>
        <v>9.5384615384615387E-2</v>
      </c>
      <c r="AA270" s="11" t="str">
        <f>IF(Table2[[#This Row],[VB T]]=0,"--", IF(Table2[[#This Row],[VB HS]]/Table2[[#This Row],[VB T]]=0, "--", Table2[[#This Row],[VB HS]]/Table2[[#This Row],[VB T]]))</f>
        <v>--</v>
      </c>
      <c r="AB270" s="18" t="str">
        <f>IF(Table2[[#This Row],[VB T]]=0,"--", IF(Table2[[#This Row],[VB FE]]/Table2[[#This Row],[VB T]]=0, "--", Table2[[#This Row],[VB FE]]/Table2[[#This Row],[VB T]]))</f>
        <v>--</v>
      </c>
      <c r="AC270" s="2">
        <v>27</v>
      </c>
      <c r="AD270" s="2">
        <v>17</v>
      </c>
      <c r="AE270" s="2">
        <v>0</v>
      </c>
      <c r="AF270" s="2">
        <v>4</v>
      </c>
      <c r="AG270" s="6">
        <f>SUM(Table2[[#This Row],[SC B]:[SC FE]])</f>
        <v>48</v>
      </c>
      <c r="AH270" s="11">
        <f>IF((Table2[[#This Row],[SC T]]/Table2[[#This Row],[Admission]]) = 0, "--", (Table2[[#This Row],[SC T]]/Table2[[#This Row],[Admission]]))</f>
        <v>0.14769230769230771</v>
      </c>
      <c r="AI270" s="11" t="str">
        <f>IF(Table2[[#This Row],[SC T]]=0,"--", IF(Table2[[#This Row],[SC HS]]/Table2[[#This Row],[SC T]]=0, "--", Table2[[#This Row],[SC HS]]/Table2[[#This Row],[SC T]]))</f>
        <v>--</v>
      </c>
      <c r="AJ270" s="18">
        <f>IF(Table2[[#This Row],[SC T]]=0,"--", IF(Table2[[#This Row],[SC FE]]/Table2[[#This Row],[SC T]]=0, "--", Table2[[#This Row],[SC FE]]/Table2[[#This Row],[SC T]]))</f>
        <v>8.3333333333333329E-2</v>
      </c>
      <c r="AK270" s="15">
        <f>SUM(Table2[[#This Row],[FB T]],Table2[[#This Row],[XC T]],Table2[[#This Row],[VB T]],Table2[[#This Row],[SC T]])</f>
        <v>128</v>
      </c>
      <c r="AL270" s="2">
        <v>32</v>
      </c>
      <c r="AM270" s="2">
        <v>28</v>
      </c>
      <c r="AN270" s="2">
        <v>0</v>
      </c>
      <c r="AO270" s="2">
        <v>3</v>
      </c>
      <c r="AP270" s="6">
        <f>SUM(Table2[[#This Row],[BX B]:[BX FE]])</f>
        <v>63</v>
      </c>
      <c r="AQ270" s="11">
        <f>IF((Table2[[#This Row],[BX T]]/Table2[[#This Row],[Admission]]) = 0, "--", (Table2[[#This Row],[BX T]]/Table2[[#This Row],[Admission]]))</f>
        <v>0.19384615384615383</v>
      </c>
      <c r="AR270" s="11" t="str">
        <f>IF(Table2[[#This Row],[BX T]]=0,"--", IF(Table2[[#This Row],[BX HS]]/Table2[[#This Row],[BX T]]=0, "--", Table2[[#This Row],[BX HS]]/Table2[[#This Row],[BX T]]))</f>
        <v>--</v>
      </c>
      <c r="AS270" s="18">
        <f>IF(Table2[[#This Row],[BX T]]=0,"--", IF(Table2[[#This Row],[BX FE]]/Table2[[#This Row],[BX T]]=0, "--", Table2[[#This Row],[BX FE]]/Table2[[#This Row],[BX T]]))</f>
        <v>4.7619047619047616E-2</v>
      </c>
      <c r="AT270" s="2">
        <v>7</v>
      </c>
      <c r="AU270" s="2">
        <v>10</v>
      </c>
      <c r="AV270" s="2">
        <v>0</v>
      </c>
      <c r="AW270" s="2">
        <v>6</v>
      </c>
      <c r="AX270" s="6">
        <f>SUM(Table2[[#This Row],[SW B]:[SW FE]])</f>
        <v>23</v>
      </c>
      <c r="AY270" s="11">
        <f>IF((Table2[[#This Row],[SW T]]/Table2[[#This Row],[Admission]]) = 0, "--", (Table2[[#This Row],[SW T]]/Table2[[#This Row],[Admission]]))</f>
        <v>7.0769230769230765E-2</v>
      </c>
      <c r="AZ270" s="11" t="str">
        <f>IF(Table2[[#This Row],[SW T]]=0,"--", IF(Table2[[#This Row],[SW HS]]/Table2[[#This Row],[SW T]]=0, "--", Table2[[#This Row],[SW HS]]/Table2[[#This Row],[SW T]]))</f>
        <v>--</v>
      </c>
      <c r="BA270" s="18">
        <f>IF(Table2[[#This Row],[SW T]]=0,"--", IF(Table2[[#This Row],[SW FE]]/Table2[[#This Row],[SW T]]=0, "--", Table2[[#This Row],[SW FE]]/Table2[[#This Row],[SW T]]))</f>
        <v>0.2608695652173913</v>
      </c>
      <c r="BB270" s="2">
        <v>0</v>
      </c>
      <c r="BC270" s="2">
        <v>0</v>
      </c>
      <c r="BD270" s="2">
        <v>0</v>
      </c>
      <c r="BE270" s="2">
        <v>0</v>
      </c>
      <c r="BF270" s="6">
        <f>SUM(Table2[[#This Row],[CHE B]:[CHE FE]])</f>
        <v>0</v>
      </c>
      <c r="BG270" s="11" t="str">
        <f>IF((Table2[[#This Row],[CHE T]]/Table2[[#This Row],[Admission]]) = 0, "--", (Table2[[#This Row],[CHE T]]/Table2[[#This Row],[Admission]]))</f>
        <v>--</v>
      </c>
      <c r="BH270" s="11" t="str">
        <f>IF(Table2[[#This Row],[CHE T]]=0,"--", IF(Table2[[#This Row],[CHE HS]]/Table2[[#This Row],[CHE T]]=0, "--", Table2[[#This Row],[CHE HS]]/Table2[[#This Row],[CHE T]]))</f>
        <v>--</v>
      </c>
      <c r="BI270" s="22" t="str">
        <f>IF(Table2[[#This Row],[CHE T]]=0,"--", IF(Table2[[#This Row],[CHE FE]]/Table2[[#This Row],[CHE T]]=0, "--", Table2[[#This Row],[CHE FE]]/Table2[[#This Row],[CHE T]]))</f>
        <v>--</v>
      </c>
      <c r="BJ270" s="2">
        <v>0</v>
      </c>
      <c r="BK270" s="2">
        <v>0</v>
      </c>
      <c r="BL270" s="2">
        <v>0</v>
      </c>
      <c r="BM270" s="2">
        <v>0</v>
      </c>
      <c r="BN270" s="6">
        <f>SUM(Table2[[#This Row],[WR B]:[WR FE]])</f>
        <v>0</v>
      </c>
      <c r="BO270" s="11" t="str">
        <f>IF((Table2[[#This Row],[WR T]]/Table2[[#This Row],[Admission]]) = 0, "--", (Table2[[#This Row],[WR T]]/Table2[[#This Row],[Admission]]))</f>
        <v>--</v>
      </c>
      <c r="BP270" s="11" t="str">
        <f>IF(Table2[[#This Row],[WR T]]=0,"--", IF(Table2[[#This Row],[WR HS]]/Table2[[#This Row],[WR T]]=0, "--", Table2[[#This Row],[WR HS]]/Table2[[#This Row],[WR T]]))</f>
        <v>--</v>
      </c>
      <c r="BQ270" s="18" t="str">
        <f>IF(Table2[[#This Row],[WR T]]=0,"--", IF(Table2[[#This Row],[WR FE]]/Table2[[#This Row],[WR T]]=0, "--", Table2[[#This Row],[WR FE]]/Table2[[#This Row],[WR T]]))</f>
        <v>--</v>
      </c>
      <c r="BR270" s="2">
        <v>0</v>
      </c>
      <c r="BS270" s="2">
        <v>13</v>
      </c>
      <c r="BT270" s="2">
        <v>0</v>
      </c>
      <c r="BU270" s="2">
        <v>0</v>
      </c>
      <c r="BV270" s="6">
        <f>SUM(Table2[[#This Row],[DNC B]:[DNC FE]])</f>
        <v>13</v>
      </c>
      <c r="BW270" s="11">
        <f>IF((Table2[[#This Row],[DNC T]]/Table2[[#This Row],[Admission]]) = 0, "--", (Table2[[#This Row],[DNC T]]/Table2[[#This Row],[Admission]]))</f>
        <v>0.04</v>
      </c>
      <c r="BX270" s="11" t="str">
        <f>IF(Table2[[#This Row],[DNC T]]=0,"--", IF(Table2[[#This Row],[DNC HS]]/Table2[[#This Row],[DNC T]]=0, "--", Table2[[#This Row],[DNC HS]]/Table2[[#This Row],[DNC T]]))</f>
        <v>--</v>
      </c>
      <c r="BY270" s="18" t="str">
        <f>IF(Table2[[#This Row],[DNC T]]=0,"--", IF(Table2[[#This Row],[DNC FE]]/Table2[[#This Row],[DNC T]]=0, "--", Table2[[#This Row],[DNC FE]]/Table2[[#This Row],[DNC T]]))</f>
        <v>--</v>
      </c>
      <c r="BZ270" s="24">
        <f>SUM(Table2[[#This Row],[BX T]],Table2[[#This Row],[SW T]],Table2[[#This Row],[CHE T]],Table2[[#This Row],[WR T]],Table2[[#This Row],[DNC T]])</f>
        <v>99</v>
      </c>
      <c r="CA270" s="2">
        <v>29</v>
      </c>
      <c r="CB270" s="2">
        <v>25</v>
      </c>
      <c r="CC270" s="2">
        <v>0</v>
      </c>
      <c r="CD270" s="2">
        <v>3</v>
      </c>
      <c r="CE270" s="6">
        <f>SUM(Table2[[#This Row],[TF B]:[TF FE]])</f>
        <v>57</v>
      </c>
      <c r="CF270" s="11">
        <f>IF((Table2[[#This Row],[TF T]]/Table2[[#This Row],[Admission]]) = 0, "--", (Table2[[#This Row],[TF T]]/Table2[[#This Row],[Admission]]))</f>
        <v>0.17538461538461539</v>
      </c>
      <c r="CG270" s="11" t="str">
        <f>IF(Table2[[#This Row],[TF T]]=0,"--", IF(Table2[[#This Row],[TF HS]]/Table2[[#This Row],[TF T]]=0, "--", Table2[[#This Row],[TF HS]]/Table2[[#This Row],[TF T]]))</f>
        <v>--</v>
      </c>
      <c r="CH270" s="18">
        <f>IF(Table2[[#This Row],[TF T]]=0,"--", IF(Table2[[#This Row],[TF FE]]/Table2[[#This Row],[TF T]]=0, "--", Table2[[#This Row],[TF FE]]/Table2[[#This Row],[TF T]]))</f>
        <v>5.2631578947368418E-2</v>
      </c>
      <c r="CI270" s="2">
        <v>17</v>
      </c>
      <c r="CJ270" s="2">
        <v>0</v>
      </c>
      <c r="CK270" s="2">
        <v>0</v>
      </c>
      <c r="CL270" s="2">
        <v>0</v>
      </c>
      <c r="CM270" s="6">
        <f>SUM(Table2[[#This Row],[BB B]:[BB FE]])</f>
        <v>17</v>
      </c>
      <c r="CN270" s="11">
        <f>IF((Table2[[#This Row],[BB T]]/Table2[[#This Row],[Admission]]) = 0, "--", (Table2[[#This Row],[BB T]]/Table2[[#This Row],[Admission]]))</f>
        <v>5.2307692307692305E-2</v>
      </c>
      <c r="CO270" s="11" t="str">
        <f>IF(Table2[[#This Row],[BB T]]=0,"--", IF(Table2[[#This Row],[BB HS]]/Table2[[#This Row],[BB T]]=0, "--", Table2[[#This Row],[BB HS]]/Table2[[#This Row],[BB T]]))</f>
        <v>--</v>
      </c>
      <c r="CP270" s="18" t="str">
        <f>IF(Table2[[#This Row],[BB T]]=0,"--", IF(Table2[[#This Row],[BB FE]]/Table2[[#This Row],[BB T]]=0, "--", Table2[[#This Row],[BB FE]]/Table2[[#This Row],[BB T]]))</f>
        <v>--</v>
      </c>
      <c r="CQ270" s="2">
        <v>0</v>
      </c>
      <c r="CR270" s="2">
        <v>15</v>
      </c>
      <c r="CS270" s="2">
        <v>0</v>
      </c>
      <c r="CT270" s="2">
        <v>0</v>
      </c>
      <c r="CU270" s="6">
        <f>SUM(Table2[[#This Row],[SB B]:[SB FE]])</f>
        <v>15</v>
      </c>
      <c r="CV270" s="11">
        <f>IF((Table2[[#This Row],[SB T]]/Table2[[#This Row],[Admission]]) = 0, "--", (Table2[[#This Row],[SB T]]/Table2[[#This Row],[Admission]]))</f>
        <v>4.6153846153846156E-2</v>
      </c>
      <c r="CW270" s="11" t="str">
        <f>IF(Table2[[#This Row],[SB T]]=0,"--", IF(Table2[[#This Row],[SB HS]]/Table2[[#This Row],[SB T]]=0, "--", Table2[[#This Row],[SB HS]]/Table2[[#This Row],[SB T]]))</f>
        <v>--</v>
      </c>
      <c r="CX270" s="18" t="str">
        <f>IF(Table2[[#This Row],[SB T]]=0,"--", IF(Table2[[#This Row],[SB FE]]/Table2[[#This Row],[SB T]]=0, "--", Table2[[#This Row],[SB FE]]/Table2[[#This Row],[SB T]]))</f>
        <v>--</v>
      </c>
      <c r="CY270" s="2">
        <v>13</v>
      </c>
      <c r="CZ270" s="2">
        <v>5</v>
      </c>
      <c r="DA270" s="2">
        <v>0</v>
      </c>
      <c r="DB270" s="2">
        <v>2</v>
      </c>
      <c r="DC270" s="6">
        <f>SUM(Table2[[#This Row],[GF B]:[GF FE]])</f>
        <v>20</v>
      </c>
      <c r="DD270" s="11">
        <f>IF((Table2[[#This Row],[GF T]]/Table2[[#This Row],[Admission]]) = 0, "--", (Table2[[#This Row],[GF T]]/Table2[[#This Row],[Admission]]))</f>
        <v>6.1538461538461542E-2</v>
      </c>
      <c r="DE270" s="11" t="str">
        <f>IF(Table2[[#This Row],[GF T]]=0,"--", IF(Table2[[#This Row],[GF HS]]/Table2[[#This Row],[GF T]]=0, "--", Table2[[#This Row],[GF HS]]/Table2[[#This Row],[GF T]]))</f>
        <v>--</v>
      </c>
      <c r="DF270" s="18">
        <f>IF(Table2[[#This Row],[GF T]]=0,"--", IF(Table2[[#This Row],[GF FE]]/Table2[[#This Row],[GF T]]=0, "--", Table2[[#This Row],[GF FE]]/Table2[[#This Row],[GF T]]))</f>
        <v>0.1</v>
      </c>
      <c r="DG270" s="2">
        <v>14</v>
      </c>
      <c r="DH270" s="2">
        <v>16</v>
      </c>
      <c r="DI270" s="2">
        <v>0</v>
      </c>
      <c r="DJ270" s="2">
        <v>8</v>
      </c>
      <c r="DK270" s="6">
        <f>SUM(Table2[[#This Row],[TN B]:[TN FE]])</f>
        <v>38</v>
      </c>
      <c r="DL270" s="11">
        <f>IF((Table2[[#This Row],[TN T]]/Table2[[#This Row],[Admission]]) = 0, "--", (Table2[[#This Row],[TN T]]/Table2[[#This Row],[Admission]]))</f>
        <v>0.11692307692307692</v>
      </c>
      <c r="DM270" s="11" t="str">
        <f>IF(Table2[[#This Row],[TN T]]=0,"--", IF(Table2[[#This Row],[TN HS]]/Table2[[#This Row],[TN T]]=0, "--", Table2[[#This Row],[TN HS]]/Table2[[#This Row],[TN T]]))</f>
        <v>--</v>
      </c>
      <c r="DN270" s="18">
        <f>IF(Table2[[#This Row],[TN T]]=0,"--", IF(Table2[[#This Row],[TN FE]]/Table2[[#This Row],[TN T]]=0, "--", Table2[[#This Row],[TN FE]]/Table2[[#This Row],[TN T]]))</f>
        <v>0.21052631578947367</v>
      </c>
      <c r="DO270" s="2">
        <v>11</v>
      </c>
      <c r="DP270" s="2">
        <v>12</v>
      </c>
      <c r="DQ270" s="2">
        <v>0</v>
      </c>
      <c r="DR270" s="2">
        <v>0</v>
      </c>
      <c r="DS270" s="6">
        <f>SUM(Table2[[#This Row],[BND B]:[BND FE]])</f>
        <v>23</v>
      </c>
      <c r="DT270" s="11">
        <f>IF((Table2[[#This Row],[BND T]]/Table2[[#This Row],[Admission]]) = 0, "--", (Table2[[#This Row],[BND T]]/Table2[[#This Row],[Admission]]))</f>
        <v>7.0769230769230765E-2</v>
      </c>
      <c r="DU270" s="11" t="str">
        <f>IF(Table2[[#This Row],[BND T]]=0,"--", IF(Table2[[#This Row],[BND HS]]/Table2[[#This Row],[BND T]]=0, "--", Table2[[#This Row],[BND HS]]/Table2[[#This Row],[BND T]]))</f>
        <v>--</v>
      </c>
      <c r="DV270" s="18" t="str">
        <f>IF(Table2[[#This Row],[BND T]]=0,"--", IF(Table2[[#This Row],[BND FE]]/Table2[[#This Row],[BND T]]=0, "--", Table2[[#This Row],[BND FE]]/Table2[[#This Row],[BND T]]))</f>
        <v>--</v>
      </c>
      <c r="DW270" s="2">
        <v>0</v>
      </c>
      <c r="DX270" s="2">
        <v>0</v>
      </c>
      <c r="DY270" s="2">
        <v>0</v>
      </c>
      <c r="DZ270" s="2">
        <v>0</v>
      </c>
      <c r="EA270" s="6">
        <f>SUM(Table2[[#This Row],[SPE B]:[SPE FE]])</f>
        <v>0</v>
      </c>
      <c r="EB270" s="11" t="str">
        <f>IF((Table2[[#This Row],[SPE T]]/Table2[[#This Row],[Admission]]) = 0, "--", (Table2[[#This Row],[SPE T]]/Table2[[#This Row],[Admission]]))</f>
        <v>--</v>
      </c>
      <c r="EC270" s="11" t="str">
        <f>IF(Table2[[#This Row],[SPE T]]=0,"--", IF(Table2[[#This Row],[SPE HS]]/Table2[[#This Row],[SPE T]]=0, "--", Table2[[#This Row],[SPE HS]]/Table2[[#This Row],[SPE T]]))</f>
        <v>--</v>
      </c>
      <c r="ED270" s="18" t="str">
        <f>IF(Table2[[#This Row],[SPE T]]=0,"--", IF(Table2[[#This Row],[SPE FE]]/Table2[[#This Row],[SPE T]]=0, "--", Table2[[#This Row],[SPE FE]]/Table2[[#This Row],[SPE T]]))</f>
        <v>--</v>
      </c>
      <c r="EE270" s="2">
        <v>11</v>
      </c>
      <c r="EF270" s="2">
        <v>12</v>
      </c>
      <c r="EG270" s="2">
        <v>0</v>
      </c>
      <c r="EH270" s="2">
        <v>0</v>
      </c>
      <c r="EI270" s="6">
        <f>SUM(Table2[[#This Row],[ORC B]:[ORC FE]])</f>
        <v>23</v>
      </c>
      <c r="EJ270" s="11">
        <f>IF((Table2[[#This Row],[ORC T]]/Table2[[#This Row],[Admission]]) = 0, "--", (Table2[[#This Row],[ORC T]]/Table2[[#This Row],[Admission]]))</f>
        <v>7.0769230769230765E-2</v>
      </c>
      <c r="EK270" s="11" t="str">
        <f>IF(Table2[[#This Row],[ORC T]]=0,"--", IF(Table2[[#This Row],[ORC HS]]/Table2[[#This Row],[ORC T]]=0, "--", Table2[[#This Row],[ORC HS]]/Table2[[#This Row],[ORC T]]))</f>
        <v>--</v>
      </c>
      <c r="EL270" s="18" t="str">
        <f>IF(Table2[[#This Row],[ORC T]]=0,"--", IF(Table2[[#This Row],[ORC FE]]/Table2[[#This Row],[ORC T]]=0, "--", Table2[[#This Row],[ORC FE]]/Table2[[#This Row],[ORC T]]))</f>
        <v>--</v>
      </c>
      <c r="EM270" s="2">
        <v>0</v>
      </c>
      <c r="EN270" s="2">
        <v>0</v>
      </c>
      <c r="EO270" s="2">
        <v>0</v>
      </c>
      <c r="EP270" s="2">
        <v>0</v>
      </c>
      <c r="EQ270" s="6">
        <f>SUM(Table2[[#This Row],[SOL B]:[SOL FE]])</f>
        <v>0</v>
      </c>
      <c r="ER270" s="11" t="str">
        <f>IF((Table2[[#This Row],[SOL T]]/Table2[[#This Row],[Admission]]) = 0, "--", (Table2[[#This Row],[SOL T]]/Table2[[#This Row],[Admission]]))</f>
        <v>--</v>
      </c>
      <c r="ES270" s="11" t="str">
        <f>IF(Table2[[#This Row],[SOL T]]=0,"--", IF(Table2[[#This Row],[SOL HS]]/Table2[[#This Row],[SOL T]]=0, "--", Table2[[#This Row],[SOL HS]]/Table2[[#This Row],[SOL T]]))</f>
        <v>--</v>
      </c>
      <c r="ET270" s="18" t="str">
        <f>IF(Table2[[#This Row],[SOL T]]=0,"--", IF(Table2[[#This Row],[SOL FE]]/Table2[[#This Row],[SOL T]]=0, "--", Table2[[#This Row],[SOL FE]]/Table2[[#This Row],[SOL T]]))</f>
        <v>--</v>
      </c>
      <c r="EU270" s="2">
        <v>10</v>
      </c>
      <c r="EV270" s="2">
        <v>10</v>
      </c>
      <c r="EW270" s="2">
        <v>0</v>
      </c>
      <c r="EX270" s="2">
        <v>0</v>
      </c>
      <c r="EY270" s="6">
        <f>SUM(Table2[[#This Row],[CHO B]:[CHO FE]])</f>
        <v>20</v>
      </c>
      <c r="EZ270" s="11">
        <f>IF((Table2[[#This Row],[CHO T]]/Table2[[#This Row],[Admission]]) = 0, "--", (Table2[[#This Row],[CHO T]]/Table2[[#This Row],[Admission]]))</f>
        <v>6.1538461538461542E-2</v>
      </c>
      <c r="FA270" s="11" t="str">
        <f>IF(Table2[[#This Row],[CHO T]]=0,"--", IF(Table2[[#This Row],[CHO HS]]/Table2[[#This Row],[CHO T]]=0, "--", Table2[[#This Row],[CHO HS]]/Table2[[#This Row],[CHO T]]))</f>
        <v>--</v>
      </c>
      <c r="FB270" s="18" t="str">
        <f>IF(Table2[[#This Row],[CHO T]]=0,"--", IF(Table2[[#This Row],[CHO FE]]/Table2[[#This Row],[CHO T]]=0, "--", Table2[[#This Row],[CHO FE]]/Table2[[#This Row],[CHO T]]))</f>
        <v>--</v>
      </c>
      <c r="FC27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213</v>
      </c>
      <c r="FD270">
        <v>0</v>
      </c>
      <c r="FE270">
        <v>0</v>
      </c>
      <c r="FF270" s="1" t="s">
        <v>390</v>
      </c>
      <c r="FG270" s="1" t="s">
        <v>390</v>
      </c>
      <c r="FH270">
        <v>0</v>
      </c>
      <c r="FI270">
        <v>0</v>
      </c>
      <c r="FJ270" s="1" t="s">
        <v>390</v>
      </c>
      <c r="FK270" s="1" t="s">
        <v>390</v>
      </c>
      <c r="FL270">
        <v>0</v>
      </c>
      <c r="FM270">
        <v>0</v>
      </c>
      <c r="FN270" s="1" t="s">
        <v>390</v>
      </c>
      <c r="FO270" s="1" t="s">
        <v>390</v>
      </c>
    </row>
    <row r="271" spans="1:171">
      <c r="A271">
        <v>898</v>
      </c>
      <c r="B271">
        <v>376</v>
      </c>
      <c r="C271" t="s">
        <v>92</v>
      </c>
      <c r="D271" t="s">
        <v>368</v>
      </c>
      <c r="E271" s="20">
        <v>70</v>
      </c>
      <c r="F271" s="2">
        <v>0</v>
      </c>
      <c r="G271" s="2">
        <v>0</v>
      </c>
      <c r="H271" s="2">
        <v>0</v>
      </c>
      <c r="I271" s="2">
        <v>0</v>
      </c>
      <c r="J271" s="6">
        <f>SUM(Table2[[#This Row],[FB B]:[FB FE]])</f>
        <v>0</v>
      </c>
      <c r="K271" s="11" t="str">
        <f>IF((Table2[[#This Row],[FB T]]/Table2[[#This Row],[Admission]]) = 0, "--", (Table2[[#This Row],[FB T]]/Table2[[#This Row],[Admission]]))</f>
        <v>--</v>
      </c>
      <c r="L271" s="11" t="str">
        <f>IF(Table2[[#This Row],[FB T]]=0,"--", IF(Table2[[#This Row],[FB HS]]/Table2[[#This Row],[FB T]]=0, "--", Table2[[#This Row],[FB HS]]/Table2[[#This Row],[FB T]]))</f>
        <v>--</v>
      </c>
      <c r="M271" s="18" t="str">
        <f>IF(Table2[[#This Row],[FB T]]=0,"--", IF(Table2[[#This Row],[FB FE]]/Table2[[#This Row],[FB T]]=0, "--", Table2[[#This Row],[FB FE]]/Table2[[#This Row],[FB T]]))</f>
        <v>--</v>
      </c>
      <c r="N271" s="2">
        <v>0</v>
      </c>
      <c r="O271" s="2">
        <v>0</v>
      </c>
      <c r="P271" s="2">
        <v>0</v>
      </c>
      <c r="Q271" s="2">
        <v>0</v>
      </c>
      <c r="R271" s="6">
        <f>SUM(Table2[[#This Row],[XC B]:[XC FE]])</f>
        <v>0</v>
      </c>
      <c r="S271" s="11" t="str">
        <f>IF((Table2[[#This Row],[XC T]]/Table2[[#This Row],[Admission]]) = 0, "--", (Table2[[#This Row],[XC T]]/Table2[[#This Row],[Admission]]))</f>
        <v>--</v>
      </c>
      <c r="T271" s="11" t="str">
        <f>IF(Table2[[#This Row],[XC T]]=0,"--", IF(Table2[[#This Row],[XC HS]]/Table2[[#This Row],[XC T]]=0, "--", Table2[[#This Row],[XC HS]]/Table2[[#This Row],[XC T]]))</f>
        <v>--</v>
      </c>
      <c r="U271" s="18" t="str">
        <f>IF(Table2[[#This Row],[XC T]]=0,"--", IF(Table2[[#This Row],[XC FE]]/Table2[[#This Row],[XC T]]=0, "--", Table2[[#This Row],[XC FE]]/Table2[[#This Row],[XC T]]))</f>
        <v>--</v>
      </c>
      <c r="V271" s="2">
        <v>12</v>
      </c>
      <c r="W271" s="2">
        <v>0</v>
      </c>
      <c r="X271" s="2">
        <v>0</v>
      </c>
      <c r="Y271" s="6">
        <f>SUM(Table2[[#This Row],[VB G]:[VB FE]])</f>
        <v>12</v>
      </c>
      <c r="Z271" s="11">
        <f>IF((Table2[[#This Row],[VB T]]/Table2[[#This Row],[Admission]]) = 0, "--", (Table2[[#This Row],[VB T]]/Table2[[#This Row],[Admission]]))</f>
        <v>0.17142857142857143</v>
      </c>
      <c r="AA271" s="11" t="str">
        <f>IF(Table2[[#This Row],[VB T]]=0,"--", IF(Table2[[#This Row],[VB HS]]/Table2[[#This Row],[VB T]]=0, "--", Table2[[#This Row],[VB HS]]/Table2[[#This Row],[VB T]]))</f>
        <v>--</v>
      </c>
      <c r="AB271" s="18" t="str">
        <f>IF(Table2[[#This Row],[VB T]]=0,"--", IF(Table2[[#This Row],[VB FE]]/Table2[[#This Row],[VB T]]=0, "--", Table2[[#This Row],[VB FE]]/Table2[[#This Row],[VB T]]))</f>
        <v>--</v>
      </c>
      <c r="AC271" s="2">
        <v>0</v>
      </c>
      <c r="AD271" s="2">
        <v>0</v>
      </c>
      <c r="AE271" s="2">
        <v>0</v>
      </c>
      <c r="AF271" s="2">
        <v>0</v>
      </c>
      <c r="AG271" s="6">
        <f>SUM(Table2[[#This Row],[SC B]:[SC FE]])</f>
        <v>0</v>
      </c>
      <c r="AH271" s="11" t="str">
        <f>IF((Table2[[#This Row],[SC T]]/Table2[[#This Row],[Admission]]) = 0, "--", (Table2[[#This Row],[SC T]]/Table2[[#This Row],[Admission]]))</f>
        <v>--</v>
      </c>
      <c r="AI271" s="11" t="str">
        <f>IF(Table2[[#This Row],[SC T]]=0,"--", IF(Table2[[#This Row],[SC HS]]/Table2[[#This Row],[SC T]]=0, "--", Table2[[#This Row],[SC HS]]/Table2[[#This Row],[SC T]]))</f>
        <v>--</v>
      </c>
      <c r="AJ271" s="18" t="str">
        <f>IF(Table2[[#This Row],[SC T]]=0,"--", IF(Table2[[#This Row],[SC FE]]/Table2[[#This Row],[SC T]]=0, "--", Table2[[#This Row],[SC FE]]/Table2[[#This Row],[SC T]]))</f>
        <v>--</v>
      </c>
      <c r="AK271" s="15">
        <f>SUM(Table2[[#This Row],[FB T]],Table2[[#This Row],[XC T]],Table2[[#This Row],[VB T]],Table2[[#This Row],[SC T]])</f>
        <v>12</v>
      </c>
      <c r="AL271" s="2">
        <v>0</v>
      </c>
      <c r="AM271" s="2">
        <v>0</v>
      </c>
      <c r="AN271" s="2">
        <v>0</v>
      </c>
      <c r="AO271" s="2">
        <v>0</v>
      </c>
      <c r="AP271" s="6">
        <f>SUM(Table2[[#This Row],[BX B]:[BX FE]])</f>
        <v>0</v>
      </c>
      <c r="AQ271" s="11" t="str">
        <f>IF((Table2[[#This Row],[BX T]]/Table2[[#This Row],[Admission]]) = 0, "--", (Table2[[#This Row],[BX T]]/Table2[[#This Row],[Admission]]))</f>
        <v>--</v>
      </c>
      <c r="AR271" s="11" t="str">
        <f>IF(Table2[[#This Row],[BX T]]=0,"--", IF(Table2[[#This Row],[BX HS]]/Table2[[#This Row],[BX T]]=0, "--", Table2[[#This Row],[BX HS]]/Table2[[#This Row],[BX T]]))</f>
        <v>--</v>
      </c>
      <c r="AS271" s="18" t="str">
        <f>IF(Table2[[#This Row],[BX T]]=0,"--", IF(Table2[[#This Row],[BX FE]]/Table2[[#This Row],[BX T]]=0, "--", Table2[[#This Row],[BX FE]]/Table2[[#This Row],[BX T]]))</f>
        <v>--</v>
      </c>
      <c r="AT271" s="2">
        <v>0</v>
      </c>
      <c r="AU271" s="2">
        <v>0</v>
      </c>
      <c r="AV271" s="2">
        <v>0</v>
      </c>
      <c r="AW271" s="2">
        <v>0</v>
      </c>
      <c r="AX271" s="6">
        <f>SUM(Table2[[#This Row],[SW B]:[SW FE]])</f>
        <v>0</v>
      </c>
      <c r="AY271" s="11" t="str">
        <f>IF((Table2[[#This Row],[SW T]]/Table2[[#This Row],[Admission]]) = 0, "--", (Table2[[#This Row],[SW T]]/Table2[[#This Row],[Admission]]))</f>
        <v>--</v>
      </c>
      <c r="AZ271" s="11" t="str">
        <f>IF(Table2[[#This Row],[SW T]]=0,"--", IF(Table2[[#This Row],[SW HS]]/Table2[[#This Row],[SW T]]=0, "--", Table2[[#This Row],[SW HS]]/Table2[[#This Row],[SW T]]))</f>
        <v>--</v>
      </c>
      <c r="BA271" s="18" t="str">
        <f>IF(Table2[[#This Row],[SW T]]=0,"--", IF(Table2[[#This Row],[SW FE]]/Table2[[#This Row],[SW T]]=0, "--", Table2[[#This Row],[SW FE]]/Table2[[#This Row],[SW T]]))</f>
        <v>--</v>
      </c>
      <c r="BB271" s="2">
        <v>0</v>
      </c>
      <c r="BC271" s="2">
        <v>0</v>
      </c>
      <c r="BD271" s="2">
        <v>0</v>
      </c>
      <c r="BE271" s="2">
        <v>0</v>
      </c>
      <c r="BF271" s="6">
        <f>SUM(Table2[[#This Row],[CHE B]:[CHE FE]])</f>
        <v>0</v>
      </c>
      <c r="BG271" s="11" t="str">
        <f>IF((Table2[[#This Row],[CHE T]]/Table2[[#This Row],[Admission]]) = 0, "--", (Table2[[#This Row],[CHE T]]/Table2[[#This Row],[Admission]]))</f>
        <v>--</v>
      </c>
      <c r="BH271" s="11" t="str">
        <f>IF(Table2[[#This Row],[CHE T]]=0,"--", IF(Table2[[#This Row],[CHE HS]]/Table2[[#This Row],[CHE T]]=0, "--", Table2[[#This Row],[CHE HS]]/Table2[[#This Row],[CHE T]]))</f>
        <v>--</v>
      </c>
      <c r="BI271" s="22" t="str">
        <f>IF(Table2[[#This Row],[CHE T]]=0,"--", IF(Table2[[#This Row],[CHE FE]]/Table2[[#This Row],[CHE T]]=0, "--", Table2[[#This Row],[CHE FE]]/Table2[[#This Row],[CHE T]]))</f>
        <v>--</v>
      </c>
      <c r="BJ271" s="2">
        <v>0</v>
      </c>
      <c r="BK271" s="2">
        <v>0</v>
      </c>
      <c r="BL271" s="2">
        <v>0</v>
      </c>
      <c r="BM271" s="2">
        <v>0</v>
      </c>
      <c r="BN271" s="6">
        <f>SUM(Table2[[#This Row],[WR B]:[WR FE]])</f>
        <v>0</v>
      </c>
      <c r="BO271" s="11" t="str">
        <f>IF((Table2[[#This Row],[WR T]]/Table2[[#This Row],[Admission]]) = 0, "--", (Table2[[#This Row],[WR T]]/Table2[[#This Row],[Admission]]))</f>
        <v>--</v>
      </c>
      <c r="BP271" s="11" t="str">
        <f>IF(Table2[[#This Row],[WR T]]=0,"--", IF(Table2[[#This Row],[WR HS]]/Table2[[#This Row],[WR T]]=0, "--", Table2[[#This Row],[WR HS]]/Table2[[#This Row],[WR T]]))</f>
        <v>--</v>
      </c>
      <c r="BQ271" s="18" t="str">
        <f>IF(Table2[[#This Row],[WR T]]=0,"--", IF(Table2[[#This Row],[WR FE]]/Table2[[#This Row],[WR T]]=0, "--", Table2[[#This Row],[WR FE]]/Table2[[#This Row],[WR T]]))</f>
        <v>--</v>
      </c>
      <c r="BR271" s="2">
        <v>0</v>
      </c>
      <c r="BS271" s="2">
        <v>0</v>
      </c>
      <c r="BT271" s="2">
        <v>0</v>
      </c>
      <c r="BU271" s="2">
        <v>0</v>
      </c>
      <c r="BV271" s="6">
        <f>SUM(Table2[[#This Row],[DNC B]:[DNC FE]])</f>
        <v>0</v>
      </c>
      <c r="BW271" s="11" t="str">
        <f>IF((Table2[[#This Row],[DNC T]]/Table2[[#This Row],[Admission]]) = 0, "--", (Table2[[#This Row],[DNC T]]/Table2[[#This Row],[Admission]]))</f>
        <v>--</v>
      </c>
      <c r="BX271" s="11" t="str">
        <f>IF(Table2[[#This Row],[DNC T]]=0,"--", IF(Table2[[#This Row],[DNC HS]]/Table2[[#This Row],[DNC T]]=0, "--", Table2[[#This Row],[DNC HS]]/Table2[[#This Row],[DNC T]]))</f>
        <v>--</v>
      </c>
      <c r="BY271" s="18" t="str">
        <f>IF(Table2[[#This Row],[DNC T]]=0,"--", IF(Table2[[#This Row],[DNC FE]]/Table2[[#This Row],[DNC T]]=0, "--", Table2[[#This Row],[DNC FE]]/Table2[[#This Row],[DNC T]]))</f>
        <v>--</v>
      </c>
      <c r="BZ271" s="24">
        <f>SUM(Table2[[#This Row],[BX T]],Table2[[#This Row],[SW T]],Table2[[#This Row],[CHE T]],Table2[[#This Row],[WR T]],Table2[[#This Row],[DNC T]])</f>
        <v>0</v>
      </c>
      <c r="CA271" s="2">
        <v>0</v>
      </c>
      <c r="CB271" s="2">
        <v>0</v>
      </c>
      <c r="CC271" s="2">
        <v>0</v>
      </c>
      <c r="CD271" s="2">
        <v>0</v>
      </c>
      <c r="CE271" s="6">
        <f>SUM(Table2[[#This Row],[TF B]:[TF FE]])</f>
        <v>0</v>
      </c>
      <c r="CF271" s="11" t="str">
        <f>IF((Table2[[#This Row],[TF T]]/Table2[[#This Row],[Admission]]) = 0, "--", (Table2[[#This Row],[TF T]]/Table2[[#This Row],[Admission]]))</f>
        <v>--</v>
      </c>
      <c r="CG271" s="11" t="str">
        <f>IF(Table2[[#This Row],[TF T]]=0,"--", IF(Table2[[#This Row],[TF HS]]/Table2[[#This Row],[TF T]]=0, "--", Table2[[#This Row],[TF HS]]/Table2[[#This Row],[TF T]]))</f>
        <v>--</v>
      </c>
      <c r="CH271" s="18" t="str">
        <f>IF(Table2[[#This Row],[TF T]]=0,"--", IF(Table2[[#This Row],[TF FE]]/Table2[[#This Row],[TF T]]=0, "--", Table2[[#This Row],[TF FE]]/Table2[[#This Row],[TF T]]))</f>
        <v>--</v>
      </c>
      <c r="CI271" s="2">
        <v>0</v>
      </c>
      <c r="CJ271" s="2">
        <v>0</v>
      </c>
      <c r="CK271" s="2">
        <v>0</v>
      </c>
      <c r="CL271" s="2">
        <v>0</v>
      </c>
      <c r="CM271" s="6">
        <f>SUM(Table2[[#This Row],[BB B]:[BB FE]])</f>
        <v>0</v>
      </c>
      <c r="CN271" s="11" t="str">
        <f>IF((Table2[[#This Row],[BB T]]/Table2[[#This Row],[Admission]]) = 0, "--", (Table2[[#This Row],[BB T]]/Table2[[#This Row],[Admission]]))</f>
        <v>--</v>
      </c>
      <c r="CO271" s="11" t="str">
        <f>IF(Table2[[#This Row],[BB T]]=0,"--", IF(Table2[[#This Row],[BB HS]]/Table2[[#This Row],[BB T]]=0, "--", Table2[[#This Row],[BB HS]]/Table2[[#This Row],[BB T]]))</f>
        <v>--</v>
      </c>
      <c r="CP271" s="18" t="str">
        <f>IF(Table2[[#This Row],[BB T]]=0,"--", IF(Table2[[#This Row],[BB FE]]/Table2[[#This Row],[BB T]]=0, "--", Table2[[#This Row],[BB FE]]/Table2[[#This Row],[BB T]]))</f>
        <v>--</v>
      </c>
      <c r="CQ271" s="2">
        <v>0</v>
      </c>
      <c r="CR271" s="2">
        <v>0</v>
      </c>
      <c r="CS271" s="2">
        <v>0</v>
      </c>
      <c r="CT271" s="2">
        <v>0</v>
      </c>
      <c r="CU271" s="6">
        <f>SUM(Table2[[#This Row],[SB B]:[SB FE]])</f>
        <v>0</v>
      </c>
      <c r="CV271" s="11" t="str">
        <f>IF((Table2[[#This Row],[SB T]]/Table2[[#This Row],[Admission]]) = 0, "--", (Table2[[#This Row],[SB T]]/Table2[[#This Row],[Admission]]))</f>
        <v>--</v>
      </c>
      <c r="CW271" s="11" t="str">
        <f>IF(Table2[[#This Row],[SB T]]=0,"--", IF(Table2[[#This Row],[SB HS]]/Table2[[#This Row],[SB T]]=0, "--", Table2[[#This Row],[SB HS]]/Table2[[#This Row],[SB T]]))</f>
        <v>--</v>
      </c>
      <c r="CX271" s="18" t="str">
        <f>IF(Table2[[#This Row],[SB T]]=0,"--", IF(Table2[[#This Row],[SB FE]]/Table2[[#This Row],[SB T]]=0, "--", Table2[[#This Row],[SB FE]]/Table2[[#This Row],[SB T]]))</f>
        <v>--</v>
      </c>
      <c r="CY271" s="2">
        <v>0</v>
      </c>
      <c r="CZ271" s="2">
        <v>0</v>
      </c>
      <c r="DA271" s="2">
        <v>0</v>
      </c>
      <c r="DB271" s="2">
        <v>0</v>
      </c>
      <c r="DC271" s="6">
        <f>SUM(Table2[[#This Row],[GF B]:[GF FE]])</f>
        <v>0</v>
      </c>
      <c r="DD271" s="11" t="str">
        <f>IF((Table2[[#This Row],[GF T]]/Table2[[#This Row],[Admission]]) = 0, "--", (Table2[[#This Row],[GF T]]/Table2[[#This Row],[Admission]]))</f>
        <v>--</v>
      </c>
      <c r="DE271" s="11" t="str">
        <f>IF(Table2[[#This Row],[GF T]]=0,"--", IF(Table2[[#This Row],[GF HS]]/Table2[[#This Row],[GF T]]=0, "--", Table2[[#This Row],[GF HS]]/Table2[[#This Row],[GF T]]))</f>
        <v>--</v>
      </c>
      <c r="DF271" s="18" t="str">
        <f>IF(Table2[[#This Row],[GF T]]=0,"--", IF(Table2[[#This Row],[GF FE]]/Table2[[#This Row],[GF T]]=0, "--", Table2[[#This Row],[GF FE]]/Table2[[#This Row],[GF T]]))</f>
        <v>--</v>
      </c>
      <c r="DG271" s="2">
        <v>0</v>
      </c>
      <c r="DH271" s="2">
        <v>0</v>
      </c>
      <c r="DI271" s="2">
        <v>0</v>
      </c>
      <c r="DJ271" s="2">
        <v>0</v>
      </c>
      <c r="DK271" s="6">
        <f>SUM(Table2[[#This Row],[TN B]:[TN FE]])</f>
        <v>0</v>
      </c>
      <c r="DL271" s="11" t="str">
        <f>IF((Table2[[#This Row],[TN T]]/Table2[[#This Row],[Admission]]) = 0, "--", (Table2[[#This Row],[TN T]]/Table2[[#This Row],[Admission]]))</f>
        <v>--</v>
      </c>
      <c r="DM271" s="11" t="str">
        <f>IF(Table2[[#This Row],[TN T]]=0,"--", IF(Table2[[#This Row],[TN HS]]/Table2[[#This Row],[TN T]]=0, "--", Table2[[#This Row],[TN HS]]/Table2[[#This Row],[TN T]]))</f>
        <v>--</v>
      </c>
      <c r="DN271" s="18" t="str">
        <f>IF(Table2[[#This Row],[TN T]]=0,"--", IF(Table2[[#This Row],[TN FE]]/Table2[[#This Row],[TN T]]=0, "--", Table2[[#This Row],[TN FE]]/Table2[[#This Row],[TN T]]))</f>
        <v>--</v>
      </c>
      <c r="DO271" s="2">
        <v>0</v>
      </c>
      <c r="DP271" s="2">
        <v>0</v>
      </c>
      <c r="DQ271" s="2">
        <v>0</v>
      </c>
      <c r="DR271" s="2">
        <v>0</v>
      </c>
      <c r="DS271" s="6">
        <f>SUM(Table2[[#This Row],[BND B]:[BND FE]])</f>
        <v>0</v>
      </c>
      <c r="DT271" s="11" t="str">
        <f>IF((Table2[[#This Row],[BND T]]/Table2[[#This Row],[Admission]]) = 0, "--", (Table2[[#This Row],[BND T]]/Table2[[#This Row],[Admission]]))</f>
        <v>--</v>
      </c>
      <c r="DU271" s="11" t="str">
        <f>IF(Table2[[#This Row],[BND T]]=0,"--", IF(Table2[[#This Row],[BND HS]]/Table2[[#This Row],[BND T]]=0, "--", Table2[[#This Row],[BND HS]]/Table2[[#This Row],[BND T]]))</f>
        <v>--</v>
      </c>
      <c r="DV271" s="18" t="str">
        <f>IF(Table2[[#This Row],[BND T]]=0,"--", IF(Table2[[#This Row],[BND FE]]/Table2[[#This Row],[BND T]]=0, "--", Table2[[#This Row],[BND FE]]/Table2[[#This Row],[BND T]]))</f>
        <v>--</v>
      </c>
      <c r="DW271" s="2">
        <v>2</v>
      </c>
      <c r="DX271" s="2">
        <v>1</v>
      </c>
      <c r="DY271" s="2">
        <v>0</v>
      </c>
      <c r="DZ271" s="2">
        <v>0</v>
      </c>
      <c r="EA271" s="6">
        <f>SUM(Table2[[#This Row],[SPE B]:[SPE FE]])</f>
        <v>3</v>
      </c>
      <c r="EB271" s="11">
        <f>IF((Table2[[#This Row],[SPE T]]/Table2[[#This Row],[Admission]]) = 0, "--", (Table2[[#This Row],[SPE T]]/Table2[[#This Row],[Admission]]))</f>
        <v>4.2857142857142858E-2</v>
      </c>
      <c r="EC271" s="11" t="str">
        <f>IF(Table2[[#This Row],[SPE T]]=0,"--", IF(Table2[[#This Row],[SPE HS]]/Table2[[#This Row],[SPE T]]=0, "--", Table2[[#This Row],[SPE HS]]/Table2[[#This Row],[SPE T]]))</f>
        <v>--</v>
      </c>
      <c r="ED271" s="18" t="str">
        <f>IF(Table2[[#This Row],[SPE T]]=0,"--", IF(Table2[[#This Row],[SPE FE]]/Table2[[#This Row],[SPE T]]=0, "--", Table2[[#This Row],[SPE FE]]/Table2[[#This Row],[SPE T]]))</f>
        <v>--</v>
      </c>
      <c r="EE271" s="2">
        <v>0</v>
      </c>
      <c r="EF271" s="2">
        <v>0</v>
      </c>
      <c r="EG271" s="2">
        <v>0</v>
      </c>
      <c r="EH271" s="2">
        <v>0</v>
      </c>
      <c r="EI271" s="6">
        <f>SUM(Table2[[#This Row],[ORC B]:[ORC FE]])</f>
        <v>0</v>
      </c>
      <c r="EJ271" s="11" t="str">
        <f>IF((Table2[[#This Row],[ORC T]]/Table2[[#This Row],[Admission]]) = 0, "--", (Table2[[#This Row],[ORC T]]/Table2[[#This Row],[Admission]]))</f>
        <v>--</v>
      </c>
      <c r="EK271" s="11" t="str">
        <f>IF(Table2[[#This Row],[ORC T]]=0,"--", IF(Table2[[#This Row],[ORC HS]]/Table2[[#This Row],[ORC T]]=0, "--", Table2[[#This Row],[ORC HS]]/Table2[[#This Row],[ORC T]]))</f>
        <v>--</v>
      </c>
      <c r="EL271" s="18" t="str">
        <f>IF(Table2[[#This Row],[ORC T]]=0,"--", IF(Table2[[#This Row],[ORC FE]]/Table2[[#This Row],[ORC T]]=0, "--", Table2[[#This Row],[ORC FE]]/Table2[[#This Row],[ORC T]]))</f>
        <v>--</v>
      </c>
      <c r="EM271" s="2">
        <v>0</v>
      </c>
      <c r="EN271" s="2">
        <v>0</v>
      </c>
      <c r="EO271" s="2">
        <v>0</v>
      </c>
      <c r="EP271" s="2">
        <v>0</v>
      </c>
      <c r="EQ271" s="6">
        <f>SUM(Table2[[#This Row],[SOL B]:[SOL FE]])</f>
        <v>0</v>
      </c>
      <c r="ER271" s="11" t="str">
        <f>IF((Table2[[#This Row],[SOL T]]/Table2[[#This Row],[Admission]]) = 0, "--", (Table2[[#This Row],[SOL T]]/Table2[[#This Row],[Admission]]))</f>
        <v>--</v>
      </c>
      <c r="ES271" s="11" t="str">
        <f>IF(Table2[[#This Row],[SOL T]]=0,"--", IF(Table2[[#This Row],[SOL HS]]/Table2[[#This Row],[SOL T]]=0, "--", Table2[[#This Row],[SOL HS]]/Table2[[#This Row],[SOL T]]))</f>
        <v>--</v>
      </c>
      <c r="ET271" s="18" t="str">
        <f>IF(Table2[[#This Row],[SOL T]]=0,"--", IF(Table2[[#This Row],[SOL FE]]/Table2[[#This Row],[SOL T]]=0, "--", Table2[[#This Row],[SOL FE]]/Table2[[#This Row],[SOL T]]))</f>
        <v>--</v>
      </c>
      <c r="EU271" s="2">
        <v>18</v>
      </c>
      <c r="EV271" s="2">
        <v>18</v>
      </c>
      <c r="EW271" s="2">
        <v>0</v>
      </c>
      <c r="EX271" s="2">
        <v>0</v>
      </c>
      <c r="EY271" s="6">
        <f>SUM(Table2[[#This Row],[CHO B]:[CHO FE]])</f>
        <v>36</v>
      </c>
      <c r="EZ271" s="11">
        <f>IF((Table2[[#This Row],[CHO T]]/Table2[[#This Row],[Admission]]) = 0, "--", (Table2[[#This Row],[CHO T]]/Table2[[#This Row],[Admission]]))</f>
        <v>0.51428571428571423</v>
      </c>
      <c r="FA271" s="11" t="str">
        <f>IF(Table2[[#This Row],[CHO T]]=0,"--", IF(Table2[[#This Row],[CHO HS]]/Table2[[#This Row],[CHO T]]=0, "--", Table2[[#This Row],[CHO HS]]/Table2[[#This Row],[CHO T]]))</f>
        <v>--</v>
      </c>
      <c r="FB271" s="18" t="str">
        <f>IF(Table2[[#This Row],[CHO T]]=0,"--", IF(Table2[[#This Row],[CHO FE]]/Table2[[#This Row],[CHO T]]=0, "--", Table2[[#This Row],[CHO FE]]/Table2[[#This Row],[CHO T]]))</f>
        <v>--</v>
      </c>
      <c r="FC27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39</v>
      </c>
      <c r="FD271">
        <v>0</v>
      </c>
      <c r="FE271">
        <v>0</v>
      </c>
      <c r="FF271">
        <v>0</v>
      </c>
      <c r="FG271">
        <v>0</v>
      </c>
      <c r="FH271">
        <v>0</v>
      </c>
      <c r="FI271">
        <v>0</v>
      </c>
      <c r="FJ271" s="1" t="s">
        <v>390</v>
      </c>
      <c r="FK271" s="1" t="s">
        <v>390</v>
      </c>
      <c r="FL271">
        <v>0</v>
      </c>
      <c r="FM271">
        <v>0</v>
      </c>
      <c r="FN271" s="1" t="s">
        <v>390</v>
      </c>
      <c r="FO271" s="1" t="s">
        <v>390</v>
      </c>
    </row>
    <row r="272" spans="1:171">
      <c r="A272">
        <v>1162</v>
      </c>
      <c r="B272">
        <v>191</v>
      </c>
      <c r="C272" t="s">
        <v>112</v>
      </c>
      <c r="D272" t="s">
        <v>369</v>
      </c>
      <c r="E272" s="20">
        <v>194</v>
      </c>
      <c r="F272" s="2">
        <v>39</v>
      </c>
      <c r="G272" s="2">
        <v>1</v>
      </c>
      <c r="H272" s="2">
        <v>2</v>
      </c>
      <c r="I272" s="2">
        <v>4</v>
      </c>
      <c r="J272" s="6">
        <f>SUM(Table2[[#This Row],[FB B]:[FB FE]])</f>
        <v>46</v>
      </c>
      <c r="K272" s="11">
        <f>IF((Table2[[#This Row],[FB T]]/Table2[[#This Row],[Admission]]) = 0, "--", (Table2[[#This Row],[FB T]]/Table2[[#This Row],[Admission]]))</f>
        <v>0.23711340206185566</v>
      </c>
      <c r="L272" s="11">
        <f>IF(Table2[[#This Row],[FB T]]=0,"--", IF(Table2[[#This Row],[FB HS]]/Table2[[#This Row],[FB T]]=0, "--", Table2[[#This Row],[FB HS]]/Table2[[#This Row],[FB T]]))</f>
        <v>4.3478260869565216E-2</v>
      </c>
      <c r="M272" s="18">
        <f>IF(Table2[[#This Row],[FB T]]=0,"--", IF(Table2[[#This Row],[FB FE]]/Table2[[#This Row],[FB T]]=0, "--", Table2[[#This Row],[FB FE]]/Table2[[#This Row],[FB T]]))</f>
        <v>8.6956521739130432E-2</v>
      </c>
      <c r="N272" s="2">
        <v>13</v>
      </c>
      <c r="O272" s="2">
        <v>11</v>
      </c>
      <c r="P272" s="2">
        <v>0</v>
      </c>
      <c r="Q272" s="2">
        <v>9</v>
      </c>
      <c r="R272" s="6">
        <f>SUM(Table2[[#This Row],[XC B]:[XC FE]])</f>
        <v>33</v>
      </c>
      <c r="S272" s="11">
        <f>IF((Table2[[#This Row],[XC T]]/Table2[[#This Row],[Admission]]) = 0, "--", (Table2[[#This Row],[XC T]]/Table2[[#This Row],[Admission]]))</f>
        <v>0.17010309278350516</v>
      </c>
      <c r="T272" s="11" t="str">
        <f>IF(Table2[[#This Row],[XC T]]=0,"--", IF(Table2[[#This Row],[XC HS]]/Table2[[#This Row],[XC T]]=0, "--", Table2[[#This Row],[XC HS]]/Table2[[#This Row],[XC T]]))</f>
        <v>--</v>
      </c>
      <c r="U272" s="18">
        <f>IF(Table2[[#This Row],[XC T]]=0,"--", IF(Table2[[#This Row],[XC FE]]/Table2[[#This Row],[XC T]]=0, "--", Table2[[#This Row],[XC FE]]/Table2[[#This Row],[XC T]]))</f>
        <v>0.27272727272727271</v>
      </c>
      <c r="V272" s="2">
        <v>22</v>
      </c>
      <c r="W272" s="2">
        <v>0</v>
      </c>
      <c r="X272" s="2">
        <v>3</v>
      </c>
      <c r="Y272" s="6">
        <f>SUM(Table2[[#This Row],[VB G]:[VB FE]])</f>
        <v>25</v>
      </c>
      <c r="Z272" s="11">
        <f>IF((Table2[[#This Row],[VB T]]/Table2[[#This Row],[Admission]]) = 0, "--", (Table2[[#This Row],[VB T]]/Table2[[#This Row],[Admission]]))</f>
        <v>0.12886597938144329</v>
      </c>
      <c r="AA272" s="11" t="str">
        <f>IF(Table2[[#This Row],[VB T]]=0,"--", IF(Table2[[#This Row],[VB HS]]/Table2[[#This Row],[VB T]]=0, "--", Table2[[#This Row],[VB HS]]/Table2[[#This Row],[VB T]]))</f>
        <v>--</v>
      </c>
      <c r="AB272" s="18">
        <f>IF(Table2[[#This Row],[VB T]]=0,"--", IF(Table2[[#This Row],[VB FE]]/Table2[[#This Row],[VB T]]=0, "--", Table2[[#This Row],[VB FE]]/Table2[[#This Row],[VB T]]))</f>
        <v>0.12</v>
      </c>
      <c r="AC272" s="2">
        <v>0</v>
      </c>
      <c r="AD272" s="2">
        <v>0</v>
      </c>
      <c r="AE272" s="2">
        <v>0</v>
      </c>
      <c r="AF272" s="2">
        <v>0</v>
      </c>
      <c r="AG272" s="6">
        <f>SUM(Table2[[#This Row],[SC B]:[SC FE]])</f>
        <v>0</v>
      </c>
      <c r="AH272" s="11" t="str">
        <f>IF((Table2[[#This Row],[SC T]]/Table2[[#This Row],[Admission]]) = 0, "--", (Table2[[#This Row],[SC T]]/Table2[[#This Row],[Admission]]))</f>
        <v>--</v>
      </c>
      <c r="AI272" s="11" t="str">
        <f>IF(Table2[[#This Row],[SC T]]=0,"--", IF(Table2[[#This Row],[SC HS]]/Table2[[#This Row],[SC T]]=0, "--", Table2[[#This Row],[SC HS]]/Table2[[#This Row],[SC T]]))</f>
        <v>--</v>
      </c>
      <c r="AJ272" s="18" t="str">
        <f>IF(Table2[[#This Row],[SC T]]=0,"--", IF(Table2[[#This Row],[SC FE]]/Table2[[#This Row],[SC T]]=0, "--", Table2[[#This Row],[SC FE]]/Table2[[#This Row],[SC T]]))</f>
        <v>--</v>
      </c>
      <c r="AK272" s="15">
        <f>SUM(Table2[[#This Row],[FB T]],Table2[[#This Row],[XC T]],Table2[[#This Row],[VB T]],Table2[[#This Row],[SC T]])</f>
        <v>104</v>
      </c>
      <c r="AL272" s="2">
        <v>22</v>
      </c>
      <c r="AM272" s="2">
        <v>24</v>
      </c>
      <c r="AN272" s="2">
        <v>2</v>
      </c>
      <c r="AO272" s="2">
        <v>5</v>
      </c>
      <c r="AP272" s="6">
        <f>SUM(Table2[[#This Row],[BX B]:[BX FE]])</f>
        <v>53</v>
      </c>
      <c r="AQ272" s="11">
        <f>IF((Table2[[#This Row],[BX T]]/Table2[[#This Row],[Admission]]) = 0, "--", (Table2[[#This Row],[BX T]]/Table2[[#This Row],[Admission]]))</f>
        <v>0.27319587628865977</v>
      </c>
      <c r="AR272" s="11">
        <f>IF(Table2[[#This Row],[BX T]]=0,"--", IF(Table2[[#This Row],[BX HS]]/Table2[[#This Row],[BX T]]=0, "--", Table2[[#This Row],[BX HS]]/Table2[[#This Row],[BX T]]))</f>
        <v>3.7735849056603772E-2</v>
      </c>
      <c r="AS272" s="18">
        <f>IF(Table2[[#This Row],[BX T]]=0,"--", IF(Table2[[#This Row],[BX FE]]/Table2[[#This Row],[BX T]]=0, "--", Table2[[#This Row],[BX FE]]/Table2[[#This Row],[BX T]]))</f>
        <v>9.4339622641509441E-2</v>
      </c>
      <c r="AT272" s="2">
        <v>0</v>
      </c>
      <c r="AU272" s="2">
        <v>0</v>
      </c>
      <c r="AV272" s="2">
        <v>0</v>
      </c>
      <c r="AW272" s="2">
        <v>0</v>
      </c>
      <c r="AX272" s="6">
        <f>SUM(Table2[[#This Row],[SW B]:[SW FE]])</f>
        <v>0</v>
      </c>
      <c r="AY272" s="11" t="str">
        <f>IF((Table2[[#This Row],[SW T]]/Table2[[#This Row],[Admission]]) = 0, "--", (Table2[[#This Row],[SW T]]/Table2[[#This Row],[Admission]]))</f>
        <v>--</v>
      </c>
      <c r="AZ272" s="11" t="str">
        <f>IF(Table2[[#This Row],[SW T]]=0,"--", IF(Table2[[#This Row],[SW HS]]/Table2[[#This Row],[SW T]]=0, "--", Table2[[#This Row],[SW HS]]/Table2[[#This Row],[SW T]]))</f>
        <v>--</v>
      </c>
      <c r="BA272" s="18" t="str">
        <f>IF(Table2[[#This Row],[SW T]]=0,"--", IF(Table2[[#This Row],[SW FE]]/Table2[[#This Row],[SW T]]=0, "--", Table2[[#This Row],[SW FE]]/Table2[[#This Row],[SW T]]))</f>
        <v>--</v>
      </c>
      <c r="BB272" s="2">
        <v>0</v>
      </c>
      <c r="BC272" s="2">
        <v>0</v>
      </c>
      <c r="BD272" s="2">
        <v>0</v>
      </c>
      <c r="BE272" s="2">
        <v>0</v>
      </c>
      <c r="BF272" s="6">
        <f>SUM(Table2[[#This Row],[CHE B]:[CHE FE]])</f>
        <v>0</v>
      </c>
      <c r="BG272" s="11" t="str">
        <f>IF((Table2[[#This Row],[CHE T]]/Table2[[#This Row],[Admission]]) = 0, "--", (Table2[[#This Row],[CHE T]]/Table2[[#This Row],[Admission]]))</f>
        <v>--</v>
      </c>
      <c r="BH272" s="11" t="str">
        <f>IF(Table2[[#This Row],[CHE T]]=0,"--", IF(Table2[[#This Row],[CHE HS]]/Table2[[#This Row],[CHE T]]=0, "--", Table2[[#This Row],[CHE HS]]/Table2[[#This Row],[CHE T]]))</f>
        <v>--</v>
      </c>
      <c r="BI272" s="22" t="str">
        <f>IF(Table2[[#This Row],[CHE T]]=0,"--", IF(Table2[[#This Row],[CHE FE]]/Table2[[#This Row],[CHE T]]=0, "--", Table2[[#This Row],[CHE FE]]/Table2[[#This Row],[CHE T]]))</f>
        <v>--</v>
      </c>
      <c r="BJ272" s="2">
        <v>20</v>
      </c>
      <c r="BK272" s="2">
        <v>2</v>
      </c>
      <c r="BL272" s="2">
        <v>1</v>
      </c>
      <c r="BM272" s="2">
        <v>2</v>
      </c>
      <c r="BN272" s="6">
        <f>SUM(Table2[[#This Row],[WR B]:[WR FE]])</f>
        <v>25</v>
      </c>
      <c r="BO272" s="11">
        <f>IF((Table2[[#This Row],[WR T]]/Table2[[#This Row],[Admission]]) = 0, "--", (Table2[[#This Row],[WR T]]/Table2[[#This Row],[Admission]]))</f>
        <v>0.12886597938144329</v>
      </c>
      <c r="BP272" s="11">
        <f>IF(Table2[[#This Row],[WR T]]=0,"--", IF(Table2[[#This Row],[WR HS]]/Table2[[#This Row],[WR T]]=0, "--", Table2[[#This Row],[WR HS]]/Table2[[#This Row],[WR T]]))</f>
        <v>0.04</v>
      </c>
      <c r="BQ272" s="18">
        <f>IF(Table2[[#This Row],[WR T]]=0,"--", IF(Table2[[#This Row],[WR FE]]/Table2[[#This Row],[WR T]]=0, "--", Table2[[#This Row],[WR FE]]/Table2[[#This Row],[WR T]]))</f>
        <v>0.08</v>
      </c>
      <c r="BR272" s="2">
        <v>0</v>
      </c>
      <c r="BS272" s="2">
        <v>0</v>
      </c>
      <c r="BT272" s="2">
        <v>0</v>
      </c>
      <c r="BU272" s="2">
        <v>0</v>
      </c>
      <c r="BV272" s="6">
        <f>SUM(Table2[[#This Row],[DNC B]:[DNC FE]])</f>
        <v>0</v>
      </c>
      <c r="BW272" s="11" t="str">
        <f>IF((Table2[[#This Row],[DNC T]]/Table2[[#This Row],[Admission]]) = 0, "--", (Table2[[#This Row],[DNC T]]/Table2[[#This Row],[Admission]]))</f>
        <v>--</v>
      </c>
      <c r="BX272" s="11" t="str">
        <f>IF(Table2[[#This Row],[DNC T]]=0,"--", IF(Table2[[#This Row],[DNC HS]]/Table2[[#This Row],[DNC T]]=0, "--", Table2[[#This Row],[DNC HS]]/Table2[[#This Row],[DNC T]]))</f>
        <v>--</v>
      </c>
      <c r="BY272" s="18" t="str">
        <f>IF(Table2[[#This Row],[DNC T]]=0,"--", IF(Table2[[#This Row],[DNC FE]]/Table2[[#This Row],[DNC T]]=0, "--", Table2[[#This Row],[DNC FE]]/Table2[[#This Row],[DNC T]]))</f>
        <v>--</v>
      </c>
      <c r="BZ272" s="24">
        <f>SUM(Table2[[#This Row],[BX T]],Table2[[#This Row],[SW T]],Table2[[#This Row],[CHE T]],Table2[[#This Row],[WR T]],Table2[[#This Row],[DNC T]])</f>
        <v>78</v>
      </c>
      <c r="CA272" s="2">
        <v>22</v>
      </c>
      <c r="CB272" s="2">
        <v>26</v>
      </c>
      <c r="CC272" s="2">
        <v>0</v>
      </c>
      <c r="CD272" s="2">
        <v>13</v>
      </c>
      <c r="CE272" s="6">
        <f>SUM(Table2[[#This Row],[TF B]:[TF FE]])</f>
        <v>61</v>
      </c>
      <c r="CF272" s="11">
        <f>IF((Table2[[#This Row],[TF T]]/Table2[[#This Row],[Admission]]) = 0, "--", (Table2[[#This Row],[TF T]]/Table2[[#This Row],[Admission]]))</f>
        <v>0.31443298969072164</v>
      </c>
      <c r="CG272" s="11" t="str">
        <f>IF(Table2[[#This Row],[TF T]]=0,"--", IF(Table2[[#This Row],[TF HS]]/Table2[[#This Row],[TF T]]=0, "--", Table2[[#This Row],[TF HS]]/Table2[[#This Row],[TF T]]))</f>
        <v>--</v>
      </c>
      <c r="CH272" s="18">
        <f>IF(Table2[[#This Row],[TF T]]=0,"--", IF(Table2[[#This Row],[TF FE]]/Table2[[#This Row],[TF T]]=0, "--", Table2[[#This Row],[TF FE]]/Table2[[#This Row],[TF T]]))</f>
        <v>0.21311475409836064</v>
      </c>
      <c r="CI272" s="2">
        <v>19</v>
      </c>
      <c r="CJ272" s="2">
        <v>0</v>
      </c>
      <c r="CK272" s="2">
        <v>0</v>
      </c>
      <c r="CL272" s="2">
        <v>0</v>
      </c>
      <c r="CM272" s="6">
        <f>SUM(Table2[[#This Row],[BB B]:[BB FE]])</f>
        <v>19</v>
      </c>
      <c r="CN272" s="11">
        <f>IF((Table2[[#This Row],[BB T]]/Table2[[#This Row],[Admission]]) = 0, "--", (Table2[[#This Row],[BB T]]/Table2[[#This Row],[Admission]]))</f>
        <v>9.7938144329896906E-2</v>
      </c>
      <c r="CO272" s="11" t="str">
        <f>IF(Table2[[#This Row],[BB T]]=0,"--", IF(Table2[[#This Row],[BB HS]]/Table2[[#This Row],[BB T]]=0, "--", Table2[[#This Row],[BB HS]]/Table2[[#This Row],[BB T]]))</f>
        <v>--</v>
      </c>
      <c r="CP272" s="18" t="str">
        <f>IF(Table2[[#This Row],[BB T]]=0,"--", IF(Table2[[#This Row],[BB FE]]/Table2[[#This Row],[BB T]]=0, "--", Table2[[#This Row],[BB FE]]/Table2[[#This Row],[BB T]]))</f>
        <v>--</v>
      </c>
      <c r="CQ272" s="2">
        <v>0</v>
      </c>
      <c r="CR272" s="2">
        <v>18</v>
      </c>
      <c r="CS272" s="2">
        <v>0</v>
      </c>
      <c r="CT272" s="2">
        <v>1</v>
      </c>
      <c r="CU272" s="6">
        <f>SUM(Table2[[#This Row],[SB B]:[SB FE]])</f>
        <v>19</v>
      </c>
      <c r="CV272" s="11">
        <f>IF((Table2[[#This Row],[SB T]]/Table2[[#This Row],[Admission]]) = 0, "--", (Table2[[#This Row],[SB T]]/Table2[[#This Row],[Admission]]))</f>
        <v>9.7938144329896906E-2</v>
      </c>
      <c r="CW272" s="11" t="str">
        <f>IF(Table2[[#This Row],[SB T]]=0,"--", IF(Table2[[#This Row],[SB HS]]/Table2[[#This Row],[SB T]]=0, "--", Table2[[#This Row],[SB HS]]/Table2[[#This Row],[SB T]]))</f>
        <v>--</v>
      </c>
      <c r="CX272" s="18">
        <f>IF(Table2[[#This Row],[SB T]]=0,"--", IF(Table2[[#This Row],[SB FE]]/Table2[[#This Row],[SB T]]=0, "--", Table2[[#This Row],[SB FE]]/Table2[[#This Row],[SB T]]))</f>
        <v>5.2631578947368418E-2</v>
      </c>
      <c r="CY272" s="2">
        <v>4</v>
      </c>
      <c r="CZ272" s="2">
        <v>4</v>
      </c>
      <c r="DA272" s="2">
        <v>0</v>
      </c>
      <c r="DB272" s="2">
        <v>1</v>
      </c>
      <c r="DC272" s="6">
        <f>SUM(Table2[[#This Row],[GF B]:[GF FE]])</f>
        <v>9</v>
      </c>
      <c r="DD272" s="11">
        <f>IF((Table2[[#This Row],[GF T]]/Table2[[#This Row],[Admission]]) = 0, "--", (Table2[[#This Row],[GF T]]/Table2[[#This Row],[Admission]]))</f>
        <v>4.6391752577319589E-2</v>
      </c>
      <c r="DE272" s="11" t="str">
        <f>IF(Table2[[#This Row],[GF T]]=0,"--", IF(Table2[[#This Row],[GF HS]]/Table2[[#This Row],[GF T]]=0, "--", Table2[[#This Row],[GF HS]]/Table2[[#This Row],[GF T]]))</f>
        <v>--</v>
      </c>
      <c r="DF272" s="18">
        <f>IF(Table2[[#This Row],[GF T]]=0,"--", IF(Table2[[#This Row],[GF FE]]/Table2[[#This Row],[GF T]]=0, "--", Table2[[#This Row],[GF FE]]/Table2[[#This Row],[GF T]]))</f>
        <v>0.1111111111111111</v>
      </c>
      <c r="DG272" s="2">
        <v>0</v>
      </c>
      <c r="DH272" s="2">
        <v>0</v>
      </c>
      <c r="DI272" s="2">
        <v>0</v>
      </c>
      <c r="DJ272" s="2">
        <v>0</v>
      </c>
      <c r="DK272" s="6">
        <f>SUM(Table2[[#This Row],[TN B]:[TN FE]])</f>
        <v>0</v>
      </c>
      <c r="DL272" s="11" t="str">
        <f>IF((Table2[[#This Row],[TN T]]/Table2[[#This Row],[Admission]]) = 0, "--", (Table2[[#This Row],[TN T]]/Table2[[#This Row],[Admission]]))</f>
        <v>--</v>
      </c>
      <c r="DM272" s="11" t="str">
        <f>IF(Table2[[#This Row],[TN T]]=0,"--", IF(Table2[[#This Row],[TN HS]]/Table2[[#This Row],[TN T]]=0, "--", Table2[[#This Row],[TN HS]]/Table2[[#This Row],[TN T]]))</f>
        <v>--</v>
      </c>
      <c r="DN272" s="18" t="str">
        <f>IF(Table2[[#This Row],[TN T]]=0,"--", IF(Table2[[#This Row],[TN FE]]/Table2[[#This Row],[TN T]]=0, "--", Table2[[#This Row],[TN FE]]/Table2[[#This Row],[TN T]]))</f>
        <v>--</v>
      </c>
      <c r="DO272" s="2">
        <v>18</v>
      </c>
      <c r="DP272" s="2">
        <v>19</v>
      </c>
      <c r="DQ272" s="2">
        <v>0</v>
      </c>
      <c r="DR272" s="2">
        <v>2</v>
      </c>
      <c r="DS272" s="6">
        <f>SUM(Table2[[#This Row],[BND B]:[BND FE]])</f>
        <v>39</v>
      </c>
      <c r="DT272" s="11">
        <f>IF((Table2[[#This Row],[BND T]]/Table2[[#This Row],[Admission]]) = 0, "--", (Table2[[#This Row],[BND T]]/Table2[[#This Row],[Admission]]))</f>
        <v>0.20103092783505155</v>
      </c>
      <c r="DU272" s="11" t="str">
        <f>IF(Table2[[#This Row],[BND T]]=0,"--", IF(Table2[[#This Row],[BND HS]]/Table2[[#This Row],[BND T]]=0, "--", Table2[[#This Row],[BND HS]]/Table2[[#This Row],[BND T]]))</f>
        <v>--</v>
      </c>
      <c r="DV272" s="18">
        <f>IF(Table2[[#This Row],[BND T]]=0,"--", IF(Table2[[#This Row],[BND FE]]/Table2[[#This Row],[BND T]]=0, "--", Table2[[#This Row],[BND FE]]/Table2[[#This Row],[BND T]]))</f>
        <v>5.128205128205128E-2</v>
      </c>
      <c r="DW272" s="2">
        <v>0</v>
      </c>
      <c r="DX272" s="2">
        <v>0</v>
      </c>
      <c r="DY272" s="2">
        <v>0</v>
      </c>
      <c r="DZ272" s="2">
        <v>0</v>
      </c>
      <c r="EA272" s="6">
        <f>SUM(Table2[[#This Row],[SPE B]:[SPE FE]])</f>
        <v>0</v>
      </c>
      <c r="EB272" s="11" t="str">
        <f>IF((Table2[[#This Row],[SPE T]]/Table2[[#This Row],[Admission]]) = 0, "--", (Table2[[#This Row],[SPE T]]/Table2[[#This Row],[Admission]]))</f>
        <v>--</v>
      </c>
      <c r="EC272" s="11" t="str">
        <f>IF(Table2[[#This Row],[SPE T]]=0,"--", IF(Table2[[#This Row],[SPE HS]]/Table2[[#This Row],[SPE T]]=0, "--", Table2[[#This Row],[SPE HS]]/Table2[[#This Row],[SPE T]]))</f>
        <v>--</v>
      </c>
      <c r="ED272" s="18" t="str">
        <f>IF(Table2[[#This Row],[SPE T]]=0,"--", IF(Table2[[#This Row],[SPE FE]]/Table2[[#This Row],[SPE T]]=0, "--", Table2[[#This Row],[SPE FE]]/Table2[[#This Row],[SPE T]]))</f>
        <v>--</v>
      </c>
      <c r="EE272" s="2">
        <v>0</v>
      </c>
      <c r="EF272" s="2">
        <v>0</v>
      </c>
      <c r="EG272" s="2">
        <v>0</v>
      </c>
      <c r="EH272" s="2">
        <v>0</v>
      </c>
      <c r="EI272" s="6">
        <f>SUM(Table2[[#This Row],[ORC B]:[ORC FE]])</f>
        <v>0</v>
      </c>
      <c r="EJ272" s="11" t="str">
        <f>IF((Table2[[#This Row],[ORC T]]/Table2[[#This Row],[Admission]]) = 0, "--", (Table2[[#This Row],[ORC T]]/Table2[[#This Row],[Admission]]))</f>
        <v>--</v>
      </c>
      <c r="EK272" s="11" t="str">
        <f>IF(Table2[[#This Row],[ORC T]]=0,"--", IF(Table2[[#This Row],[ORC HS]]/Table2[[#This Row],[ORC T]]=0, "--", Table2[[#This Row],[ORC HS]]/Table2[[#This Row],[ORC T]]))</f>
        <v>--</v>
      </c>
      <c r="EL272" s="18" t="str">
        <f>IF(Table2[[#This Row],[ORC T]]=0,"--", IF(Table2[[#This Row],[ORC FE]]/Table2[[#This Row],[ORC T]]=0, "--", Table2[[#This Row],[ORC FE]]/Table2[[#This Row],[ORC T]]))</f>
        <v>--</v>
      </c>
      <c r="EM272" s="2">
        <v>2</v>
      </c>
      <c r="EN272" s="2">
        <v>1</v>
      </c>
      <c r="EO272" s="2">
        <v>0</v>
      </c>
      <c r="EP272" s="2">
        <v>0</v>
      </c>
      <c r="EQ272" s="6">
        <f>SUM(Table2[[#This Row],[SOL B]:[SOL FE]])</f>
        <v>3</v>
      </c>
      <c r="ER272" s="11">
        <f>IF((Table2[[#This Row],[SOL T]]/Table2[[#This Row],[Admission]]) = 0, "--", (Table2[[#This Row],[SOL T]]/Table2[[#This Row],[Admission]]))</f>
        <v>1.5463917525773196E-2</v>
      </c>
      <c r="ES272" s="11" t="str">
        <f>IF(Table2[[#This Row],[SOL T]]=0,"--", IF(Table2[[#This Row],[SOL HS]]/Table2[[#This Row],[SOL T]]=0, "--", Table2[[#This Row],[SOL HS]]/Table2[[#This Row],[SOL T]]))</f>
        <v>--</v>
      </c>
      <c r="ET272" s="18" t="str">
        <f>IF(Table2[[#This Row],[SOL T]]=0,"--", IF(Table2[[#This Row],[SOL FE]]/Table2[[#This Row],[SOL T]]=0, "--", Table2[[#This Row],[SOL FE]]/Table2[[#This Row],[SOL T]]))</f>
        <v>--</v>
      </c>
      <c r="EU272" s="2">
        <v>0</v>
      </c>
      <c r="EV272" s="2">
        <v>0</v>
      </c>
      <c r="EW272" s="2">
        <v>0</v>
      </c>
      <c r="EX272" s="2">
        <v>0</v>
      </c>
      <c r="EY272" s="6">
        <f>SUM(Table2[[#This Row],[CHO B]:[CHO FE]])</f>
        <v>0</v>
      </c>
      <c r="EZ272" s="11" t="str">
        <f>IF((Table2[[#This Row],[CHO T]]/Table2[[#This Row],[Admission]]) = 0, "--", (Table2[[#This Row],[CHO T]]/Table2[[#This Row],[Admission]]))</f>
        <v>--</v>
      </c>
      <c r="FA272" s="11" t="str">
        <f>IF(Table2[[#This Row],[CHO T]]=0,"--", IF(Table2[[#This Row],[CHO HS]]/Table2[[#This Row],[CHO T]]=0, "--", Table2[[#This Row],[CHO HS]]/Table2[[#This Row],[CHO T]]))</f>
        <v>--</v>
      </c>
      <c r="FB272" s="18" t="str">
        <f>IF(Table2[[#This Row],[CHO T]]=0,"--", IF(Table2[[#This Row],[CHO FE]]/Table2[[#This Row],[CHO T]]=0, "--", Table2[[#This Row],[CHO FE]]/Table2[[#This Row],[CHO T]]))</f>
        <v>--</v>
      </c>
      <c r="FC27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150</v>
      </c>
      <c r="FD272">
        <v>0</v>
      </c>
      <c r="FE272">
        <v>0</v>
      </c>
      <c r="FF272" s="1" t="s">
        <v>390</v>
      </c>
      <c r="FG272" s="1" t="s">
        <v>390</v>
      </c>
      <c r="FH272">
        <v>0</v>
      </c>
      <c r="FI272">
        <v>0</v>
      </c>
      <c r="FJ272" s="1" t="s">
        <v>390</v>
      </c>
      <c r="FK272" s="1" t="s">
        <v>390</v>
      </c>
      <c r="FL272">
        <v>0</v>
      </c>
      <c r="FM272">
        <v>0</v>
      </c>
      <c r="FN272" s="1" t="s">
        <v>390</v>
      </c>
      <c r="FO272" s="1" t="s">
        <v>390</v>
      </c>
    </row>
    <row r="273" spans="1:171">
      <c r="A273">
        <v>972</v>
      </c>
      <c r="B273">
        <v>271</v>
      </c>
      <c r="C273" t="s">
        <v>97</v>
      </c>
      <c r="D273" t="s">
        <v>370</v>
      </c>
      <c r="E273" s="20">
        <v>223</v>
      </c>
      <c r="F273" s="2">
        <v>35</v>
      </c>
      <c r="G273" s="2">
        <v>0</v>
      </c>
      <c r="H273" s="2">
        <v>0</v>
      </c>
      <c r="I273" s="2">
        <v>0</v>
      </c>
      <c r="J273" s="6">
        <f>SUM(Table2[[#This Row],[FB B]:[FB FE]])</f>
        <v>35</v>
      </c>
      <c r="K273" s="11">
        <f>IF((Table2[[#This Row],[FB T]]/Table2[[#This Row],[Admission]]) = 0, "--", (Table2[[#This Row],[FB T]]/Table2[[#This Row],[Admission]]))</f>
        <v>0.15695067264573992</v>
      </c>
      <c r="L273" s="11" t="str">
        <f>IF(Table2[[#This Row],[FB T]]=0,"--", IF(Table2[[#This Row],[FB HS]]/Table2[[#This Row],[FB T]]=0, "--", Table2[[#This Row],[FB HS]]/Table2[[#This Row],[FB T]]))</f>
        <v>--</v>
      </c>
      <c r="M273" s="18" t="str">
        <f>IF(Table2[[#This Row],[FB T]]=0,"--", IF(Table2[[#This Row],[FB FE]]/Table2[[#This Row],[FB T]]=0, "--", Table2[[#This Row],[FB FE]]/Table2[[#This Row],[FB T]]))</f>
        <v>--</v>
      </c>
      <c r="N273" s="2">
        <v>9</v>
      </c>
      <c r="O273" s="2">
        <v>5</v>
      </c>
      <c r="P273" s="2">
        <v>0</v>
      </c>
      <c r="Q273" s="2">
        <v>0</v>
      </c>
      <c r="R273" s="6">
        <f>SUM(Table2[[#This Row],[XC B]:[XC FE]])</f>
        <v>14</v>
      </c>
      <c r="S273" s="11">
        <f>IF((Table2[[#This Row],[XC T]]/Table2[[#This Row],[Admission]]) = 0, "--", (Table2[[#This Row],[XC T]]/Table2[[#This Row],[Admission]]))</f>
        <v>6.2780269058295965E-2</v>
      </c>
      <c r="T273" s="11" t="str">
        <f>IF(Table2[[#This Row],[XC T]]=0,"--", IF(Table2[[#This Row],[XC HS]]/Table2[[#This Row],[XC T]]=0, "--", Table2[[#This Row],[XC HS]]/Table2[[#This Row],[XC T]]))</f>
        <v>--</v>
      </c>
      <c r="U273" s="18" t="str">
        <f>IF(Table2[[#This Row],[XC T]]=0,"--", IF(Table2[[#This Row],[XC FE]]/Table2[[#This Row],[XC T]]=0, "--", Table2[[#This Row],[XC FE]]/Table2[[#This Row],[XC T]]))</f>
        <v>--</v>
      </c>
      <c r="V273" s="2">
        <v>16</v>
      </c>
      <c r="W273" s="2">
        <v>0</v>
      </c>
      <c r="X273" s="2">
        <v>0</v>
      </c>
      <c r="Y273" s="6">
        <f>SUM(Table2[[#This Row],[VB G]:[VB FE]])</f>
        <v>16</v>
      </c>
      <c r="Z273" s="11">
        <f>IF((Table2[[#This Row],[VB T]]/Table2[[#This Row],[Admission]]) = 0, "--", (Table2[[#This Row],[VB T]]/Table2[[#This Row],[Admission]]))</f>
        <v>7.1748878923766815E-2</v>
      </c>
      <c r="AA273" s="11" t="str">
        <f>IF(Table2[[#This Row],[VB T]]=0,"--", IF(Table2[[#This Row],[VB HS]]/Table2[[#This Row],[VB T]]=0, "--", Table2[[#This Row],[VB HS]]/Table2[[#This Row],[VB T]]))</f>
        <v>--</v>
      </c>
      <c r="AB273" s="18" t="str">
        <f>IF(Table2[[#This Row],[VB T]]=0,"--", IF(Table2[[#This Row],[VB FE]]/Table2[[#This Row],[VB T]]=0, "--", Table2[[#This Row],[VB FE]]/Table2[[#This Row],[VB T]]))</f>
        <v>--</v>
      </c>
      <c r="AC273" s="2">
        <v>0</v>
      </c>
      <c r="AD273" s="2">
        <v>0</v>
      </c>
      <c r="AE273" s="2">
        <v>0</v>
      </c>
      <c r="AF273" s="2">
        <v>0</v>
      </c>
      <c r="AG273" s="6">
        <f>SUM(Table2[[#This Row],[SC B]:[SC FE]])</f>
        <v>0</v>
      </c>
      <c r="AH273" s="11" t="str">
        <f>IF((Table2[[#This Row],[SC T]]/Table2[[#This Row],[Admission]]) = 0, "--", (Table2[[#This Row],[SC T]]/Table2[[#This Row],[Admission]]))</f>
        <v>--</v>
      </c>
      <c r="AI273" s="11" t="str">
        <f>IF(Table2[[#This Row],[SC T]]=0,"--", IF(Table2[[#This Row],[SC HS]]/Table2[[#This Row],[SC T]]=0, "--", Table2[[#This Row],[SC HS]]/Table2[[#This Row],[SC T]]))</f>
        <v>--</v>
      </c>
      <c r="AJ273" s="18" t="str">
        <f>IF(Table2[[#This Row],[SC T]]=0,"--", IF(Table2[[#This Row],[SC FE]]/Table2[[#This Row],[SC T]]=0, "--", Table2[[#This Row],[SC FE]]/Table2[[#This Row],[SC T]]))</f>
        <v>--</v>
      </c>
      <c r="AK273" s="15">
        <f>SUM(Table2[[#This Row],[FB T]],Table2[[#This Row],[XC T]],Table2[[#This Row],[VB T]],Table2[[#This Row],[SC T]])</f>
        <v>65</v>
      </c>
      <c r="AL273" s="2">
        <v>22</v>
      </c>
      <c r="AM273" s="2">
        <v>12</v>
      </c>
      <c r="AN273" s="2">
        <v>0</v>
      </c>
      <c r="AO273" s="2">
        <v>0</v>
      </c>
      <c r="AP273" s="6">
        <f>SUM(Table2[[#This Row],[BX B]:[BX FE]])</f>
        <v>34</v>
      </c>
      <c r="AQ273" s="11">
        <f>IF((Table2[[#This Row],[BX T]]/Table2[[#This Row],[Admission]]) = 0, "--", (Table2[[#This Row],[BX T]]/Table2[[#This Row],[Admission]]))</f>
        <v>0.15246636771300448</v>
      </c>
      <c r="AR273" s="11" t="str">
        <f>IF(Table2[[#This Row],[BX T]]=0,"--", IF(Table2[[#This Row],[BX HS]]/Table2[[#This Row],[BX T]]=0, "--", Table2[[#This Row],[BX HS]]/Table2[[#This Row],[BX T]]))</f>
        <v>--</v>
      </c>
      <c r="AS273" s="18" t="str">
        <f>IF(Table2[[#This Row],[BX T]]=0,"--", IF(Table2[[#This Row],[BX FE]]/Table2[[#This Row],[BX T]]=0, "--", Table2[[#This Row],[BX FE]]/Table2[[#This Row],[BX T]]))</f>
        <v>--</v>
      </c>
      <c r="AT273" s="2">
        <v>0</v>
      </c>
      <c r="AU273" s="2">
        <v>0</v>
      </c>
      <c r="AV273" s="2">
        <v>0</v>
      </c>
      <c r="AW273" s="2">
        <v>0</v>
      </c>
      <c r="AX273" s="6">
        <f>SUM(Table2[[#This Row],[SW B]:[SW FE]])</f>
        <v>0</v>
      </c>
      <c r="AY273" s="11" t="str">
        <f>IF((Table2[[#This Row],[SW T]]/Table2[[#This Row],[Admission]]) = 0, "--", (Table2[[#This Row],[SW T]]/Table2[[#This Row],[Admission]]))</f>
        <v>--</v>
      </c>
      <c r="AZ273" s="11" t="str">
        <f>IF(Table2[[#This Row],[SW T]]=0,"--", IF(Table2[[#This Row],[SW HS]]/Table2[[#This Row],[SW T]]=0, "--", Table2[[#This Row],[SW HS]]/Table2[[#This Row],[SW T]]))</f>
        <v>--</v>
      </c>
      <c r="BA273" s="18" t="str">
        <f>IF(Table2[[#This Row],[SW T]]=0,"--", IF(Table2[[#This Row],[SW FE]]/Table2[[#This Row],[SW T]]=0, "--", Table2[[#This Row],[SW FE]]/Table2[[#This Row],[SW T]]))</f>
        <v>--</v>
      </c>
      <c r="BB273" s="2">
        <v>0</v>
      </c>
      <c r="BC273" s="2">
        <v>9</v>
      </c>
      <c r="BD273" s="2">
        <v>0</v>
      </c>
      <c r="BE273" s="2">
        <v>0</v>
      </c>
      <c r="BF273" s="6">
        <f>SUM(Table2[[#This Row],[CHE B]:[CHE FE]])</f>
        <v>9</v>
      </c>
      <c r="BG273" s="11">
        <f>IF((Table2[[#This Row],[CHE T]]/Table2[[#This Row],[Admission]]) = 0, "--", (Table2[[#This Row],[CHE T]]/Table2[[#This Row],[Admission]]))</f>
        <v>4.0358744394618833E-2</v>
      </c>
      <c r="BH273" s="11" t="str">
        <f>IF(Table2[[#This Row],[CHE T]]=0,"--", IF(Table2[[#This Row],[CHE HS]]/Table2[[#This Row],[CHE T]]=0, "--", Table2[[#This Row],[CHE HS]]/Table2[[#This Row],[CHE T]]))</f>
        <v>--</v>
      </c>
      <c r="BI273" s="22" t="str">
        <f>IF(Table2[[#This Row],[CHE T]]=0,"--", IF(Table2[[#This Row],[CHE FE]]/Table2[[#This Row],[CHE T]]=0, "--", Table2[[#This Row],[CHE FE]]/Table2[[#This Row],[CHE T]]))</f>
        <v>--</v>
      </c>
      <c r="BJ273" s="2">
        <v>19</v>
      </c>
      <c r="BK273" s="2">
        <v>0</v>
      </c>
      <c r="BL273" s="2">
        <v>0</v>
      </c>
      <c r="BM273" s="2">
        <v>1</v>
      </c>
      <c r="BN273" s="6">
        <f>SUM(Table2[[#This Row],[WR B]:[WR FE]])</f>
        <v>20</v>
      </c>
      <c r="BO273" s="11">
        <f>IF((Table2[[#This Row],[WR T]]/Table2[[#This Row],[Admission]]) = 0, "--", (Table2[[#This Row],[WR T]]/Table2[[#This Row],[Admission]]))</f>
        <v>8.9686098654708515E-2</v>
      </c>
      <c r="BP273" s="11" t="str">
        <f>IF(Table2[[#This Row],[WR T]]=0,"--", IF(Table2[[#This Row],[WR HS]]/Table2[[#This Row],[WR T]]=0, "--", Table2[[#This Row],[WR HS]]/Table2[[#This Row],[WR T]]))</f>
        <v>--</v>
      </c>
      <c r="BQ273" s="18">
        <f>IF(Table2[[#This Row],[WR T]]=0,"--", IF(Table2[[#This Row],[WR FE]]/Table2[[#This Row],[WR T]]=0, "--", Table2[[#This Row],[WR FE]]/Table2[[#This Row],[WR T]]))</f>
        <v>0.05</v>
      </c>
      <c r="BR273" s="2">
        <v>0</v>
      </c>
      <c r="BS273" s="2">
        <v>0</v>
      </c>
      <c r="BT273" s="2">
        <v>0</v>
      </c>
      <c r="BU273" s="2">
        <v>0</v>
      </c>
      <c r="BV273" s="6">
        <f>SUM(Table2[[#This Row],[DNC B]:[DNC FE]])</f>
        <v>0</v>
      </c>
      <c r="BW273" s="11" t="str">
        <f>IF((Table2[[#This Row],[DNC T]]/Table2[[#This Row],[Admission]]) = 0, "--", (Table2[[#This Row],[DNC T]]/Table2[[#This Row],[Admission]]))</f>
        <v>--</v>
      </c>
      <c r="BX273" s="11" t="str">
        <f>IF(Table2[[#This Row],[DNC T]]=0,"--", IF(Table2[[#This Row],[DNC HS]]/Table2[[#This Row],[DNC T]]=0, "--", Table2[[#This Row],[DNC HS]]/Table2[[#This Row],[DNC T]]))</f>
        <v>--</v>
      </c>
      <c r="BY273" s="18" t="str">
        <f>IF(Table2[[#This Row],[DNC T]]=0,"--", IF(Table2[[#This Row],[DNC FE]]/Table2[[#This Row],[DNC T]]=0, "--", Table2[[#This Row],[DNC FE]]/Table2[[#This Row],[DNC T]]))</f>
        <v>--</v>
      </c>
      <c r="BZ273" s="24">
        <f>SUM(Table2[[#This Row],[BX T]],Table2[[#This Row],[SW T]],Table2[[#This Row],[CHE T]],Table2[[#This Row],[WR T]],Table2[[#This Row],[DNC T]])</f>
        <v>63</v>
      </c>
      <c r="CA273" s="2">
        <v>23</v>
      </c>
      <c r="CB273" s="2">
        <v>20</v>
      </c>
      <c r="CC273" s="2">
        <v>0</v>
      </c>
      <c r="CD273" s="2">
        <v>0</v>
      </c>
      <c r="CE273" s="6">
        <f>SUM(Table2[[#This Row],[TF B]:[TF FE]])</f>
        <v>43</v>
      </c>
      <c r="CF273" s="11">
        <f>IF((Table2[[#This Row],[TF T]]/Table2[[#This Row],[Admission]]) = 0, "--", (Table2[[#This Row],[TF T]]/Table2[[#This Row],[Admission]]))</f>
        <v>0.19282511210762332</v>
      </c>
      <c r="CG273" s="11" t="str">
        <f>IF(Table2[[#This Row],[TF T]]=0,"--", IF(Table2[[#This Row],[TF HS]]/Table2[[#This Row],[TF T]]=0, "--", Table2[[#This Row],[TF HS]]/Table2[[#This Row],[TF T]]))</f>
        <v>--</v>
      </c>
      <c r="CH273" s="18" t="str">
        <f>IF(Table2[[#This Row],[TF T]]=0,"--", IF(Table2[[#This Row],[TF FE]]/Table2[[#This Row],[TF T]]=0, "--", Table2[[#This Row],[TF FE]]/Table2[[#This Row],[TF T]]))</f>
        <v>--</v>
      </c>
      <c r="CI273" s="2">
        <v>14</v>
      </c>
      <c r="CJ273" s="2">
        <v>0</v>
      </c>
      <c r="CK273" s="2">
        <v>0</v>
      </c>
      <c r="CL273" s="2">
        <v>0</v>
      </c>
      <c r="CM273" s="6">
        <f>SUM(Table2[[#This Row],[BB B]:[BB FE]])</f>
        <v>14</v>
      </c>
      <c r="CN273" s="11">
        <f>IF((Table2[[#This Row],[BB T]]/Table2[[#This Row],[Admission]]) = 0, "--", (Table2[[#This Row],[BB T]]/Table2[[#This Row],[Admission]]))</f>
        <v>6.2780269058295965E-2</v>
      </c>
      <c r="CO273" s="11" t="str">
        <f>IF(Table2[[#This Row],[BB T]]=0,"--", IF(Table2[[#This Row],[BB HS]]/Table2[[#This Row],[BB T]]=0, "--", Table2[[#This Row],[BB HS]]/Table2[[#This Row],[BB T]]))</f>
        <v>--</v>
      </c>
      <c r="CP273" s="18" t="str">
        <f>IF(Table2[[#This Row],[BB T]]=0,"--", IF(Table2[[#This Row],[BB FE]]/Table2[[#This Row],[BB T]]=0, "--", Table2[[#This Row],[BB FE]]/Table2[[#This Row],[BB T]]))</f>
        <v>--</v>
      </c>
      <c r="CQ273" s="2">
        <v>0</v>
      </c>
      <c r="CR273" s="2">
        <v>12</v>
      </c>
      <c r="CS273" s="2">
        <v>0</v>
      </c>
      <c r="CT273" s="2">
        <v>0</v>
      </c>
      <c r="CU273" s="6">
        <f>SUM(Table2[[#This Row],[SB B]:[SB FE]])</f>
        <v>12</v>
      </c>
      <c r="CV273" s="11">
        <f>IF((Table2[[#This Row],[SB T]]/Table2[[#This Row],[Admission]]) = 0, "--", (Table2[[#This Row],[SB T]]/Table2[[#This Row],[Admission]]))</f>
        <v>5.3811659192825115E-2</v>
      </c>
      <c r="CW273" s="11" t="str">
        <f>IF(Table2[[#This Row],[SB T]]=0,"--", IF(Table2[[#This Row],[SB HS]]/Table2[[#This Row],[SB T]]=0, "--", Table2[[#This Row],[SB HS]]/Table2[[#This Row],[SB T]]))</f>
        <v>--</v>
      </c>
      <c r="CX273" s="18" t="str">
        <f>IF(Table2[[#This Row],[SB T]]=0,"--", IF(Table2[[#This Row],[SB FE]]/Table2[[#This Row],[SB T]]=0, "--", Table2[[#This Row],[SB FE]]/Table2[[#This Row],[SB T]]))</f>
        <v>--</v>
      </c>
      <c r="CY273" s="2">
        <v>8</v>
      </c>
      <c r="CZ273" s="2">
        <v>5</v>
      </c>
      <c r="DA273" s="2">
        <v>0</v>
      </c>
      <c r="DB273" s="2">
        <v>0</v>
      </c>
      <c r="DC273" s="6">
        <f>SUM(Table2[[#This Row],[GF B]:[GF FE]])</f>
        <v>13</v>
      </c>
      <c r="DD273" s="11">
        <f>IF((Table2[[#This Row],[GF T]]/Table2[[#This Row],[Admission]]) = 0, "--", (Table2[[#This Row],[GF T]]/Table2[[#This Row],[Admission]]))</f>
        <v>5.829596412556054E-2</v>
      </c>
      <c r="DE273" s="11" t="str">
        <f>IF(Table2[[#This Row],[GF T]]=0,"--", IF(Table2[[#This Row],[GF HS]]/Table2[[#This Row],[GF T]]=0, "--", Table2[[#This Row],[GF HS]]/Table2[[#This Row],[GF T]]))</f>
        <v>--</v>
      </c>
      <c r="DF273" s="18" t="str">
        <f>IF(Table2[[#This Row],[GF T]]=0,"--", IF(Table2[[#This Row],[GF FE]]/Table2[[#This Row],[GF T]]=0, "--", Table2[[#This Row],[GF FE]]/Table2[[#This Row],[GF T]]))</f>
        <v>--</v>
      </c>
      <c r="DG273" s="2">
        <v>0</v>
      </c>
      <c r="DH273" s="2">
        <v>0</v>
      </c>
      <c r="DI273" s="2">
        <v>0</v>
      </c>
      <c r="DJ273" s="2">
        <v>0</v>
      </c>
      <c r="DK273" s="6">
        <f>SUM(Table2[[#This Row],[TN B]:[TN FE]])</f>
        <v>0</v>
      </c>
      <c r="DL273" s="11" t="str">
        <f>IF((Table2[[#This Row],[TN T]]/Table2[[#This Row],[Admission]]) = 0, "--", (Table2[[#This Row],[TN T]]/Table2[[#This Row],[Admission]]))</f>
        <v>--</v>
      </c>
      <c r="DM273" s="11" t="str">
        <f>IF(Table2[[#This Row],[TN T]]=0,"--", IF(Table2[[#This Row],[TN HS]]/Table2[[#This Row],[TN T]]=0, "--", Table2[[#This Row],[TN HS]]/Table2[[#This Row],[TN T]]))</f>
        <v>--</v>
      </c>
      <c r="DN273" s="18" t="str">
        <f>IF(Table2[[#This Row],[TN T]]=0,"--", IF(Table2[[#This Row],[TN FE]]/Table2[[#This Row],[TN T]]=0, "--", Table2[[#This Row],[TN FE]]/Table2[[#This Row],[TN T]]))</f>
        <v>--</v>
      </c>
      <c r="DO273" s="2">
        <v>0</v>
      </c>
      <c r="DP273" s="2">
        <v>0</v>
      </c>
      <c r="DQ273" s="2">
        <v>0</v>
      </c>
      <c r="DR273" s="2">
        <v>0</v>
      </c>
      <c r="DS273" s="6">
        <f>SUM(Table2[[#This Row],[BND B]:[BND FE]])</f>
        <v>0</v>
      </c>
      <c r="DT273" s="11" t="str">
        <f>IF((Table2[[#This Row],[BND T]]/Table2[[#This Row],[Admission]]) = 0, "--", (Table2[[#This Row],[BND T]]/Table2[[#This Row],[Admission]]))</f>
        <v>--</v>
      </c>
      <c r="DU273" s="11" t="str">
        <f>IF(Table2[[#This Row],[BND T]]=0,"--", IF(Table2[[#This Row],[BND HS]]/Table2[[#This Row],[BND T]]=0, "--", Table2[[#This Row],[BND HS]]/Table2[[#This Row],[BND T]]))</f>
        <v>--</v>
      </c>
      <c r="DV273" s="18" t="str">
        <f>IF(Table2[[#This Row],[BND T]]=0,"--", IF(Table2[[#This Row],[BND FE]]/Table2[[#This Row],[BND T]]=0, "--", Table2[[#This Row],[BND FE]]/Table2[[#This Row],[BND T]]))</f>
        <v>--</v>
      </c>
      <c r="DW273" s="2">
        <v>0</v>
      </c>
      <c r="DX273" s="2">
        <v>0</v>
      </c>
      <c r="DY273" s="2">
        <v>0</v>
      </c>
      <c r="DZ273" s="2">
        <v>0</v>
      </c>
      <c r="EA273" s="6">
        <f>SUM(Table2[[#This Row],[SPE B]:[SPE FE]])</f>
        <v>0</v>
      </c>
      <c r="EB273" s="11" t="str">
        <f>IF((Table2[[#This Row],[SPE T]]/Table2[[#This Row],[Admission]]) = 0, "--", (Table2[[#This Row],[SPE T]]/Table2[[#This Row],[Admission]]))</f>
        <v>--</v>
      </c>
      <c r="EC273" s="11" t="str">
        <f>IF(Table2[[#This Row],[SPE T]]=0,"--", IF(Table2[[#This Row],[SPE HS]]/Table2[[#This Row],[SPE T]]=0, "--", Table2[[#This Row],[SPE HS]]/Table2[[#This Row],[SPE T]]))</f>
        <v>--</v>
      </c>
      <c r="ED273" s="18" t="str">
        <f>IF(Table2[[#This Row],[SPE T]]=0,"--", IF(Table2[[#This Row],[SPE FE]]/Table2[[#This Row],[SPE T]]=0, "--", Table2[[#This Row],[SPE FE]]/Table2[[#This Row],[SPE T]]))</f>
        <v>--</v>
      </c>
      <c r="EE273" s="2">
        <v>0</v>
      </c>
      <c r="EF273" s="2">
        <v>0</v>
      </c>
      <c r="EG273" s="2">
        <v>0</v>
      </c>
      <c r="EH273" s="2">
        <v>0</v>
      </c>
      <c r="EI273" s="6">
        <f>SUM(Table2[[#This Row],[ORC B]:[ORC FE]])</f>
        <v>0</v>
      </c>
      <c r="EJ273" s="11" t="str">
        <f>IF((Table2[[#This Row],[ORC T]]/Table2[[#This Row],[Admission]]) = 0, "--", (Table2[[#This Row],[ORC T]]/Table2[[#This Row],[Admission]]))</f>
        <v>--</v>
      </c>
      <c r="EK273" s="11" t="str">
        <f>IF(Table2[[#This Row],[ORC T]]=0,"--", IF(Table2[[#This Row],[ORC HS]]/Table2[[#This Row],[ORC T]]=0, "--", Table2[[#This Row],[ORC HS]]/Table2[[#This Row],[ORC T]]))</f>
        <v>--</v>
      </c>
      <c r="EL273" s="18" t="str">
        <f>IF(Table2[[#This Row],[ORC T]]=0,"--", IF(Table2[[#This Row],[ORC FE]]/Table2[[#This Row],[ORC T]]=0, "--", Table2[[#This Row],[ORC FE]]/Table2[[#This Row],[ORC T]]))</f>
        <v>--</v>
      </c>
      <c r="EM273" s="2">
        <v>0</v>
      </c>
      <c r="EN273" s="2">
        <v>0</v>
      </c>
      <c r="EO273" s="2">
        <v>0</v>
      </c>
      <c r="EP273" s="2">
        <v>0</v>
      </c>
      <c r="EQ273" s="6">
        <f>SUM(Table2[[#This Row],[SOL B]:[SOL FE]])</f>
        <v>0</v>
      </c>
      <c r="ER273" s="11" t="str">
        <f>IF((Table2[[#This Row],[SOL T]]/Table2[[#This Row],[Admission]]) = 0, "--", (Table2[[#This Row],[SOL T]]/Table2[[#This Row],[Admission]]))</f>
        <v>--</v>
      </c>
      <c r="ES273" s="11" t="str">
        <f>IF(Table2[[#This Row],[SOL T]]=0,"--", IF(Table2[[#This Row],[SOL HS]]/Table2[[#This Row],[SOL T]]=0, "--", Table2[[#This Row],[SOL HS]]/Table2[[#This Row],[SOL T]]))</f>
        <v>--</v>
      </c>
      <c r="ET273" s="18" t="str">
        <f>IF(Table2[[#This Row],[SOL T]]=0,"--", IF(Table2[[#This Row],[SOL FE]]/Table2[[#This Row],[SOL T]]=0, "--", Table2[[#This Row],[SOL FE]]/Table2[[#This Row],[SOL T]]))</f>
        <v>--</v>
      </c>
      <c r="EU273" s="2">
        <v>0</v>
      </c>
      <c r="EV273" s="2">
        <v>0</v>
      </c>
      <c r="EW273" s="2">
        <v>0</v>
      </c>
      <c r="EX273" s="2">
        <v>0</v>
      </c>
      <c r="EY273" s="6">
        <f>SUM(Table2[[#This Row],[CHO B]:[CHO FE]])</f>
        <v>0</v>
      </c>
      <c r="EZ273" s="11" t="str">
        <f>IF((Table2[[#This Row],[CHO T]]/Table2[[#This Row],[Admission]]) = 0, "--", (Table2[[#This Row],[CHO T]]/Table2[[#This Row],[Admission]]))</f>
        <v>--</v>
      </c>
      <c r="FA273" s="11" t="str">
        <f>IF(Table2[[#This Row],[CHO T]]=0,"--", IF(Table2[[#This Row],[CHO HS]]/Table2[[#This Row],[CHO T]]=0, "--", Table2[[#This Row],[CHO HS]]/Table2[[#This Row],[CHO T]]))</f>
        <v>--</v>
      </c>
      <c r="FB273" s="18" t="str">
        <f>IF(Table2[[#This Row],[CHO T]]=0,"--", IF(Table2[[#This Row],[CHO FE]]/Table2[[#This Row],[CHO T]]=0, "--", Table2[[#This Row],[CHO FE]]/Table2[[#This Row],[CHO T]]))</f>
        <v>--</v>
      </c>
      <c r="FC27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82</v>
      </c>
      <c r="FD273">
        <v>0</v>
      </c>
      <c r="FE273">
        <v>0</v>
      </c>
      <c r="FF273">
        <v>0</v>
      </c>
      <c r="FG273">
        <v>0</v>
      </c>
      <c r="FH273">
        <v>1</v>
      </c>
      <c r="FI273">
        <v>0</v>
      </c>
      <c r="FJ273" s="1" t="s">
        <v>390</v>
      </c>
      <c r="FK273" s="1" t="s">
        <v>390</v>
      </c>
      <c r="FL273">
        <v>0</v>
      </c>
      <c r="FM273">
        <v>0</v>
      </c>
      <c r="FN273" s="1" t="s">
        <v>390</v>
      </c>
      <c r="FO273" s="1" t="s">
        <v>390</v>
      </c>
    </row>
    <row r="274" spans="1:171">
      <c r="A274">
        <v>887</v>
      </c>
      <c r="B274">
        <v>192</v>
      </c>
      <c r="C274" t="s">
        <v>92</v>
      </c>
      <c r="D274" t="s">
        <v>371</v>
      </c>
      <c r="E274" s="20">
        <v>76</v>
      </c>
      <c r="F274" s="2">
        <v>18</v>
      </c>
      <c r="G274" s="2">
        <v>0</v>
      </c>
      <c r="H274" s="2">
        <v>1</v>
      </c>
      <c r="I274" s="2">
        <v>1</v>
      </c>
      <c r="J274" s="6">
        <f>SUM(Table2[[#This Row],[FB B]:[FB FE]])</f>
        <v>20</v>
      </c>
      <c r="K274" s="11">
        <f>IF((Table2[[#This Row],[FB T]]/Table2[[#This Row],[Admission]]) = 0, "--", (Table2[[#This Row],[FB T]]/Table2[[#This Row],[Admission]]))</f>
        <v>0.26315789473684209</v>
      </c>
      <c r="L274" s="11">
        <f>IF(Table2[[#This Row],[FB T]]=0,"--", IF(Table2[[#This Row],[FB HS]]/Table2[[#This Row],[FB T]]=0, "--", Table2[[#This Row],[FB HS]]/Table2[[#This Row],[FB T]]))</f>
        <v>0.05</v>
      </c>
      <c r="M274" s="18">
        <f>IF(Table2[[#This Row],[FB T]]=0,"--", IF(Table2[[#This Row],[FB FE]]/Table2[[#This Row],[FB T]]=0, "--", Table2[[#This Row],[FB FE]]/Table2[[#This Row],[FB T]]))</f>
        <v>0.05</v>
      </c>
      <c r="N274" s="2">
        <v>2</v>
      </c>
      <c r="O274" s="2">
        <v>0</v>
      </c>
      <c r="P274" s="2">
        <v>0</v>
      </c>
      <c r="Q274" s="2">
        <v>0</v>
      </c>
      <c r="R274" s="6">
        <f>SUM(Table2[[#This Row],[XC B]:[XC FE]])</f>
        <v>2</v>
      </c>
      <c r="S274" s="11">
        <f>IF((Table2[[#This Row],[XC T]]/Table2[[#This Row],[Admission]]) = 0, "--", (Table2[[#This Row],[XC T]]/Table2[[#This Row],[Admission]]))</f>
        <v>2.6315789473684209E-2</v>
      </c>
      <c r="T274" s="11" t="str">
        <f>IF(Table2[[#This Row],[XC T]]=0,"--", IF(Table2[[#This Row],[XC HS]]/Table2[[#This Row],[XC T]]=0, "--", Table2[[#This Row],[XC HS]]/Table2[[#This Row],[XC T]]))</f>
        <v>--</v>
      </c>
      <c r="U274" s="18" t="str">
        <f>IF(Table2[[#This Row],[XC T]]=0,"--", IF(Table2[[#This Row],[XC FE]]/Table2[[#This Row],[XC T]]=0, "--", Table2[[#This Row],[XC FE]]/Table2[[#This Row],[XC T]]))</f>
        <v>--</v>
      </c>
      <c r="V274" s="2">
        <v>22</v>
      </c>
      <c r="W274" s="2">
        <v>0</v>
      </c>
      <c r="X274" s="2">
        <v>2</v>
      </c>
      <c r="Y274" s="6">
        <f>SUM(Table2[[#This Row],[VB G]:[VB FE]])</f>
        <v>24</v>
      </c>
      <c r="Z274" s="11">
        <f>IF((Table2[[#This Row],[VB T]]/Table2[[#This Row],[Admission]]) = 0, "--", (Table2[[#This Row],[VB T]]/Table2[[#This Row],[Admission]]))</f>
        <v>0.31578947368421051</v>
      </c>
      <c r="AA274" s="11" t="str">
        <f>IF(Table2[[#This Row],[VB T]]=0,"--", IF(Table2[[#This Row],[VB HS]]/Table2[[#This Row],[VB T]]=0, "--", Table2[[#This Row],[VB HS]]/Table2[[#This Row],[VB T]]))</f>
        <v>--</v>
      </c>
      <c r="AB274" s="18">
        <f>IF(Table2[[#This Row],[VB T]]=0,"--", IF(Table2[[#This Row],[VB FE]]/Table2[[#This Row],[VB T]]=0, "--", Table2[[#This Row],[VB FE]]/Table2[[#This Row],[VB T]]))</f>
        <v>8.3333333333333329E-2</v>
      </c>
      <c r="AC274" s="2">
        <v>0</v>
      </c>
      <c r="AD274" s="2">
        <v>0</v>
      </c>
      <c r="AE274" s="2">
        <v>0</v>
      </c>
      <c r="AF274" s="2">
        <v>0</v>
      </c>
      <c r="AG274" s="6">
        <f>SUM(Table2[[#This Row],[SC B]:[SC FE]])</f>
        <v>0</v>
      </c>
      <c r="AH274" s="11" t="str">
        <f>IF((Table2[[#This Row],[SC T]]/Table2[[#This Row],[Admission]]) = 0, "--", (Table2[[#This Row],[SC T]]/Table2[[#This Row],[Admission]]))</f>
        <v>--</v>
      </c>
      <c r="AI274" s="11" t="str">
        <f>IF(Table2[[#This Row],[SC T]]=0,"--", IF(Table2[[#This Row],[SC HS]]/Table2[[#This Row],[SC T]]=0, "--", Table2[[#This Row],[SC HS]]/Table2[[#This Row],[SC T]]))</f>
        <v>--</v>
      </c>
      <c r="AJ274" s="18" t="str">
        <f>IF(Table2[[#This Row],[SC T]]=0,"--", IF(Table2[[#This Row],[SC FE]]/Table2[[#This Row],[SC T]]=0, "--", Table2[[#This Row],[SC FE]]/Table2[[#This Row],[SC T]]))</f>
        <v>--</v>
      </c>
      <c r="AK274" s="15">
        <f>SUM(Table2[[#This Row],[FB T]],Table2[[#This Row],[XC T]],Table2[[#This Row],[VB T]],Table2[[#This Row],[SC T]])</f>
        <v>46</v>
      </c>
      <c r="AL274" s="2">
        <v>15</v>
      </c>
      <c r="AM274" s="2">
        <v>18</v>
      </c>
      <c r="AN274" s="2">
        <v>1</v>
      </c>
      <c r="AO274" s="2">
        <v>1</v>
      </c>
      <c r="AP274" s="6">
        <f>SUM(Table2[[#This Row],[BX B]:[BX FE]])</f>
        <v>35</v>
      </c>
      <c r="AQ274" s="11">
        <f>IF((Table2[[#This Row],[BX T]]/Table2[[#This Row],[Admission]]) = 0, "--", (Table2[[#This Row],[BX T]]/Table2[[#This Row],[Admission]]))</f>
        <v>0.46052631578947367</v>
      </c>
      <c r="AR274" s="11">
        <f>IF(Table2[[#This Row],[BX T]]=0,"--", IF(Table2[[#This Row],[BX HS]]/Table2[[#This Row],[BX T]]=0, "--", Table2[[#This Row],[BX HS]]/Table2[[#This Row],[BX T]]))</f>
        <v>2.8571428571428571E-2</v>
      </c>
      <c r="AS274" s="18">
        <f>IF(Table2[[#This Row],[BX T]]=0,"--", IF(Table2[[#This Row],[BX FE]]/Table2[[#This Row],[BX T]]=0, "--", Table2[[#This Row],[BX FE]]/Table2[[#This Row],[BX T]]))</f>
        <v>2.8571428571428571E-2</v>
      </c>
      <c r="AT274" s="2">
        <v>0</v>
      </c>
      <c r="AU274" s="2">
        <v>0</v>
      </c>
      <c r="AV274" s="2">
        <v>0</v>
      </c>
      <c r="AW274" s="2">
        <v>0</v>
      </c>
      <c r="AX274" s="6">
        <f>SUM(Table2[[#This Row],[SW B]:[SW FE]])</f>
        <v>0</v>
      </c>
      <c r="AY274" s="11" t="str">
        <f>IF((Table2[[#This Row],[SW T]]/Table2[[#This Row],[Admission]]) = 0, "--", (Table2[[#This Row],[SW T]]/Table2[[#This Row],[Admission]]))</f>
        <v>--</v>
      </c>
      <c r="AZ274" s="11" t="str">
        <f>IF(Table2[[#This Row],[SW T]]=0,"--", IF(Table2[[#This Row],[SW HS]]/Table2[[#This Row],[SW T]]=0, "--", Table2[[#This Row],[SW HS]]/Table2[[#This Row],[SW T]]))</f>
        <v>--</v>
      </c>
      <c r="BA274" s="18" t="str">
        <f>IF(Table2[[#This Row],[SW T]]=0,"--", IF(Table2[[#This Row],[SW FE]]/Table2[[#This Row],[SW T]]=0, "--", Table2[[#This Row],[SW FE]]/Table2[[#This Row],[SW T]]))</f>
        <v>--</v>
      </c>
      <c r="BB274" s="2">
        <v>0</v>
      </c>
      <c r="BC274" s="2">
        <v>0</v>
      </c>
      <c r="BD274" s="2">
        <v>0</v>
      </c>
      <c r="BE274" s="2">
        <v>0</v>
      </c>
      <c r="BF274" s="6">
        <f>SUM(Table2[[#This Row],[CHE B]:[CHE FE]])</f>
        <v>0</v>
      </c>
      <c r="BG274" s="11" t="str">
        <f>IF((Table2[[#This Row],[CHE T]]/Table2[[#This Row],[Admission]]) = 0, "--", (Table2[[#This Row],[CHE T]]/Table2[[#This Row],[Admission]]))</f>
        <v>--</v>
      </c>
      <c r="BH274" s="11" t="str">
        <f>IF(Table2[[#This Row],[CHE T]]=0,"--", IF(Table2[[#This Row],[CHE HS]]/Table2[[#This Row],[CHE T]]=0, "--", Table2[[#This Row],[CHE HS]]/Table2[[#This Row],[CHE T]]))</f>
        <v>--</v>
      </c>
      <c r="BI274" s="22" t="str">
        <f>IF(Table2[[#This Row],[CHE T]]=0,"--", IF(Table2[[#This Row],[CHE FE]]/Table2[[#This Row],[CHE T]]=0, "--", Table2[[#This Row],[CHE FE]]/Table2[[#This Row],[CHE T]]))</f>
        <v>--</v>
      </c>
      <c r="BJ274" s="2">
        <v>6</v>
      </c>
      <c r="BK274" s="2">
        <v>0</v>
      </c>
      <c r="BL274" s="2">
        <v>0</v>
      </c>
      <c r="BM274" s="2">
        <v>0</v>
      </c>
      <c r="BN274" s="6">
        <f>SUM(Table2[[#This Row],[WR B]:[WR FE]])</f>
        <v>6</v>
      </c>
      <c r="BO274" s="11">
        <f>IF((Table2[[#This Row],[WR T]]/Table2[[#This Row],[Admission]]) = 0, "--", (Table2[[#This Row],[WR T]]/Table2[[#This Row],[Admission]]))</f>
        <v>7.8947368421052627E-2</v>
      </c>
      <c r="BP274" s="11" t="str">
        <f>IF(Table2[[#This Row],[WR T]]=0,"--", IF(Table2[[#This Row],[WR HS]]/Table2[[#This Row],[WR T]]=0, "--", Table2[[#This Row],[WR HS]]/Table2[[#This Row],[WR T]]))</f>
        <v>--</v>
      </c>
      <c r="BQ274" s="18" t="str">
        <f>IF(Table2[[#This Row],[WR T]]=0,"--", IF(Table2[[#This Row],[WR FE]]/Table2[[#This Row],[WR T]]=0, "--", Table2[[#This Row],[WR FE]]/Table2[[#This Row],[WR T]]))</f>
        <v>--</v>
      </c>
      <c r="BR274" s="2">
        <v>0</v>
      </c>
      <c r="BS274" s="2">
        <v>0</v>
      </c>
      <c r="BT274" s="2">
        <v>0</v>
      </c>
      <c r="BU274" s="2">
        <v>0</v>
      </c>
      <c r="BV274" s="6">
        <f>SUM(Table2[[#This Row],[DNC B]:[DNC FE]])</f>
        <v>0</v>
      </c>
      <c r="BW274" s="11" t="str">
        <f>IF((Table2[[#This Row],[DNC T]]/Table2[[#This Row],[Admission]]) = 0, "--", (Table2[[#This Row],[DNC T]]/Table2[[#This Row],[Admission]]))</f>
        <v>--</v>
      </c>
      <c r="BX274" s="11" t="str">
        <f>IF(Table2[[#This Row],[DNC T]]=0,"--", IF(Table2[[#This Row],[DNC HS]]/Table2[[#This Row],[DNC T]]=0, "--", Table2[[#This Row],[DNC HS]]/Table2[[#This Row],[DNC T]]))</f>
        <v>--</v>
      </c>
      <c r="BY274" s="18" t="str">
        <f>IF(Table2[[#This Row],[DNC T]]=0,"--", IF(Table2[[#This Row],[DNC FE]]/Table2[[#This Row],[DNC T]]=0, "--", Table2[[#This Row],[DNC FE]]/Table2[[#This Row],[DNC T]]))</f>
        <v>--</v>
      </c>
      <c r="BZ274" s="24">
        <f>SUM(Table2[[#This Row],[BX T]],Table2[[#This Row],[SW T]],Table2[[#This Row],[CHE T]],Table2[[#This Row],[WR T]],Table2[[#This Row],[DNC T]])</f>
        <v>41</v>
      </c>
      <c r="CA274" s="2">
        <v>1</v>
      </c>
      <c r="CB274" s="2">
        <v>2</v>
      </c>
      <c r="CC274" s="2">
        <v>1</v>
      </c>
      <c r="CD274" s="2">
        <v>0</v>
      </c>
      <c r="CE274" s="6">
        <f>SUM(Table2[[#This Row],[TF B]:[TF FE]])</f>
        <v>4</v>
      </c>
      <c r="CF274" s="11">
        <f>IF((Table2[[#This Row],[TF T]]/Table2[[#This Row],[Admission]]) = 0, "--", (Table2[[#This Row],[TF T]]/Table2[[#This Row],[Admission]]))</f>
        <v>5.2631578947368418E-2</v>
      </c>
      <c r="CG274" s="11">
        <f>IF(Table2[[#This Row],[TF T]]=0,"--", IF(Table2[[#This Row],[TF HS]]/Table2[[#This Row],[TF T]]=0, "--", Table2[[#This Row],[TF HS]]/Table2[[#This Row],[TF T]]))</f>
        <v>0.25</v>
      </c>
      <c r="CH274" s="18" t="str">
        <f>IF(Table2[[#This Row],[TF T]]=0,"--", IF(Table2[[#This Row],[TF FE]]/Table2[[#This Row],[TF T]]=0, "--", Table2[[#This Row],[TF FE]]/Table2[[#This Row],[TF T]]))</f>
        <v>--</v>
      </c>
      <c r="CI274" s="2">
        <v>9</v>
      </c>
      <c r="CJ274" s="2">
        <v>0</v>
      </c>
      <c r="CK274" s="2">
        <v>1</v>
      </c>
      <c r="CL274" s="2">
        <v>1</v>
      </c>
      <c r="CM274" s="6">
        <f>SUM(Table2[[#This Row],[BB B]:[BB FE]])</f>
        <v>11</v>
      </c>
      <c r="CN274" s="11">
        <f>IF((Table2[[#This Row],[BB T]]/Table2[[#This Row],[Admission]]) = 0, "--", (Table2[[#This Row],[BB T]]/Table2[[#This Row],[Admission]]))</f>
        <v>0.14473684210526316</v>
      </c>
      <c r="CO274" s="11">
        <f>IF(Table2[[#This Row],[BB T]]=0,"--", IF(Table2[[#This Row],[BB HS]]/Table2[[#This Row],[BB T]]=0, "--", Table2[[#This Row],[BB HS]]/Table2[[#This Row],[BB T]]))</f>
        <v>9.0909090909090912E-2</v>
      </c>
      <c r="CP274" s="18">
        <f>IF(Table2[[#This Row],[BB T]]=0,"--", IF(Table2[[#This Row],[BB FE]]/Table2[[#This Row],[BB T]]=0, "--", Table2[[#This Row],[BB FE]]/Table2[[#This Row],[BB T]]))</f>
        <v>9.0909090909090912E-2</v>
      </c>
      <c r="CQ274" s="2">
        <v>0</v>
      </c>
      <c r="CR274" s="2">
        <v>14</v>
      </c>
      <c r="CS274" s="2">
        <v>0</v>
      </c>
      <c r="CT274" s="2">
        <v>0</v>
      </c>
      <c r="CU274" s="6">
        <f>SUM(Table2[[#This Row],[SB B]:[SB FE]])</f>
        <v>14</v>
      </c>
      <c r="CV274" s="11">
        <f>IF((Table2[[#This Row],[SB T]]/Table2[[#This Row],[Admission]]) = 0, "--", (Table2[[#This Row],[SB T]]/Table2[[#This Row],[Admission]]))</f>
        <v>0.18421052631578946</v>
      </c>
      <c r="CW274" s="11" t="str">
        <f>IF(Table2[[#This Row],[SB T]]=0,"--", IF(Table2[[#This Row],[SB HS]]/Table2[[#This Row],[SB T]]=0, "--", Table2[[#This Row],[SB HS]]/Table2[[#This Row],[SB T]]))</f>
        <v>--</v>
      </c>
      <c r="CX274" s="18" t="str">
        <f>IF(Table2[[#This Row],[SB T]]=0,"--", IF(Table2[[#This Row],[SB FE]]/Table2[[#This Row],[SB T]]=0, "--", Table2[[#This Row],[SB FE]]/Table2[[#This Row],[SB T]]))</f>
        <v>--</v>
      </c>
      <c r="CY274" s="2">
        <v>4</v>
      </c>
      <c r="CZ274" s="2">
        <v>4</v>
      </c>
      <c r="DA274" s="2">
        <v>0</v>
      </c>
      <c r="DB274" s="2">
        <v>1</v>
      </c>
      <c r="DC274" s="6">
        <f>SUM(Table2[[#This Row],[GF B]:[GF FE]])</f>
        <v>9</v>
      </c>
      <c r="DD274" s="11">
        <f>IF((Table2[[#This Row],[GF T]]/Table2[[#This Row],[Admission]]) = 0, "--", (Table2[[#This Row],[GF T]]/Table2[[#This Row],[Admission]]))</f>
        <v>0.11842105263157894</v>
      </c>
      <c r="DE274" s="11" t="str">
        <f>IF(Table2[[#This Row],[GF T]]=0,"--", IF(Table2[[#This Row],[GF HS]]/Table2[[#This Row],[GF T]]=0, "--", Table2[[#This Row],[GF HS]]/Table2[[#This Row],[GF T]]))</f>
        <v>--</v>
      </c>
      <c r="DF274" s="18">
        <f>IF(Table2[[#This Row],[GF T]]=0,"--", IF(Table2[[#This Row],[GF FE]]/Table2[[#This Row],[GF T]]=0, "--", Table2[[#This Row],[GF FE]]/Table2[[#This Row],[GF T]]))</f>
        <v>0.1111111111111111</v>
      </c>
      <c r="DG274" s="2">
        <v>0</v>
      </c>
      <c r="DH274" s="2">
        <v>0</v>
      </c>
      <c r="DI274" s="2">
        <v>0</v>
      </c>
      <c r="DJ274" s="2">
        <v>0</v>
      </c>
      <c r="DK274" s="6">
        <f>SUM(Table2[[#This Row],[TN B]:[TN FE]])</f>
        <v>0</v>
      </c>
      <c r="DL274" s="11" t="str">
        <f>IF((Table2[[#This Row],[TN T]]/Table2[[#This Row],[Admission]]) = 0, "--", (Table2[[#This Row],[TN T]]/Table2[[#This Row],[Admission]]))</f>
        <v>--</v>
      </c>
      <c r="DM274" s="11" t="str">
        <f>IF(Table2[[#This Row],[TN T]]=0,"--", IF(Table2[[#This Row],[TN HS]]/Table2[[#This Row],[TN T]]=0, "--", Table2[[#This Row],[TN HS]]/Table2[[#This Row],[TN T]]))</f>
        <v>--</v>
      </c>
      <c r="DN274" s="18" t="str">
        <f>IF(Table2[[#This Row],[TN T]]=0,"--", IF(Table2[[#This Row],[TN FE]]/Table2[[#This Row],[TN T]]=0, "--", Table2[[#This Row],[TN FE]]/Table2[[#This Row],[TN T]]))</f>
        <v>--</v>
      </c>
      <c r="DO274" s="2">
        <v>0</v>
      </c>
      <c r="DP274" s="2">
        <v>0</v>
      </c>
      <c r="DQ274" s="2">
        <v>0</v>
      </c>
      <c r="DR274" s="2">
        <v>0</v>
      </c>
      <c r="DS274" s="6">
        <f>SUM(Table2[[#This Row],[BND B]:[BND FE]])</f>
        <v>0</v>
      </c>
      <c r="DT274" s="11" t="str">
        <f>IF((Table2[[#This Row],[BND T]]/Table2[[#This Row],[Admission]]) = 0, "--", (Table2[[#This Row],[BND T]]/Table2[[#This Row],[Admission]]))</f>
        <v>--</v>
      </c>
      <c r="DU274" s="11" t="str">
        <f>IF(Table2[[#This Row],[BND T]]=0,"--", IF(Table2[[#This Row],[BND HS]]/Table2[[#This Row],[BND T]]=0, "--", Table2[[#This Row],[BND HS]]/Table2[[#This Row],[BND T]]))</f>
        <v>--</v>
      </c>
      <c r="DV274" s="18" t="str">
        <f>IF(Table2[[#This Row],[BND T]]=0,"--", IF(Table2[[#This Row],[BND FE]]/Table2[[#This Row],[BND T]]=0, "--", Table2[[#This Row],[BND FE]]/Table2[[#This Row],[BND T]]))</f>
        <v>--</v>
      </c>
      <c r="DW274" s="2">
        <v>0</v>
      </c>
      <c r="DX274" s="2">
        <v>0</v>
      </c>
      <c r="DY274" s="2">
        <v>0</v>
      </c>
      <c r="DZ274" s="2">
        <v>0</v>
      </c>
      <c r="EA274" s="6">
        <f>SUM(Table2[[#This Row],[SPE B]:[SPE FE]])</f>
        <v>0</v>
      </c>
      <c r="EB274" s="11" t="str">
        <f>IF((Table2[[#This Row],[SPE T]]/Table2[[#This Row],[Admission]]) = 0, "--", (Table2[[#This Row],[SPE T]]/Table2[[#This Row],[Admission]]))</f>
        <v>--</v>
      </c>
      <c r="EC274" s="11" t="str">
        <f>IF(Table2[[#This Row],[SPE T]]=0,"--", IF(Table2[[#This Row],[SPE HS]]/Table2[[#This Row],[SPE T]]=0, "--", Table2[[#This Row],[SPE HS]]/Table2[[#This Row],[SPE T]]))</f>
        <v>--</v>
      </c>
      <c r="ED274" s="18" t="str">
        <f>IF(Table2[[#This Row],[SPE T]]=0,"--", IF(Table2[[#This Row],[SPE FE]]/Table2[[#This Row],[SPE T]]=0, "--", Table2[[#This Row],[SPE FE]]/Table2[[#This Row],[SPE T]]))</f>
        <v>--</v>
      </c>
      <c r="EE274" s="2">
        <v>0</v>
      </c>
      <c r="EF274" s="2">
        <v>0</v>
      </c>
      <c r="EG274" s="2">
        <v>0</v>
      </c>
      <c r="EH274" s="2">
        <v>0</v>
      </c>
      <c r="EI274" s="6">
        <f>SUM(Table2[[#This Row],[ORC B]:[ORC FE]])</f>
        <v>0</v>
      </c>
      <c r="EJ274" s="11" t="str">
        <f>IF((Table2[[#This Row],[ORC T]]/Table2[[#This Row],[Admission]]) = 0, "--", (Table2[[#This Row],[ORC T]]/Table2[[#This Row],[Admission]]))</f>
        <v>--</v>
      </c>
      <c r="EK274" s="11" t="str">
        <f>IF(Table2[[#This Row],[ORC T]]=0,"--", IF(Table2[[#This Row],[ORC HS]]/Table2[[#This Row],[ORC T]]=0, "--", Table2[[#This Row],[ORC HS]]/Table2[[#This Row],[ORC T]]))</f>
        <v>--</v>
      </c>
      <c r="EL274" s="18" t="str">
        <f>IF(Table2[[#This Row],[ORC T]]=0,"--", IF(Table2[[#This Row],[ORC FE]]/Table2[[#This Row],[ORC T]]=0, "--", Table2[[#This Row],[ORC FE]]/Table2[[#This Row],[ORC T]]))</f>
        <v>--</v>
      </c>
      <c r="EM274" s="2">
        <v>0</v>
      </c>
      <c r="EN274" s="2">
        <v>0</v>
      </c>
      <c r="EO274" s="2">
        <v>0</v>
      </c>
      <c r="EP274" s="2">
        <v>0</v>
      </c>
      <c r="EQ274" s="6">
        <f>SUM(Table2[[#This Row],[SOL B]:[SOL FE]])</f>
        <v>0</v>
      </c>
      <c r="ER274" s="11" t="str">
        <f>IF((Table2[[#This Row],[SOL T]]/Table2[[#This Row],[Admission]]) = 0, "--", (Table2[[#This Row],[SOL T]]/Table2[[#This Row],[Admission]]))</f>
        <v>--</v>
      </c>
      <c r="ES274" s="11" t="str">
        <f>IF(Table2[[#This Row],[SOL T]]=0,"--", IF(Table2[[#This Row],[SOL HS]]/Table2[[#This Row],[SOL T]]=0, "--", Table2[[#This Row],[SOL HS]]/Table2[[#This Row],[SOL T]]))</f>
        <v>--</v>
      </c>
      <c r="ET274" s="18" t="str">
        <f>IF(Table2[[#This Row],[SOL T]]=0,"--", IF(Table2[[#This Row],[SOL FE]]/Table2[[#This Row],[SOL T]]=0, "--", Table2[[#This Row],[SOL FE]]/Table2[[#This Row],[SOL T]]))</f>
        <v>--</v>
      </c>
      <c r="EU274" s="2">
        <v>0</v>
      </c>
      <c r="EV274" s="2">
        <v>0</v>
      </c>
      <c r="EW274" s="2">
        <v>0</v>
      </c>
      <c r="EX274" s="2">
        <v>0</v>
      </c>
      <c r="EY274" s="6">
        <f>SUM(Table2[[#This Row],[CHO B]:[CHO FE]])</f>
        <v>0</v>
      </c>
      <c r="EZ274" s="11" t="str">
        <f>IF((Table2[[#This Row],[CHO T]]/Table2[[#This Row],[Admission]]) = 0, "--", (Table2[[#This Row],[CHO T]]/Table2[[#This Row],[Admission]]))</f>
        <v>--</v>
      </c>
      <c r="FA274" s="11" t="str">
        <f>IF(Table2[[#This Row],[CHO T]]=0,"--", IF(Table2[[#This Row],[CHO HS]]/Table2[[#This Row],[CHO T]]=0, "--", Table2[[#This Row],[CHO HS]]/Table2[[#This Row],[CHO T]]))</f>
        <v>--</v>
      </c>
      <c r="FB274" s="18" t="str">
        <f>IF(Table2[[#This Row],[CHO T]]=0,"--", IF(Table2[[#This Row],[CHO FE]]/Table2[[#This Row],[CHO T]]=0, "--", Table2[[#This Row],[CHO FE]]/Table2[[#This Row],[CHO T]]))</f>
        <v>--</v>
      </c>
      <c r="FC27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38</v>
      </c>
      <c r="FD274">
        <v>0</v>
      </c>
      <c r="FE274">
        <v>0</v>
      </c>
      <c r="FF274">
        <v>0</v>
      </c>
      <c r="FG274">
        <v>0</v>
      </c>
      <c r="FH274">
        <v>0</v>
      </c>
      <c r="FI274">
        <v>0</v>
      </c>
      <c r="FJ274" s="1" t="s">
        <v>390</v>
      </c>
      <c r="FK274" s="1" t="s">
        <v>390</v>
      </c>
      <c r="FL274">
        <v>0</v>
      </c>
      <c r="FM274">
        <v>0</v>
      </c>
      <c r="FN274" s="1" t="s">
        <v>390</v>
      </c>
      <c r="FO274" s="1" t="s">
        <v>390</v>
      </c>
    </row>
    <row r="275" spans="1:171">
      <c r="A275">
        <v>1005</v>
      </c>
      <c r="B275">
        <v>117</v>
      </c>
      <c r="C275" t="s">
        <v>97</v>
      </c>
      <c r="D275" t="s">
        <v>372</v>
      </c>
      <c r="E275" s="20">
        <v>248</v>
      </c>
      <c r="F275" s="2">
        <v>39</v>
      </c>
      <c r="G275" s="2">
        <v>0</v>
      </c>
      <c r="H275" s="2">
        <v>0</v>
      </c>
      <c r="I275" s="2">
        <v>0</v>
      </c>
      <c r="J275" s="6">
        <f>SUM(Table2[[#This Row],[FB B]:[FB FE]])</f>
        <v>39</v>
      </c>
      <c r="K275" s="11">
        <f>IF((Table2[[#This Row],[FB T]]/Table2[[#This Row],[Admission]]) = 0, "--", (Table2[[#This Row],[FB T]]/Table2[[#This Row],[Admission]]))</f>
        <v>0.15725806451612903</v>
      </c>
      <c r="L275" s="11" t="str">
        <f>IF(Table2[[#This Row],[FB T]]=0,"--", IF(Table2[[#This Row],[FB HS]]/Table2[[#This Row],[FB T]]=0, "--", Table2[[#This Row],[FB HS]]/Table2[[#This Row],[FB T]]))</f>
        <v>--</v>
      </c>
      <c r="M275" s="18" t="str">
        <f>IF(Table2[[#This Row],[FB T]]=0,"--", IF(Table2[[#This Row],[FB FE]]/Table2[[#This Row],[FB T]]=0, "--", Table2[[#This Row],[FB FE]]/Table2[[#This Row],[FB T]]))</f>
        <v>--</v>
      </c>
      <c r="N275" s="2">
        <v>13</v>
      </c>
      <c r="O275" s="2">
        <v>6</v>
      </c>
      <c r="P275" s="2">
        <v>0</v>
      </c>
      <c r="Q275" s="2">
        <v>0</v>
      </c>
      <c r="R275" s="6">
        <f>SUM(Table2[[#This Row],[XC B]:[XC FE]])</f>
        <v>19</v>
      </c>
      <c r="S275" s="11">
        <f>IF((Table2[[#This Row],[XC T]]/Table2[[#This Row],[Admission]]) = 0, "--", (Table2[[#This Row],[XC T]]/Table2[[#This Row],[Admission]]))</f>
        <v>7.6612903225806453E-2</v>
      </c>
      <c r="T275" s="11" t="str">
        <f>IF(Table2[[#This Row],[XC T]]=0,"--", IF(Table2[[#This Row],[XC HS]]/Table2[[#This Row],[XC T]]=0, "--", Table2[[#This Row],[XC HS]]/Table2[[#This Row],[XC T]]))</f>
        <v>--</v>
      </c>
      <c r="U275" s="18" t="str">
        <f>IF(Table2[[#This Row],[XC T]]=0,"--", IF(Table2[[#This Row],[XC FE]]/Table2[[#This Row],[XC T]]=0, "--", Table2[[#This Row],[XC FE]]/Table2[[#This Row],[XC T]]))</f>
        <v>--</v>
      </c>
      <c r="V275" s="2">
        <v>31</v>
      </c>
      <c r="W275" s="2">
        <v>0</v>
      </c>
      <c r="X275" s="2">
        <v>2</v>
      </c>
      <c r="Y275" s="6">
        <f>SUM(Table2[[#This Row],[VB G]:[VB FE]])</f>
        <v>33</v>
      </c>
      <c r="Z275" s="11">
        <f>IF((Table2[[#This Row],[VB T]]/Table2[[#This Row],[Admission]]) = 0, "--", (Table2[[#This Row],[VB T]]/Table2[[#This Row],[Admission]]))</f>
        <v>0.13306451612903225</v>
      </c>
      <c r="AA275" s="11" t="str">
        <f>IF(Table2[[#This Row],[VB T]]=0,"--", IF(Table2[[#This Row],[VB HS]]/Table2[[#This Row],[VB T]]=0, "--", Table2[[#This Row],[VB HS]]/Table2[[#This Row],[VB T]]))</f>
        <v>--</v>
      </c>
      <c r="AB275" s="18">
        <f>IF(Table2[[#This Row],[VB T]]=0,"--", IF(Table2[[#This Row],[VB FE]]/Table2[[#This Row],[VB T]]=0, "--", Table2[[#This Row],[VB FE]]/Table2[[#This Row],[VB T]]))</f>
        <v>6.0606060606060608E-2</v>
      </c>
      <c r="AC275" s="2">
        <v>0</v>
      </c>
      <c r="AD275" s="2">
        <v>0</v>
      </c>
      <c r="AE275" s="2">
        <v>0</v>
      </c>
      <c r="AF275" s="2">
        <v>0</v>
      </c>
      <c r="AG275" s="6">
        <f>SUM(Table2[[#This Row],[SC B]:[SC FE]])</f>
        <v>0</v>
      </c>
      <c r="AH275" s="11" t="str">
        <f>IF((Table2[[#This Row],[SC T]]/Table2[[#This Row],[Admission]]) = 0, "--", (Table2[[#This Row],[SC T]]/Table2[[#This Row],[Admission]]))</f>
        <v>--</v>
      </c>
      <c r="AI275" s="11" t="str">
        <f>IF(Table2[[#This Row],[SC T]]=0,"--", IF(Table2[[#This Row],[SC HS]]/Table2[[#This Row],[SC T]]=0, "--", Table2[[#This Row],[SC HS]]/Table2[[#This Row],[SC T]]))</f>
        <v>--</v>
      </c>
      <c r="AJ275" s="18" t="str">
        <f>IF(Table2[[#This Row],[SC T]]=0,"--", IF(Table2[[#This Row],[SC FE]]/Table2[[#This Row],[SC T]]=0, "--", Table2[[#This Row],[SC FE]]/Table2[[#This Row],[SC T]]))</f>
        <v>--</v>
      </c>
      <c r="AK275" s="15">
        <f>SUM(Table2[[#This Row],[FB T]],Table2[[#This Row],[XC T]],Table2[[#This Row],[VB T]],Table2[[#This Row],[SC T]])</f>
        <v>91</v>
      </c>
      <c r="AL275" s="2">
        <v>32</v>
      </c>
      <c r="AM275" s="2">
        <v>20</v>
      </c>
      <c r="AN275" s="2">
        <v>0</v>
      </c>
      <c r="AO275" s="2">
        <v>2</v>
      </c>
      <c r="AP275" s="6">
        <f>SUM(Table2[[#This Row],[BX B]:[BX FE]])</f>
        <v>54</v>
      </c>
      <c r="AQ275" s="11">
        <f>IF((Table2[[#This Row],[BX T]]/Table2[[#This Row],[Admission]]) = 0, "--", (Table2[[#This Row],[BX T]]/Table2[[#This Row],[Admission]]))</f>
        <v>0.21774193548387097</v>
      </c>
      <c r="AR275" s="11" t="str">
        <f>IF(Table2[[#This Row],[BX T]]=0,"--", IF(Table2[[#This Row],[BX HS]]/Table2[[#This Row],[BX T]]=0, "--", Table2[[#This Row],[BX HS]]/Table2[[#This Row],[BX T]]))</f>
        <v>--</v>
      </c>
      <c r="AS275" s="18">
        <f>IF(Table2[[#This Row],[BX T]]=0,"--", IF(Table2[[#This Row],[BX FE]]/Table2[[#This Row],[BX T]]=0, "--", Table2[[#This Row],[BX FE]]/Table2[[#This Row],[BX T]]))</f>
        <v>3.7037037037037035E-2</v>
      </c>
      <c r="AT275" s="2">
        <v>1</v>
      </c>
      <c r="AU275" s="2">
        <v>3</v>
      </c>
      <c r="AV275" s="2">
        <v>0</v>
      </c>
      <c r="AW275" s="2">
        <v>0</v>
      </c>
      <c r="AX275" s="6">
        <f>SUM(Table2[[#This Row],[SW B]:[SW FE]])</f>
        <v>4</v>
      </c>
      <c r="AY275" s="11">
        <f>IF((Table2[[#This Row],[SW T]]/Table2[[#This Row],[Admission]]) = 0, "--", (Table2[[#This Row],[SW T]]/Table2[[#This Row],[Admission]]))</f>
        <v>1.6129032258064516E-2</v>
      </c>
      <c r="AZ275" s="11" t="str">
        <f>IF(Table2[[#This Row],[SW T]]=0,"--", IF(Table2[[#This Row],[SW HS]]/Table2[[#This Row],[SW T]]=0, "--", Table2[[#This Row],[SW HS]]/Table2[[#This Row],[SW T]]))</f>
        <v>--</v>
      </c>
      <c r="BA275" s="18" t="str">
        <f>IF(Table2[[#This Row],[SW T]]=0,"--", IF(Table2[[#This Row],[SW FE]]/Table2[[#This Row],[SW T]]=0, "--", Table2[[#This Row],[SW FE]]/Table2[[#This Row],[SW T]]))</f>
        <v>--</v>
      </c>
      <c r="BB275" s="2">
        <v>0</v>
      </c>
      <c r="BC275" s="2">
        <v>0</v>
      </c>
      <c r="BD275" s="2">
        <v>0</v>
      </c>
      <c r="BE275" s="2">
        <v>0</v>
      </c>
      <c r="BF275" s="6">
        <f>SUM(Table2[[#This Row],[CHE B]:[CHE FE]])</f>
        <v>0</v>
      </c>
      <c r="BG275" s="11" t="str">
        <f>IF((Table2[[#This Row],[CHE T]]/Table2[[#This Row],[Admission]]) = 0, "--", (Table2[[#This Row],[CHE T]]/Table2[[#This Row],[Admission]]))</f>
        <v>--</v>
      </c>
      <c r="BH275" s="11" t="str">
        <f>IF(Table2[[#This Row],[CHE T]]=0,"--", IF(Table2[[#This Row],[CHE HS]]/Table2[[#This Row],[CHE T]]=0, "--", Table2[[#This Row],[CHE HS]]/Table2[[#This Row],[CHE T]]))</f>
        <v>--</v>
      </c>
      <c r="BI275" s="22" t="str">
        <f>IF(Table2[[#This Row],[CHE T]]=0,"--", IF(Table2[[#This Row],[CHE FE]]/Table2[[#This Row],[CHE T]]=0, "--", Table2[[#This Row],[CHE FE]]/Table2[[#This Row],[CHE T]]))</f>
        <v>--</v>
      </c>
      <c r="BJ275" s="2">
        <v>25</v>
      </c>
      <c r="BK275" s="2">
        <v>1</v>
      </c>
      <c r="BL275" s="2">
        <v>0</v>
      </c>
      <c r="BM275" s="2">
        <v>0</v>
      </c>
      <c r="BN275" s="6">
        <f>SUM(Table2[[#This Row],[WR B]:[WR FE]])</f>
        <v>26</v>
      </c>
      <c r="BO275" s="11">
        <f>IF((Table2[[#This Row],[WR T]]/Table2[[#This Row],[Admission]]) = 0, "--", (Table2[[#This Row],[WR T]]/Table2[[#This Row],[Admission]]))</f>
        <v>0.10483870967741936</v>
      </c>
      <c r="BP275" s="11" t="str">
        <f>IF(Table2[[#This Row],[WR T]]=0,"--", IF(Table2[[#This Row],[WR HS]]/Table2[[#This Row],[WR T]]=0, "--", Table2[[#This Row],[WR HS]]/Table2[[#This Row],[WR T]]))</f>
        <v>--</v>
      </c>
      <c r="BQ275" s="18" t="str">
        <f>IF(Table2[[#This Row],[WR T]]=0,"--", IF(Table2[[#This Row],[WR FE]]/Table2[[#This Row],[WR T]]=0, "--", Table2[[#This Row],[WR FE]]/Table2[[#This Row],[WR T]]))</f>
        <v>--</v>
      </c>
      <c r="BR275" s="2">
        <v>0</v>
      </c>
      <c r="BS275" s="2">
        <v>0</v>
      </c>
      <c r="BT275" s="2">
        <v>0</v>
      </c>
      <c r="BU275" s="2">
        <v>0</v>
      </c>
      <c r="BV275" s="6">
        <f>SUM(Table2[[#This Row],[DNC B]:[DNC FE]])</f>
        <v>0</v>
      </c>
      <c r="BW275" s="11" t="str">
        <f>IF((Table2[[#This Row],[DNC T]]/Table2[[#This Row],[Admission]]) = 0, "--", (Table2[[#This Row],[DNC T]]/Table2[[#This Row],[Admission]]))</f>
        <v>--</v>
      </c>
      <c r="BX275" s="11" t="str">
        <f>IF(Table2[[#This Row],[DNC T]]=0,"--", IF(Table2[[#This Row],[DNC HS]]/Table2[[#This Row],[DNC T]]=0, "--", Table2[[#This Row],[DNC HS]]/Table2[[#This Row],[DNC T]]))</f>
        <v>--</v>
      </c>
      <c r="BY275" s="18" t="str">
        <f>IF(Table2[[#This Row],[DNC T]]=0,"--", IF(Table2[[#This Row],[DNC FE]]/Table2[[#This Row],[DNC T]]=0, "--", Table2[[#This Row],[DNC FE]]/Table2[[#This Row],[DNC T]]))</f>
        <v>--</v>
      </c>
      <c r="BZ275" s="24">
        <f>SUM(Table2[[#This Row],[BX T]],Table2[[#This Row],[SW T]],Table2[[#This Row],[CHE T]],Table2[[#This Row],[WR T]],Table2[[#This Row],[DNC T]])</f>
        <v>84</v>
      </c>
      <c r="CA275" s="2">
        <v>30</v>
      </c>
      <c r="CB275" s="2">
        <v>8</v>
      </c>
      <c r="CC275" s="2">
        <v>0</v>
      </c>
      <c r="CD275" s="2">
        <v>0</v>
      </c>
      <c r="CE275" s="6">
        <f>SUM(Table2[[#This Row],[TF B]:[TF FE]])</f>
        <v>38</v>
      </c>
      <c r="CF275" s="11">
        <f>IF((Table2[[#This Row],[TF T]]/Table2[[#This Row],[Admission]]) = 0, "--", (Table2[[#This Row],[TF T]]/Table2[[#This Row],[Admission]]))</f>
        <v>0.15322580645161291</v>
      </c>
      <c r="CG275" s="11" t="str">
        <f>IF(Table2[[#This Row],[TF T]]=0,"--", IF(Table2[[#This Row],[TF HS]]/Table2[[#This Row],[TF T]]=0, "--", Table2[[#This Row],[TF HS]]/Table2[[#This Row],[TF T]]))</f>
        <v>--</v>
      </c>
      <c r="CH275" s="18" t="str">
        <f>IF(Table2[[#This Row],[TF T]]=0,"--", IF(Table2[[#This Row],[TF FE]]/Table2[[#This Row],[TF T]]=0, "--", Table2[[#This Row],[TF FE]]/Table2[[#This Row],[TF T]]))</f>
        <v>--</v>
      </c>
      <c r="CI275" s="2">
        <v>22</v>
      </c>
      <c r="CJ275" s="2">
        <v>0</v>
      </c>
      <c r="CK275" s="2">
        <v>0</v>
      </c>
      <c r="CL275" s="2">
        <v>0</v>
      </c>
      <c r="CM275" s="6">
        <f>SUM(Table2[[#This Row],[BB B]:[BB FE]])</f>
        <v>22</v>
      </c>
      <c r="CN275" s="11">
        <f>IF((Table2[[#This Row],[BB T]]/Table2[[#This Row],[Admission]]) = 0, "--", (Table2[[#This Row],[BB T]]/Table2[[#This Row],[Admission]]))</f>
        <v>8.8709677419354843E-2</v>
      </c>
      <c r="CO275" s="11" t="str">
        <f>IF(Table2[[#This Row],[BB T]]=0,"--", IF(Table2[[#This Row],[BB HS]]/Table2[[#This Row],[BB T]]=0, "--", Table2[[#This Row],[BB HS]]/Table2[[#This Row],[BB T]]))</f>
        <v>--</v>
      </c>
      <c r="CP275" s="18" t="str">
        <f>IF(Table2[[#This Row],[BB T]]=0,"--", IF(Table2[[#This Row],[BB FE]]/Table2[[#This Row],[BB T]]=0, "--", Table2[[#This Row],[BB FE]]/Table2[[#This Row],[BB T]]))</f>
        <v>--</v>
      </c>
      <c r="CQ275" s="2">
        <v>0</v>
      </c>
      <c r="CR275" s="2">
        <v>28</v>
      </c>
      <c r="CS275" s="2">
        <v>0</v>
      </c>
      <c r="CT275" s="2">
        <v>2</v>
      </c>
      <c r="CU275" s="6">
        <f>SUM(Table2[[#This Row],[SB B]:[SB FE]])</f>
        <v>30</v>
      </c>
      <c r="CV275" s="11">
        <f>IF((Table2[[#This Row],[SB T]]/Table2[[#This Row],[Admission]]) = 0, "--", (Table2[[#This Row],[SB T]]/Table2[[#This Row],[Admission]]))</f>
        <v>0.12096774193548387</v>
      </c>
      <c r="CW275" s="11" t="str">
        <f>IF(Table2[[#This Row],[SB T]]=0,"--", IF(Table2[[#This Row],[SB HS]]/Table2[[#This Row],[SB T]]=0, "--", Table2[[#This Row],[SB HS]]/Table2[[#This Row],[SB T]]))</f>
        <v>--</v>
      </c>
      <c r="CX275" s="18">
        <f>IF(Table2[[#This Row],[SB T]]=0,"--", IF(Table2[[#This Row],[SB FE]]/Table2[[#This Row],[SB T]]=0, "--", Table2[[#This Row],[SB FE]]/Table2[[#This Row],[SB T]]))</f>
        <v>6.6666666666666666E-2</v>
      </c>
      <c r="CY275" s="2">
        <v>0</v>
      </c>
      <c r="CZ275" s="2">
        <v>0</v>
      </c>
      <c r="DA275" s="2">
        <v>0</v>
      </c>
      <c r="DB275" s="2">
        <v>0</v>
      </c>
      <c r="DC275" s="6">
        <f>SUM(Table2[[#This Row],[GF B]:[GF FE]])</f>
        <v>0</v>
      </c>
      <c r="DD275" s="11" t="str">
        <f>IF((Table2[[#This Row],[GF T]]/Table2[[#This Row],[Admission]]) = 0, "--", (Table2[[#This Row],[GF T]]/Table2[[#This Row],[Admission]]))</f>
        <v>--</v>
      </c>
      <c r="DE275" s="11" t="str">
        <f>IF(Table2[[#This Row],[GF T]]=0,"--", IF(Table2[[#This Row],[GF HS]]/Table2[[#This Row],[GF T]]=0, "--", Table2[[#This Row],[GF HS]]/Table2[[#This Row],[GF T]]))</f>
        <v>--</v>
      </c>
      <c r="DF275" s="18" t="str">
        <f>IF(Table2[[#This Row],[GF T]]=0,"--", IF(Table2[[#This Row],[GF FE]]/Table2[[#This Row],[GF T]]=0, "--", Table2[[#This Row],[GF FE]]/Table2[[#This Row],[GF T]]))</f>
        <v>--</v>
      </c>
      <c r="DG275" s="2">
        <v>0</v>
      </c>
      <c r="DH275" s="2">
        <v>0</v>
      </c>
      <c r="DI275" s="2">
        <v>0</v>
      </c>
      <c r="DJ275" s="2">
        <v>0</v>
      </c>
      <c r="DK275" s="6">
        <f>SUM(Table2[[#This Row],[TN B]:[TN FE]])</f>
        <v>0</v>
      </c>
      <c r="DL275" s="11" t="str">
        <f>IF((Table2[[#This Row],[TN T]]/Table2[[#This Row],[Admission]]) = 0, "--", (Table2[[#This Row],[TN T]]/Table2[[#This Row],[Admission]]))</f>
        <v>--</v>
      </c>
      <c r="DM275" s="11" t="str">
        <f>IF(Table2[[#This Row],[TN T]]=0,"--", IF(Table2[[#This Row],[TN HS]]/Table2[[#This Row],[TN T]]=0, "--", Table2[[#This Row],[TN HS]]/Table2[[#This Row],[TN T]]))</f>
        <v>--</v>
      </c>
      <c r="DN275" s="18" t="str">
        <f>IF(Table2[[#This Row],[TN T]]=0,"--", IF(Table2[[#This Row],[TN FE]]/Table2[[#This Row],[TN T]]=0, "--", Table2[[#This Row],[TN FE]]/Table2[[#This Row],[TN T]]))</f>
        <v>--</v>
      </c>
      <c r="DO275" s="2">
        <v>21</v>
      </c>
      <c r="DP275" s="2">
        <v>17</v>
      </c>
      <c r="DQ275" s="2">
        <v>0</v>
      </c>
      <c r="DR275" s="2">
        <v>0</v>
      </c>
      <c r="DS275" s="6">
        <f>SUM(Table2[[#This Row],[BND B]:[BND FE]])</f>
        <v>38</v>
      </c>
      <c r="DT275" s="11">
        <f>IF((Table2[[#This Row],[BND T]]/Table2[[#This Row],[Admission]]) = 0, "--", (Table2[[#This Row],[BND T]]/Table2[[#This Row],[Admission]]))</f>
        <v>0.15322580645161291</v>
      </c>
      <c r="DU275" s="11" t="str">
        <f>IF(Table2[[#This Row],[BND T]]=0,"--", IF(Table2[[#This Row],[BND HS]]/Table2[[#This Row],[BND T]]=0, "--", Table2[[#This Row],[BND HS]]/Table2[[#This Row],[BND T]]))</f>
        <v>--</v>
      </c>
      <c r="DV275" s="18" t="str">
        <f>IF(Table2[[#This Row],[BND T]]=0,"--", IF(Table2[[#This Row],[BND FE]]/Table2[[#This Row],[BND T]]=0, "--", Table2[[#This Row],[BND FE]]/Table2[[#This Row],[BND T]]))</f>
        <v>--</v>
      </c>
      <c r="DW275" s="2">
        <v>0</v>
      </c>
      <c r="DX275" s="2">
        <v>17</v>
      </c>
      <c r="DY275" s="2">
        <v>0</v>
      </c>
      <c r="DZ275" s="2">
        <v>0</v>
      </c>
      <c r="EA275" s="6">
        <f>SUM(Table2[[#This Row],[SPE B]:[SPE FE]])</f>
        <v>17</v>
      </c>
      <c r="EB275" s="11">
        <f>IF((Table2[[#This Row],[SPE T]]/Table2[[#This Row],[Admission]]) = 0, "--", (Table2[[#This Row],[SPE T]]/Table2[[#This Row],[Admission]]))</f>
        <v>6.8548387096774188E-2</v>
      </c>
      <c r="EC275" s="11" t="str">
        <f>IF(Table2[[#This Row],[SPE T]]=0,"--", IF(Table2[[#This Row],[SPE HS]]/Table2[[#This Row],[SPE T]]=0, "--", Table2[[#This Row],[SPE HS]]/Table2[[#This Row],[SPE T]]))</f>
        <v>--</v>
      </c>
      <c r="ED275" s="18" t="str">
        <f>IF(Table2[[#This Row],[SPE T]]=0,"--", IF(Table2[[#This Row],[SPE FE]]/Table2[[#This Row],[SPE T]]=0, "--", Table2[[#This Row],[SPE FE]]/Table2[[#This Row],[SPE T]]))</f>
        <v>--</v>
      </c>
      <c r="EE275" s="2">
        <v>0</v>
      </c>
      <c r="EF275" s="2">
        <v>0</v>
      </c>
      <c r="EG275" s="2">
        <v>0</v>
      </c>
      <c r="EH275" s="2">
        <v>0</v>
      </c>
      <c r="EI275" s="6">
        <f>SUM(Table2[[#This Row],[ORC B]:[ORC FE]])</f>
        <v>0</v>
      </c>
      <c r="EJ275" s="11" t="str">
        <f>IF((Table2[[#This Row],[ORC T]]/Table2[[#This Row],[Admission]]) = 0, "--", (Table2[[#This Row],[ORC T]]/Table2[[#This Row],[Admission]]))</f>
        <v>--</v>
      </c>
      <c r="EK275" s="11" t="str">
        <f>IF(Table2[[#This Row],[ORC T]]=0,"--", IF(Table2[[#This Row],[ORC HS]]/Table2[[#This Row],[ORC T]]=0, "--", Table2[[#This Row],[ORC HS]]/Table2[[#This Row],[ORC T]]))</f>
        <v>--</v>
      </c>
      <c r="EL275" s="18" t="str">
        <f>IF(Table2[[#This Row],[ORC T]]=0,"--", IF(Table2[[#This Row],[ORC FE]]/Table2[[#This Row],[ORC T]]=0, "--", Table2[[#This Row],[ORC FE]]/Table2[[#This Row],[ORC T]]))</f>
        <v>--</v>
      </c>
      <c r="EM275" s="2">
        <v>0</v>
      </c>
      <c r="EN275" s="2">
        <v>0</v>
      </c>
      <c r="EO275" s="2">
        <v>0</v>
      </c>
      <c r="EP275" s="2">
        <v>0</v>
      </c>
      <c r="EQ275" s="6">
        <f>SUM(Table2[[#This Row],[SOL B]:[SOL FE]])</f>
        <v>0</v>
      </c>
      <c r="ER275" s="11" t="str">
        <f>IF((Table2[[#This Row],[SOL T]]/Table2[[#This Row],[Admission]]) = 0, "--", (Table2[[#This Row],[SOL T]]/Table2[[#This Row],[Admission]]))</f>
        <v>--</v>
      </c>
      <c r="ES275" s="11" t="str">
        <f>IF(Table2[[#This Row],[SOL T]]=0,"--", IF(Table2[[#This Row],[SOL HS]]/Table2[[#This Row],[SOL T]]=0, "--", Table2[[#This Row],[SOL HS]]/Table2[[#This Row],[SOL T]]))</f>
        <v>--</v>
      </c>
      <c r="ET275" s="18" t="str">
        <f>IF(Table2[[#This Row],[SOL T]]=0,"--", IF(Table2[[#This Row],[SOL FE]]/Table2[[#This Row],[SOL T]]=0, "--", Table2[[#This Row],[SOL FE]]/Table2[[#This Row],[SOL T]]))</f>
        <v>--</v>
      </c>
      <c r="EU275" s="2">
        <v>4</v>
      </c>
      <c r="EV275" s="2">
        <v>0</v>
      </c>
      <c r="EW275" s="2">
        <v>0</v>
      </c>
      <c r="EX275" s="2">
        <v>0</v>
      </c>
      <c r="EY275" s="6">
        <f>SUM(Table2[[#This Row],[CHO B]:[CHO FE]])</f>
        <v>4</v>
      </c>
      <c r="EZ275" s="11">
        <f>IF((Table2[[#This Row],[CHO T]]/Table2[[#This Row],[Admission]]) = 0, "--", (Table2[[#This Row],[CHO T]]/Table2[[#This Row],[Admission]]))</f>
        <v>1.6129032258064516E-2</v>
      </c>
      <c r="FA275" s="11" t="str">
        <f>IF(Table2[[#This Row],[CHO T]]=0,"--", IF(Table2[[#This Row],[CHO HS]]/Table2[[#This Row],[CHO T]]=0, "--", Table2[[#This Row],[CHO HS]]/Table2[[#This Row],[CHO T]]))</f>
        <v>--</v>
      </c>
      <c r="FB275" s="18" t="str">
        <f>IF(Table2[[#This Row],[CHO T]]=0,"--", IF(Table2[[#This Row],[CHO FE]]/Table2[[#This Row],[CHO T]]=0, "--", Table2[[#This Row],[CHO FE]]/Table2[[#This Row],[CHO T]]))</f>
        <v>--</v>
      </c>
      <c r="FC27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149</v>
      </c>
      <c r="FD275">
        <v>0</v>
      </c>
      <c r="FE275">
        <v>0</v>
      </c>
      <c r="FF275" s="1" t="s">
        <v>390</v>
      </c>
      <c r="FG275" s="1" t="s">
        <v>390</v>
      </c>
      <c r="FH275">
        <v>0</v>
      </c>
      <c r="FI275">
        <v>0</v>
      </c>
      <c r="FJ275" s="1" t="s">
        <v>390</v>
      </c>
      <c r="FK275" s="1" t="s">
        <v>390</v>
      </c>
      <c r="FL275">
        <v>0</v>
      </c>
      <c r="FM275">
        <v>0</v>
      </c>
      <c r="FN275" s="1" t="s">
        <v>390</v>
      </c>
      <c r="FO275" s="1" t="s">
        <v>390</v>
      </c>
    </row>
    <row r="276" spans="1:171">
      <c r="A276">
        <v>976</v>
      </c>
      <c r="B276">
        <v>173</v>
      </c>
      <c r="C276" t="s">
        <v>100</v>
      </c>
      <c r="D276" t="s">
        <v>373</v>
      </c>
      <c r="E276" s="20">
        <v>1363</v>
      </c>
      <c r="F276" s="2">
        <v>123</v>
      </c>
      <c r="G276" s="2">
        <v>0</v>
      </c>
      <c r="H276" s="2">
        <v>1</v>
      </c>
      <c r="I276" s="2">
        <v>0</v>
      </c>
      <c r="J276" s="6">
        <f>SUM(Table2[[#This Row],[FB B]:[FB FE]])</f>
        <v>124</v>
      </c>
      <c r="K276" s="11">
        <f>IF((Table2[[#This Row],[FB T]]/Table2[[#This Row],[Admission]]) = 0, "--", (Table2[[#This Row],[FB T]]/Table2[[#This Row],[Admission]]))</f>
        <v>9.0975788701393986E-2</v>
      </c>
      <c r="L276" s="11">
        <f>IF(Table2[[#This Row],[FB T]]=0,"--", IF(Table2[[#This Row],[FB HS]]/Table2[[#This Row],[FB T]]=0, "--", Table2[[#This Row],[FB HS]]/Table2[[#This Row],[FB T]]))</f>
        <v>8.0645161290322578E-3</v>
      </c>
      <c r="M276" s="18" t="str">
        <f>IF(Table2[[#This Row],[FB T]]=0,"--", IF(Table2[[#This Row],[FB FE]]/Table2[[#This Row],[FB T]]=0, "--", Table2[[#This Row],[FB FE]]/Table2[[#This Row],[FB T]]))</f>
        <v>--</v>
      </c>
      <c r="N276" s="2">
        <v>27</v>
      </c>
      <c r="O276" s="2">
        <v>27</v>
      </c>
      <c r="P276" s="2">
        <v>0</v>
      </c>
      <c r="Q276" s="2">
        <v>0</v>
      </c>
      <c r="R276" s="6">
        <f>SUM(Table2[[#This Row],[XC B]:[XC FE]])</f>
        <v>54</v>
      </c>
      <c r="S276" s="11">
        <f>IF((Table2[[#This Row],[XC T]]/Table2[[#This Row],[Admission]]) = 0, "--", (Table2[[#This Row],[XC T]]/Table2[[#This Row],[Admission]]))</f>
        <v>3.9618488628026409E-2</v>
      </c>
      <c r="T276" s="11" t="str">
        <f>IF(Table2[[#This Row],[XC T]]=0,"--", IF(Table2[[#This Row],[XC HS]]/Table2[[#This Row],[XC T]]=0, "--", Table2[[#This Row],[XC HS]]/Table2[[#This Row],[XC T]]))</f>
        <v>--</v>
      </c>
      <c r="U276" s="18" t="str">
        <f>IF(Table2[[#This Row],[XC T]]=0,"--", IF(Table2[[#This Row],[XC FE]]/Table2[[#This Row],[XC T]]=0, "--", Table2[[#This Row],[XC FE]]/Table2[[#This Row],[XC T]]))</f>
        <v>--</v>
      </c>
      <c r="V276" s="2">
        <v>38</v>
      </c>
      <c r="W276" s="2">
        <v>0</v>
      </c>
      <c r="X276" s="2">
        <v>0</v>
      </c>
      <c r="Y276" s="6">
        <f>SUM(Table2[[#This Row],[VB G]:[VB FE]])</f>
        <v>38</v>
      </c>
      <c r="Z276" s="11">
        <f>IF((Table2[[#This Row],[VB T]]/Table2[[#This Row],[Admission]]) = 0, "--", (Table2[[#This Row],[VB T]]/Table2[[#This Row],[Admission]]))</f>
        <v>2.7879677182685254E-2</v>
      </c>
      <c r="AA276" s="11" t="str">
        <f>IF(Table2[[#This Row],[VB T]]=0,"--", IF(Table2[[#This Row],[VB HS]]/Table2[[#This Row],[VB T]]=0, "--", Table2[[#This Row],[VB HS]]/Table2[[#This Row],[VB T]]))</f>
        <v>--</v>
      </c>
      <c r="AB276" s="18" t="str">
        <f>IF(Table2[[#This Row],[VB T]]=0,"--", IF(Table2[[#This Row],[VB FE]]/Table2[[#This Row],[VB T]]=0, "--", Table2[[#This Row],[VB FE]]/Table2[[#This Row],[VB T]]))</f>
        <v>--</v>
      </c>
      <c r="AC276" s="2">
        <v>52</v>
      </c>
      <c r="AD276" s="2">
        <v>32</v>
      </c>
      <c r="AE276" s="2">
        <v>1</v>
      </c>
      <c r="AF276" s="2">
        <v>1</v>
      </c>
      <c r="AG276" s="6">
        <f>SUM(Table2[[#This Row],[SC B]:[SC FE]])</f>
        <v>86</v>
      </c>
      <c r="AH276" s="11">
        <f>IF((Table2[[#This Row],[SC T]]/Table2[[#This Row],[Admission]]) = 0, "--", (Table2[[#This Row],[SC T]]/Table2[[#This Row],[Admission]]))</f>
        <v>6.3096111518708725E-2</v>
      </c>
      <c r="AI276" s="11">
        <f>IF(Table2[[#This Row],[SC T]]=0,"--", IF(Table2[[#This Row],[SC HS]]/Table2[[#This Row],[SC T]]=0, "--", Table2[[#This Row],[SC HS]]/Table2[[#This Row],[SC T]]))</f>
        <v>1.1627906976744186E-2</v>
      </c>
      <c r="AJ276" s="18">
        <f>IF(Table2[[#This Row],[SC T]]=0,"--", IF(Table2[[#This Row],[SC FE]]/Table2[[#This Row],[SC T]]=0, "--", Table2[[#This Row],[SC FE]]/Table2[[#This Row],[SC T]]))</f>
        <v>1.1627906976744186E-2</v>
      </c>
      <c r="AK276" s="15">
        <f>SUM(Table2[[#This Row],[FB T]],Table2[[#This Row],[XC T]],Table2[[#This Row],[VB T]],Table2[[#This Row],[SC T]])</f>
        <v>302</v>
      </c>
      <c r="AL276" s="2">
        <v>37</v>
      </c>
      <c r="AM276" s="2">
        <v>35</v>
      </c>
      <c r="AN276" s="2">
        <v>1</v>
      </c>
      <c r="AO276" s="2">
        <v>0</v>
      </c>
      <c r="AP276" s="6">
        <f>SUM(Table2[[#This Row],[BX B]:[BX FE]])</f>
        <v>73</v>
      </c>
      <c r="AQ276" s="11">
        <f>IF((Table2[[#This Row],[BX T]]/Table2[[#This Row],[Admission]]) = 0, "--", (Table2[[#This Row],[BX T]]/Table2[[#This Row],[Admission]]))</f>
        <v>5.355832721936904E-2</v>
      </c>
      <c r="AR276" s="11">
        <f>IF(Table2[[#This Row],[BX T]]=0,"--", IF(Table2[[#This Row],[BX HS]]/Table2[[#This Row],[BX T]]=0, "--", Table2[[#This Row],[BX HS]]/Table2[[#This Row],[BX T]]))</f>
        <v>1.3698630136986301E-2</v>
      </c>
      <c r="AS276" s="18" t="str">
        <f>IF(Table2[[#This Row],[BX T]]=0,"--", IF(Table2[[#This Row],[BX FE]]/Table2[[#This Row],[BX T]]=0, "--", Table2[[#This Row],[BX FE]]/Table2[[#This Row],[BX T]]))</f>
        <v>--</v>
      </c>
      <c r="AT276" s="2">
        <v>22</v>
      </c>
      <c r="AU276" s="2">
        <v>21</v>
      </c>
      <c r="AV276" s="2">
        <v>0</v>
      </c>
      <c r="AW276" s="2">
        <v>0</v>
      </c>
      <c r="AX276" s="6">
        <f>SUM(Table2[[#This Row],[SW B]:[SW FE]])</f>
        <v>43</v>
      </c>
      <c r="AY276" s="11">
        <f>IF((Table2[[#This Row],[SW T]]/Table2[[#This Row],[Admission]]) = 0, "--", (Table2[[#This Row],[SW T]]/Table2[[#This Row],[Admission]]))</f>
        <v>3.1548055759354363E-2</v>
      </c>
      <c r="AZ276" s="11" t="str">
        <f>IF(Table2[[#This Row],[SW T]]=0,"--", IF(Table2[[#This Row],[SW HS]]/Table2[[#This Row],[SW T]]=0, "--", Table2[[#This Row],[SW HS]]/Table2[[#This Row],[SW T]]))</f>
        <v>--</v>
      </c>
      <c r="BA276" s="18" t="str">
        <f>IF(Table2[[#This Row],[SW T]]=0,"--", IF(Table2[[#This Row],[SW FE]]/Table2[[#This Row],[SW T]]=0, "--", Table2[[#This Row],[SW FE]]/Table2[[#This Row],[SW T]]))</f>
        <v>--</v>
      </c>
      <c r="BB276" s="2">
        <v>0</v>
      </c>
      <c r="BC276" s="2">
        <v>41</v>
      </c>
      <c r="BD276" s="2">
        <v>0</v>
      </c>
      <c r="BE276" s="2">
        <v>0</v>
      </c>
      <c r="BF276" s="6">
        <f>SUM(Table2[[#This Row],[CHE B]:[CHE FE]])</f>
        <v>41</v>
      </c>
      <c r="BG276" s="11">
        <f>IF((Table2[[#This Row],[CHE T]]/Table2[[#This Row],[Admission]]) = 0, "--", (Table2[[#This Row],[CHE T]]/Table2[[#This Row],[Admission]]))</f>
        <v>3.008070432868672E-2</v>
      </c>
      <c r="BH276" s="11" t="str">
        <f>IF(Table2[[#This Row],[CHE T]]=0,"--", IF(Table2[[#This Row],[CHE HS]]/Table2[[#This Row],[CHE T]]=0, "--", Table2[[#This Row],[CHE HS]]/Table2[[#This Row],[CHE T]]))</f>
        <v>--</v>
      </c>
      <c r="BI276" s="22" t="str">
        <f>IF(Table2[[#This Row],[CHE T]]=0,"--", IF(Table2[[#This Row],[CHE FE]]/Table2[[#This Row],[CHE T]]=0, "--", Table2[[#This Row],[CHE FE]]/Table2[[#This Row],[CHE T]]))</f>
        <v>--</v>
      </c>
      <c r="BJ276" s="2">
        <v>53</v>
      </c>
      <c r="BK276" s="2">
        <v>0</v>
      </c>
      <c r="BL276" s="2">
        <v>1</v>
      </c>
      <c r="BM276" s="2">
        <v>0</v>
      </c>
      <c r="BN276" s="6">
        <f>SUM(Table2[[#This Row],[WR B]:[WR FE]])</f>
        <v>54</v>
      </c>
      <c r="BO276" s="11">
        <f>IF((Table2[[#This Row],[WR T]]/Table2[[#This Row],[Admission]]) = 0, "--", (Table2[[#This Row],[WR T]]/Table2[[#This Row],[Admission]]))</f>
        <v>3.9618488628026409E-2</v>
      </c>
      <c r="BP276" s="11">
        <f>IF(Table2[[#This Row],[WR T]]=0,"--", IF(Table2[[#This Row],[WR HS]]/Table2[[#This Row],[WR T]]=0, "--", Table2[[#This Row],[WR HS]]/Table2[[#This Row],[WR T]]))</f>
        <v>1.8518518518518517E-2</v>
      </c>
      <c r="BQ276" s="18" t="str">
        <f>IF(Table2[[#This Row],[WR T]]=0,"--", IF(Table2[[#This Row],[WR FE]]/Table2[[#This Row],[WR T]]=0, "--", Table2[[#This Row],[WR FE]]/Table2[[#This Row],[WR T]]))</f>
        <v>--</v>
      </c>
      <c r="BR276" s="2">
        <v>0</v>
      </c>
      <c r="BS276" s="2">
        <v>26</v>
      </c>
      <c r="BT276" s="2">
        <v>0</v>
      </c>
      <c r="BU276" s="2">
        <v>0</v>
      </c>
      <c r="BV276" s="6">
        <f>SUM(Table2[[#This Row],[DNC B]:[DNC FE]])</f>
        <v>26</v>
      </c>
      <c r="BW276" s="11">
        <f>IF((Table2[[#This Row],[DNC T]]/Table2[[#This Row],[Admission]]) = 0, "--", (Table2[[#This Row],[DNC T]]/Table2[[#This Row],[Admission]]))</f>
        <v>1.9075568598679385E-2</v>
      </c>
      <c r="BX276" s="11" t="str">
        <f>IF(Table2[[#This Row],[DNC T]]=0,"--", IF(Table2[[#This Row],[DNC HS]]/Table2[[#This Row],[DNC T]]=0, "--", Table2[[#This Row],[DNC HS]]/Table2[[#This Row],[DNC T]]))</f>
        <v>--</v>
      </c>
      <c r="BY276" s="18" t="str">
        <f>IF(Table2[[#This Row],[DNC T]]=0,"--", IF(Table2[[#This Row],[DNC FE]]/Table2[[#This Row],[DNC T]]=0, "--", Table2[[#This Row],[DNC FE]]/Table2[[#This Row],[DNC T]]))</f>
        <v>--</v>
      </c>
      <c r="BZ276" s="24">
        <f>SUM(Table2[[#This Row],[BX T]],Table2[[#This Row],[SW T]],Table2[[#This Row],[CHE T]],Table2[[#This Row],[WR T]],Table2[[#This Row],[DNC T]])</f>
        <v>237</v>
      </c>
      <c r="CA276" s="2">
        <v>68</v>
      </c>
      <c r="CB276" s="2">
        <v>51</v>
      </c>
      <c r="CC276" s="2">
        <v>1</v>
      </c>
      <c r="CD276" s="2">
        <v>1</v>
      </c>
      <c r="CE276" s="6">
        <f>SUM(Table2[[#This Row],[TF B]:[TF FE]])</f>
        <v>121</v>
      </c>
      <c r="CF276" s="11">
        <f>IF((Table2[[#This Row],[TF T]]/Table2[[#This Row],[Admission]]) = 0, "--", (Table2[[#This Row],[TF T]]/Table2[[#This Row],[Admission]]))</f>
        <v>8.8774761555392517E-2</v>
      </c>
      <c r="CG276" s="11">
        <f>IF(Table2[[#This Row],[TF T]]=0,"--", IF(Table2[[#This Row],[TF HS]]/Table2[[#This Row],[TF T]]=0, "--", Table2[[#This Row],[TF HS]]/Table2[[#This Row],[TF T]]))</f>
        <v>8.2644628099173556E-3</v>
      </c>
      <c r="CH276" s="18">
        <f>IF(Table2[[#This Row],[TF T]]=0,"--", IF(Table2[[#This Row],[TF FE]]/Table2[[#This Row],[TF T]]=0, "--", Table2[[#This Row],[TF FE]]/Table2[[#This Row],[TF T]]))</f>
        <v>8.2644628099173556E-3</v>
      </c>
      <c r="CI276" s="2">
        <v>47</v>
      </c>
      <c r="CJ276" s="2">
        <v>0</v>
      </c>
      <c r="CK276" s="2">
        <v>0</v>
      </c>
      <c r="CL276" s="2">
        <v>0</v>
      </c>
      <c r="CM276" s="6">
        <f>SUM(Table2[[#This Row],[BB B]:[BB FE]])</f>
        <v>47</v>
      </c>
      <c r="CN276" s="11">
        <f>IF((Table2[[#This Row],[BB T]]/Table2[[#This Row],[Admission]]) = 0, "--", (Table2[[#This Row],[BB T]]/Table2[[#This Row],[Admission]]))</f>
        <v>3.4482758620689655E-2</v>
      </c>
      <c r="CO276" s="11" t="str">
        <f>IF(Table2[[#This Row],[BB T]]=0,"--", IF(Table2[[#This Row],[BB HS]]/Table2[[#This Row],[BB T]]=0, "--", Table2[[#This Row],[BB HS]]/Table2[[#This Row],[BB T]]))</f>
        <v>--</v>
      </c>
      <c r="CP276" s="18" t="str">
        <f>IF(Table2[[#This Row],[BB T]]=0,"--", IF(Table2[[#This Row],[BB FE]]/Table2[[#This Row],[BB T]]=0, "--", Table2[[#This Row],[BB FE]]/Table2[[#This Row],[BB T]]))</f>
        <v>--</v>
      </c>
      <c r="CQ276" s="2">
        <v>0</v>
      </c>
      <c r="CR276" s="2">
        <v>29</v>
      </c>
      <c r="CS276" s="2">
        <v>0</v>
      </c>
      <c r="CT276" s="2">
        <v>0</v>
      </c>
      <c r="CU276" s="6">
        <f>SUM(Table2[[#This Row],[SB B]:[SB FE]])</f>
        <v>29</v>
      </c>
      <c r="CV276" s="11">
        <f>IF((Table2[[#This Row],[SB T]]/Table2[[#This Row],[Admission]]) = 0, "--", (Table2[[#This Row],[SB T]]/Table2[[#This Row],[Admission]]))</f>
        <v>2.1276595744680851E-2</v>
      </c>
      <c r="CW276" s="11" t="str">
        <f>IF(Table2[[#This Row],[SB T]]=0,"--", IF(Table2[[#This Row],[SB HS]]/Table2[[#This Row],[SB T]]=0, "--", Table2[[#This Row],[SB HS]]/Table2[[#This Row],[SB T]]))</f>
        <v>--</v>
      </c>
      <c r="CX276" s="18" t="str">
        <f>IF(Table2[[#This Row],[SB T]]=0,"--", IF(Table2[[#This Row],[SB FE]]/Table2[[#This Row],[SB T]]=0, "--", Table2[[#This Row],[SB FE]]/Table2[[#This Row],[SB T]]))</f>
        <v>--</v>
      </c>
      <c r="CY276" s="2">
        <v>11</v>
      </c>
      <c r="CZ276" s="2">
        <v>13</v>
      </c>
      <c r="DA276" s="2">
        <v>1</v>
      </c>
      <c r="DB276" s="2">
        <v>0</v>
      </c>
      <c r="DC276" s="6">
        <f>SUM(Table2[[#This Row],[GF B]:[GF FE]])</f>
        <v>25</v>
      </c>
      <c r="DD276" s="11">
        <f>IF((Table2[[#This Row],[GF T]]/Table2[[#This Row],[Admission]]) = 0, "--", (Table2[[#This Row],[GF T]]/Table2[[#This Row],[Admission]]))</f>
        <v>1.8341892883345562E-2</v>
      </c>
      <c r="DE276" s="11">
        <f>IF(Table2[[#This Row],[GF T]]=0,"--", IF(Table2[[#This Row],[GF HS]]/Table2[[#This Row],[GF T]]=0, "--", Table2[[#This Row],[GF HS]]/Table2[[#This Row],[GF T]]))</f>
        <v>0.04</v>
      </c>
      <c r="DF276" s="18" t="str">
        <f>IF(Table2[[#This Row],[GF T]]=0,"--", IF(Table2[[#This Row],[GF FE]]/Table2[[#This Row],[GF T]]=0, "--", Table2[[#This Row],[GF FE]]/Table2[[#This Row],[GF T]]))</f>
        <v>--</v>
      </c>
      <c r="DG276" s="2">
        <v>16</v>
      </c>
      <c r="DH276" s="2">
        <v>16</v>
      </c>
      <c r="DI276" s="2">
        <v>0</v>
      </c>
      <c r="DJ276" s="2">
        <v>0</v>
      </c>
      <c r="DK276" s="6">
        <f>SUM(Table2[[#This Row],[TN B]:[TN FE]])</f>
        <v>32</v>
      </c>
      <c r="DL276" s="11">
        <f>IF((Table2[[#This Row],[TN T]]/Table2[[#This Row],[Admission]]) = 0, "--", (Table2[[#This Row],[TN T]]/Table2[[#This Row],[Admission]]))</f>
        <v>2.347762289068232E-2</v>
      </c>
      <c r="DM276" s="11" t="str">
        <f>IF(Table2[[#This Row],[TN T]]=0,"--", IF(Table2[[#This Row],[TN HS]]/Table2[[#This Row],[TN T]]=0, "--", Table2[[#This Row],[TN HS]]/Table2[[#This Row],[TN T]]))</f>
        <v>--</v>
      </c>
      <c r="DN276" s="18" t="str">
        <f>IF(Table2[[#This Row],[TN T]]=0,"--", IF(Table2[[#This Row],[TN FE]]/Table2[[#This Row],[TN T]]=0, "--", Table2[[#This Row],[TN FE]]/Table2[[#This Row],[TN T]]))</f>
        <v>--</v>
      </c>
      <c r="DO276" s="2">
        <v>32</v>
      </c>
      <c r="DP276" s="2">
        <v>31</v>
      </c>
      <c r="DQ276" s="2">
        <v>1</v>
      </c>
      <c r="DR276" s="2">
        <v>0</v>
      </c>
      <c r="DS276" s="6">
        <f>SUM(Table2[[#This Row],[BND B]:[BND FE]])</f>
        <v>64</v>
      </c>
      <c r="DT276" s="11">
        <f>IF((Table2[[#This Row],[BND T]]/Table2[[#This Row],[Admission]]) = 0, "--", (Table2[[#This Row],[BND T]]/Table2[[#This Row],[Admission]]))</f>
        <v>4.6955245781364639E-2</v>
      </c>
      <c r="DU276" s="11">
        <f>IF(Table2[[#This Row],[BND T]]=0,"--", IF(Table2[[#This Row],[BND HS]]/Table2[[#This Row],[BND T]]=0, "--", Table2[[#This Row],[BND HS]]/Table2[[#This Row],[BND T]]))</f>
        <v>1.5625E-2</v>
      </c>
      <c r="DV276" s="18" t="str">
        <f>IF(Table2[[#This Row],[BND T]]=0,"--", IF(Table2[[#This Row],[BND FE]]/Table2[[#This Row],[BND T]]=0, "--", Table2[[#This Row],[BND FE]]/Table2[[#This Row],[BND T]]))</f>
        <v>--</v>
      </c>
      <c r="DW276" s="2">
        <v>12</v>
      </c>
      <c r="DX276" s="2">
        <v>7</v>
      </c>
      <c r="DY276" s="2">
        <v>1</v>
      </c>
      <c r="DZ276" s="2">
        <v>0</v>
      </c>
      <c r="EA276" s="6">
        <f>SUM(Table2[[#This Row],[SPE B]:[SPE FE]])</f>
        <v>20</v>
      </c>
      <c r="EB276" s="11">
        <f>IF((Table2[[#This Row],[SPE T]]/Table2[[#This Row],[Admission]]) = 0, "--", (Table2[[#This Row],[SPE T]]/Table2[[#This Row],[Admission]]))</f>
        <v>1.4673514306676448E-2</v>
      </c>
      <c r="EC276" s="11">
        <f>IF(Table2[[#This Row],[SPE T]]=0,"--", IF(Table2[[#This Row],[SPE HS]]/Table2[[#This Row],[SPE T]]=0, "--", Table2[[#This Row],[SPE HS]]/Table2[[#This Row],[SPE T]]))</f>
        <v>0.05</v>
      </c>
      <c r="ED276" s="18" t="str">
        <f>IF(Table2[[#This Row],[SPE T]]=0,"--", IF(Table2[[#This Row],[SPE FE]]/Table2[[#This Row],[SPE T]]=0, "--", Table2[[#This Row],[SPE FE]]/Table2[[#This Row],[SPE T]]))</f>
        <v>--</v>
      </c>
      <c r="EE276" s="2">
        <v>0</v>
      </c>
      <c r="EF276" s="2">
        <v>0</v>
      </c>
      <c r="EG276" s="2">
        <v>0</v>
      </c>
      <c r="EH276" s="2">
        <v>0</v>
      </c>
      <c r="EI276" s="6">
        <f>SUM(Table2[[#This Row],[ORC B]:[ORC FE]])</f>
        <v>0</v>
      </c>
      <c r="EJ276" s="11" t="str">
        <f>IF((Table2[[#This Row],[ORC T]]/Table2[[#This Row],[Admission]]) = 0, "--", (Table2[[#This Row],[ORC T]]/Table2[[#This Row],[Admission]]))</f>
        <v>--</v>
      </c>
      <c r="EK276" s="11" t="str">
        <f>IF(Table2[[#This Row],[ORC T]]=0,"--", IF(Table2[[#This Row],[ORC HS]]/Table2[[#This Row],[ORC T]]=0, "--", Table2[[#This Row],[ORC HS]]/Table2[[#This Row],[ORC T]]))</f>
        <v>--</v>
      </c>
      <c r="EL276" s="18" t="str">
        <f>IF(Table2[[#This Row],[ORC T]]=0,"--", IF(Table2[[#This Row],[ORC FE]]/Table2[[#This Row],[ORC T]]=0, "--", Table2[[#This Row],[ORC FE]]/Table2[[#This Row],[ORC T]]))</f>
        <v>--</v>
      </c>
      <c r="EM276" s="2">
        <v>0</v>
      </c>
      <c r="EN276" s="2">
        <v>6</v>
      </c>
      <c r="EO276" s="2">
        <v>0</v>
      </c>
      <c r="EP276" s="2">
        <v>0</v>
      </c>
      <c r="EQ276" s="6">
        <f>SUM(Table2[[#This Row],[SOL B]:[SOL FE]])</f>
        <v>6</v>
      </c>
      <c r="ER276" s="11">
        <f>IF((Table2[[#This Row],[SOL T]]/Table2[[#This Row],[Admission]]) = 0, "--", (Table2[[#This Row],[SOL T]]/Table2[[#This Row],[Admission]]))</f>
        <v>4.4020542920029347E-3</v>
      </c>
      <c r="ES276" s="11" t="str">
        <f>IF(Table2[[#This Row],[SOL T]]=0,"--", IF(Table2[[#This Row],[SOL HS]]/Table2[[#This Row],[SOL T]]=0, "--", Table2[[#This Row],[SOL HS]]/Table2[[#This Row],[SOL T]]))</f>
        <v>--</v>
      </c>
      <c r="ET276" s="18" t="str">
        <f>IF(Table2[[#This Row],[SOL T]]=0,"--", IF(Table2[[#This Row],[SOL FE]]/Table2[[#This Row],[SOL T]]=0, "--", Table2[[#This Row],[SOL FE]]/Table2[[#This Row],[SOL T]]))</f>
        <v>--</v>
      </c>
      <c r="EU276" s="2">
        <v>25</v>
      </c>
      <c r="EV276" s="2">
        <v>36</v>
      </c>
      <c r="EW276" s="2">
        <v>0</v>
      </c>
      <c r="EX276" s="2">
        <v>0</v>
      </c>
      <c r="EY276" s="6">
        <f>SUM(Table2[[#This Row],[CHO B]:[CHO FE]])</f>
        <v>61</v>
      </c>
      <c r="EZ276" s="11">
        <f>IF((Table2[[#This Row],[CHO T]]/Table2[[#This Row],[Admission]]) = 0, "--", (Table2[[#This Row],[CHO T]]/Table2[[#This Row],[Admission]]))</f>
        <v>4.475421863536317E-2</v>
      </c>
      <c r="FA276" s="11" t="str">
        <f>IF(Table2[[#This Row],[CHO T]]=0,"--", IF(Table2[[#This Row],[CHO HS]]/Table2[[#This Row],[CHO T]]=0, "--", Table2[[#This Row],[CHO HS]]/Table2[[#This Row],[CHO T]]))</f>
        <v>--</v>
      </c>
      <c r="FB276" s="18" t="str">
        <f>IF(Table2[[#This Row],[CHO T]]=0,"--", IF(Table2[[#This Row],[CHO FE]]/Table2[[#This Row],[CHO T]]=0, "--", Table2[[#This Row],[CHO FE]]/Table2[[#This Row],[CHO T]]))</f>
        <v>--</v>
      </c>
      <c r="FC276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405</v>
      </c>
      <c r="FD276">
        <v>0</v>
      </c>
      <c r="FE276">
        <v>0</v>
      </c>
      <c r="FF276">
        <v>0</v>
      </c>
      <c r="FG276">
        <v>0</v>
      </c>
      <c r="FH276">
        <v>0</v>
      </c>
      <c r="FI276">
        <v>0</v>
      </c>
      <c r="FJ276" s="1" t="s">
        <v>390</v>
      </c>
      <c r="FK276" s="1" t="s">
        <v>390</v>
      </c>
      <c r="FL276">
        <v>0</v>
      </c>
      <c r="FM276">
        <v>0</v>
      </c>
      <c r="FN276" s="1" t="s">
        <v>390</v>
      </c>
      <c r="FO276" s="1" t="s">
        <v>390</v>
      </c>
    </row>
    <row r="277" spans="1:171">
      <c r="A277">
        <v>1054</v>
      </c>
      <c r="B277">
        <v>111</v>
      </c>
      <c r="C277" t="s">
        <v>94</v>
      </c>
      <c r="D277" t="s">
        <v>374</v>
      </c>
      <c r="E277" s="20">
        <v>1512</v>
      </c>
      <c r="F277" s="2">
        <v>103</v>
      </c>
      <c r="G277" s="2">
        <v>0</v>
      </c>
      <c r="H277" s="2">
        <v>1</v>
      </c>
      <c r="I277" s="2">
        <v>0</v>
      </c>
      <c r="J277" s="6">
        <f>SUM(Table2[[#This Row],[FB B]:[FB FE]])</f>
        <v>104</v>
      </c>
      <c r="K277" s="11">
        <f>IF((Table2[[#This Row],[FB T]]/Table2[[#This Row],[Admission]]) = 0, "--", (Table2[[#This Row],[FB T]]/Table2[[#This Row],[Admission]]))</f>
        <v>6.8783068783068779E-2</v>
      </c>
      <c r="L277" s="11">
        <f>IF(Table2[[#This Row],[FB T]]=0,"--", IF(Table2[[#This Row],[FB HS]]/Table2[[#This Row],[FB T]]=0, "--", Table2[[#This Row],[FB HS]]/Table2[[#This Row],[FB T]]))</f>
        <v>9.6153846153846159E-3</v>
      </c>
      <c r="M277" s="18" t="str">
        <f>IF(Table2[[#This Row],[FB T]]=0,"--", IF(Table2[[#This Row],[FB FE]]/Table2[[#This Row],[FB T]]=0, "--", Table2[[#This Row],[FB FE]]/Table2[[#This Row],[FB T]]))</f>
        <v>--</v>
      </c>
      <c r="N277" s="2">
        <v>33</v>
      </c>
      <c r="O277" s="2">
        <v>23</v>
      </c>
      <c r="P277" s="2">
        <v>0</v>
      </c>
      <c r="Q277" s="2">
        <v>0</v>
      </c>
      <c r="R277" s="6">
        <f>SUM(Table2[[#This Row],[XC B]:[XC FE]])</f>
        <v>56</v>
      </c>
      <c r="S277" s="11">
        <f>IF((Table2[[#This Row],[XC T]]/Table2[[#This Row],[Admission]]) = 0, "--", (Table2[[#This Row],[XC T]]/Table2[[#This Row],[Admission]]))</f>
        <v>3.7037037037037035E-2</v>
      </c>
      <c r="T277" s="11" t="str">
        <f>IF(Table2[[#This Row],[XC T]]=0,"--", IF(Table2[[#This Row],[XC HS]]/Table2[[#This Row],[XC T]]=0, "--", Table2[[#This Row],[XC HS]]/Table2[[#This Row],[XC T]]))</f>
        <v>--</v>
      </c>
      <c r="U277" s="18" t="str">
        <f>IF(Table2[[#This Row],[XC T]]=0,"--", IF(Table2[[#This Row],[XC FE]]/Table2[[#This Row],[XC T]]=0, "--", Table2[[#This Row],[XC FE]]/Table2[[#This Row],[XC T]]))</f>
        <v>--</v>
      </c>
      <c r="V277" s="2">
        <v>38</v>
      </c>
      <c r="W277" s="2">
        <v>0</v>
      </c>
      <c r="X277" s="2">
        <v>0</v>
      </c>
      <c r="Y277" s="6">
        <f>SUM(Table2[[#This Row],[VB G]:[VB FE]])</f>
        <v>38</v>
      </c>
      <c r="Z277" s="11">
        <f>IF((Table2[[#This Row],[VB T]]/Table2[[#This Row],[Admission]]) = 0, "--", (Table2[[#This Row],[VB T]]/Table2[[#This Row],[Admission]]))</f>
        <v>2.5132275132275131E-2</v>
      </c>
      <c r="AA277" s="11" t="str">
        <f>IF(Table2[[#This Row],[VB T]]=0,"--", IF(Table2[[#This Row],[VB HS]]/Table2[[#This Row],[VB T]]=0, "--", Table2[[#This Row],[VB HS]]/Table2[[#This Row],[VB T]]))</f>
        <v>--</v>
      </c>
      <c r="AB277" s="18" t="str">
        <f>IF(Table2[[#This Row],[VB T]]=0,"--", IF(Table2[[#This Row],[VB FE]]/Table2[[#This Row],[VB T]]=0, "--", Table2[[#This Row],[VB FE]]/Table2[[#This Row],[VB T]]))</f>
        <v>--</v>
      </c>
      <c r="AC277" s="2">
        <v>56</v>
      </c>
      <c r="AD277" s="2">
        <v>49</v>
      </c>
      <c r="AE277" s="2">
        <v>0</v>
      </c>
      <c r="AF277" s="2">
        <v>0</v>
      </c>
      <c r="AG277" s="6">
        <f>SUM(Table2[[#This Row],[SC B]:[SC FE]])</f>
        <v>105</v>
      </c>
      <c r="AH277" s="11">
        <f>IF((Table2[[#This Row],[SC T]]/Table2[[#This Row],[Admission]]) = 0, "--", (Table2[[#This Row],[SC T]]/Table2[[#This Row],[Admission]]))</f>
        <v>6.9444444444444448E-2</v>
      </c>
      <c r="AI277" s="11" t="str">
        <f>IF(Table2[[#This Row],[SC T]]=0,"--", IF(Table2[[#This Row],[SC HS]]/Table2[[#This Row],[SC T]]=0, "--", Table2[[#This Row],[SC HS]]/Table2[[#This Row],[SC T]]))</f>
        <v>--</v>
      </c>
      <c r="AJ277" s="18" t="str">
        <f>IF(Table2[[#This Row],[SC T]]=0,"--", IF(Table2[[#This Row],[SC FE]]/Table2[[#This Row],[SC T]]=0, "--", Table2[[#This Row],[SC FE]]/Table2[[#This Row],[SC T]]))</f>
        <v>--</v>
      </c>
      <c r="AK277" s="15">
        <f>SUM(Table2[[#This Row],[FB T]],Table2[[#This Row],[XC T]],Table2[[#This Row],[VB T]],Table2[[#This Row],[SC T]])</f>
        <v>303</v>
      </c>
      <c r="AL277" s="2">
        <v>41</v>
      </c>
      <c r="AM277" s="2">
        <v>33</v>
      </c>
      <c r="AN277" s="2">
        <v>0</v>
      </c>
      <c r="AO277" s="2">
        <v>1</v>
      </c>
      <c r="AP277" s="6">
        <f>SUM(Table2[[#This Row],[BX B]:[BX FE]])</f>
        <v>75</v>
      </c>
      <c r="AQ277" s="11">
        <f>IF((Table2[[#This Row],[BX T]]/Table2[[#This Row],[Admission]]) = 0, "--", (Table2[[#This Row],[BX T]]/Table2[[#This Row],[Admission]]))</f>
        <v>4.96031746031746E-2</v>
      </c>
      <c r="AR277" s="11" t="str">
        <f>IF(Table2[[#This Row],[BX T]]=0,"--", IF(Table2[[#This Row],[BX HS]]/Table2[[#This Row],[BX T]]=0, "--", Table2[[#This Row],[BX HS]]/Table2[[#This Row],[BX T]]))</f>
        <v>--</v>
      </c>
      <c r="AS277" s="18">
        <f>IF(Table2[[#This Row],[BX T]]=0,"--", IF(Table2[[#This Row],[BX FE]]/Table2[[#This Row],[BX T]]=0, "--", Table2[[#This Row],[BX FE]]/Table2[[#This Row],[BX T]]))</f>
        <v>1.3333333333333334E-2</v>
      </c>
      <c r="AT277" s="2">
        <v>21</v>
      </c>
      <c r="AU277" s="2">
        <v>20</v>
      </c>
      <c r="AV277" s="2">
        <v>0</v>
      </c>
      <c r="AW277" s="2">
        <v>0</v>
      </c>
      <c r="AX277" s="6">
        <f>SUM(Table2[[#This Row],[SW B]:[SW FE]])</f>
        <v>41</v>
      </c>
      <c r="AY277" s="11">
        <f>IF((Table2[[#This Row],[SW T]]/Table2[[#This Row],[Admission]]) = 0, "--", (Table2[[#This Row],[SW T]]/Table2[[#This Row],[Admission]]))</f>
        <v>2.7116402116402115E-2</v>
      </c>
      <c r="AZ277" s="11" t="str">
        <f>IF(Table2[[#This Row],[SW T]]=0,"--", IF(Table2[[#This Row],[SW HS]]/Table2[[#This Row],[SW T]]=0, "--", Table2[[#This Row],[SW HS]]/Table2[[#This Row],[SW T]]))</f>
        <v>--</v>
      </c>
      <c r="BA277" s="18" t="str">
        <f>IF(Table2[[#This Row],[SW T]]=0,"--", IF(Table2[[#This Row],[SW FE]]/Table2[[#This Row],[SW T]]=0, "--", Table2[[#This Row],[SW FE]]/Table2[[#This Row],[SW T]]))</f>
        <v>--</v>
      </c>
      <c r="BB277" s="2">
        <v>0</v>
      </c>
      <c r="BC277" s="2">
        <v>18</v>
      </c>
      <c r="BD277" s="2">
        <v>0</v>
      </c>
      <c r="BE277" s="2">
        <v>0</v>
      </c>
      <c r="BF277" s="6">
        <f>SUM(Table2[[#This Row],[CHE B]:[CHE FE]])</f>
        <v>18</v>
      </c>
      <c r="BG277" s="11">
        <f>IF((Table2[[#This Row],[CHE T]]/Table2[[#This Row],[Admission]]) = 0, "--", (Table2[[#This Row],[CHE T]]/Table2[[#This Row],[Admission]]))</f>
        <v>1.1904761904761904E-2</v>
      </c>
      <c r="BH277" s="11" t="str">
        <f>IF(Table2[[#This Row],[CHE T]]=0,"--", IF(Table2[[#This Row],[CHE HS]]/Table2[[#This Row],[CHE T]]=0, "--", Table2[[#This Row],[CHE HS]]/Table2[[#This Row],[CHE T]]))</f>
        <v>--</v>
      </c>
      <c r="BI277" s="22" t="str">
        <f>IF(Table2[[#This Row],[CHE T]]=0,"--", IF(Table2[[#This Row],[CHE FE]]/Table2[[#This Row],[CHE T]]=0, "--", Table2[[#This Row],[CHE FE]]/Table2[[#This Row],[CHE T]]))</f>
        <v>--</v>
      </c>
      <c r="BJ277" s="2">
        <v>66</v>
      </c>
      <c r="BK277" s="2">
        <v>0</v>
      </c>
      <c r="BL277" s="2">
        <v>0</v>
      </c>
      <c r="BM277" s="2">
        <v>0</v>
      </c>
      <c r="BN277" s="6">
        <f>SUM(Table2[[#This Row],[WR B]:[WR FE]])</f>
        <v>66</v>
      </c>
      <c r="BO277" s="11">
        <f>IF((Table2[[#This Row],[WR T]]/Table2[[#This Row],[Admission]]) = 0, "--", (Table2[[#This Row],[WR T]]/Table2[[#This Row],[Admission]]))</f>
        <v>4.3650793650793648E-2</v>
      </c>
      <c r="BP277" s="11" t="str">
        <f>IF(Table2[[#This Row],[WR T]]=0,"--", IF(Table2[[#This Row],[WR HS]]/Table2[[#This Row],[WR T]]=0, "--", Table2[[#This Row],[WR HS]]/Table2[[#This Row],[WR T]]))</f>
        <v>--</v>
      </c>
      <c r="BQ277" s="18" t="str">
        <f>IF(Table2[[#This Row],[WR T]]=0,"--", IF(Table2[[#This Row],[WR FE]]/Table2[[#This Row],[WR T]]=0, "--", Table2[[#This Row],[WR FE]]/Table2[[#This Row],[WR T]]))</f>
        <v>--</v>
      </c>
      <c r="BR277" s="2">
        <v>0</v>
      </c>
      <c r="BS277" s="2">
        <v>36</v>
      </c>
      <c r="BT277" s="2">
        <v>0</v>
      </c>
      <c r="BU277" s="2">
        <v>0</v>
      </c>
      <c r="BV277" s="6">
        <f>SUM(Table2[[#This Row],[DNC B]:[DNC FE]])</f>
        <v>36</v>
      </c>
      <c r="BW277" s="11">
        <f>IF((Table2[[#This Row],[DNC T]]/Table2[[#This Row],[Admission]]) = 0, "--", (Table2[[#This Row],[DNC T]]/Table2[[#This Row],[Admission]]))</f>
        <v>2.3809523809523808E-2</v>
      </c>
      <c r="BX277" s="11" t="str">
        <f>IF(Table2[[#This Row],[DNC T]]=0,"--", IF(Table2[[#This Row],[DNC HS]]/Table2[[#This Row],[DNC T]]=0, "--", Table2[[#This Row],[DNC HS]]/Table2[[#This Row],[DNC T]]))</f>
        <v>--</v>
      </c>
      <c r="BY277" s="18" t="str">
        <f>IF(Table2[[#This Row],[DNC T]]=0,"--", IF(Table2[[#This Row],[DNC FE]]/Table2[[#This Row],[DNC T]]=0, "--", Table2[[#This Row],[DNC FE]]/Table2[[#This Row],[DNC T]]))</f>
        <v>--</v>
      </c>
      <c r="BZ277" s="24">
        <f>SUM(Table2[[#This Row],[BX T]],Table2[[#This Row],[SW T]],Table2[[#This Row],[CHE T]],Table2[[#This Row],[WR T]],Table2[[#This Row],[DNC T]])</f>
        <v>236</v>
      </c>
      <c r="CA277" s="2">
        <v>77</v>
      </c>
      <c r="CB277" s="2">
        <v>53</v>
      </c>
      <c r="CC277" s="2">
        <v>0</v>
      </c>
      <c r="CD277" s="2">
        <v>1</v>
      </c>
      <c r="CE277" s="6">
        <f>SUM(Table2[[#This Row],[TF B]:[TF FE]])</f>
        <v>131</v>
      </c>
      <c r="CF277" s="11">
        <f>IF((Table2[[#This Row],[TF T]]/Table2[[#This Row],[Admission]]) = 0, "--", (Table2[[#This Row],[TF T]]/Table2[[#This Row],[Admission]]))</f>
        <v>8.6640211640211642E-2</v>
      </c>
      <c r="CG277" s="11" t="str">
        <f>IF(Table2[[#This Row],[TF T]]=0,"--", IF(Table2[[#This Row],[TF HS]]/Table2[[#This Row],[TF T]]=0, "--", Table2[[#This Row],[TF HS]]/Table2[[#This Row],[TF T]]))</f>
        <v>--</v>
      </c>
      <c r="CH277" s="18">
        <f>IF(Table2[[#This Row],[TF T]]=0,"--", IF(Table2[[#This Row],[TF FE]]/Table2[[#This Row],[TF T]]=0, "--", Table2[[#This Row],[TF FE]]/Table2[[#This Row],[TF T]]))</f>
        <v>7.6335877862595417E-3</v>
      </c>
      <c r="CI277" s="2">
        <v>47</v>
      </c>
      <c r="CJ277" s="2">
        <v>0</v>
      </c>
      <c r="CK277" s="2">
        <v>0</v>
      </c>
      <c r="CL277" s="2">
        <v>0</v>
      </c>
      <c r="CM277" s="6">
        <f>SUM(Table2[[#This Row],[BB B]:[BB FE]])</f>
        <v>47</v>
      </c>
      <c r="CN277" s="11">
        <f>IF((Table2[[#This Row],[BB T]]/Table2[[#This Row],[Admission]]) = 0, "--", (Table2[[#This Row],[BB T]]/Table2[[#This Row],[Admission]]))</f>
        <v>3.1084656084656083E-2</v>
      </c>
      <c r="CO277" s="11" t="str">
        <f>IF(Table2[[#This Row],[BB T]]=0,"--", IF(Table2[[#This Row],[BB HS]]/Table2[[#This Row],[BB T]]=0, "--", Table2[[#This Row],[BB HS]]/Table2[[#This Row],[BB T]]))</f>
        <v>--</v>
      </c>
      <c r="CP277" s="18" t="str">
        <f>IF(Table2[[#This Row],[BB T]]=0,"--", IF(Table2[[#This Row],[BB FE]]/Table2[[#This Row],[BB T]]=0, "--", Table2[[#This Row],[BB FE]]/Table2[[#This Row],[BB T]]))</f>
        <v>--</v>
      </c>
      <c r="CQ277" s="2">
        <v>0</v>
      </c>
      <c r="CR277" s="2">
        <v>32</v>
      </c>
      <c r="CS277" s="2">
        <v>0</v>
      </c>
      <c r="CT277" s="2">
        <v>0</v>
      </c>
      <c r="CU277" s="6">
        <f>SUM(Table2[[#This Row],[SB B]:[SB FE]])</f>
        <v>32</v>
      </c>
      <c r="CV277" s="11">
        <f>IF((Table2[[#This Row],[SB T]]/Table2[[#This Row],[Admission]]) = 0, "--", (Table2[[#This Row],[SB T]]/Table2[[#This Row],[Admission]]))</f>
        <v>2.1164021164021163E-2</v>
      </c>
      <c r="CW277" s="11" t="str">
        <f>IF(Table2[[#This Row],[SB T]]=0,"--", IF(Table2[[#This Row],[SB HS]]/Table2[[#This Row],[SB T]]=0, "--", Table2[[#This Row],[SB HS]]/Table2[[#This Row],[SB T]]))</f>
        <v>--</v>
      </c>
      <c r="CX277" s="18" t="str">
        <f>IF(Table2[[#This Row],[SB T]]=0,"--", IF(Table2[[#This Row],[SB FE]]/Table2[[#This Row],[SB T]]=0, "--", Table2[[#This Row],[SB FE]]/Table2[[#This Row],[SB T]]))</f>
        <v>--</v>
      </c>
      <c r="CY277" s="2">
        <v>14</v>
      </c>
      <c r="CZ277" s="2">
        <v>11</v>
      </c>
      <c r="DA277" s="2">
        <v>0</v>
      </c>
      <c r="DB277" s="2">
        <v>0</v>
      </c>
      <c r="DC277" s="6">
        <f>SUM(Table2[[#This Row],[GF B]:[GF FE]])</f>
        <v>25</v>
      </c>
      <c r="DD277" s="11">
        <f>IF((Table2[[#This Row],[GF T]]/Table2[[#This Row],[Admission]]) = 0, "--", (Table2[[#This Row],[GF T]]/Table2[[#This Row],[Admission]]))</f>
        <v>1.6534391534391533E-2</v>
      </c>
      <c r="DE277" s="11" t="str">
        <f>IF(Table2[[#This Row],[GF T]]=0,"--", IF(Table2[[#This Row],[GF HS]]/Table2[[#This Row],[GF T]]=0, "--", Table2[[#This Row],[GF HS]]/Table2[[#This Row],[GF T]]))</f>
        <v>--</v>
      </c>
      <c r="DF277" s="18" t="str">
        <f>IF(Table2[[#This Row],[GF T]]=0,"--", IF(Table2[[#This Row],[GF FE]]/Table2[[#This Row],[GF T]]=0, "--", Table2[[#This Row],[GF FE]]/Table2[[#This Row],[GF T]]))</f>
        <v>--</v>
      </c>
      <c r="DG277" s="2">
        <v>34</v>
      </c>
      <c r="DH277" s="2">
        <v>29</v>
      </c>
      <c r="DI277" s="2">
        <v>0</v>
      </c>
      <c r="DJ277" s="2">
        <v>0</v>
      </c>
      <c r="DK277" s="6">
        <f>SUM(Table2[[#This Row],[TN B]:[TN FE]])</f>
        <v>63</v>
      </c>
      <c r="DL277" s="11">
        <f>IF((Table2[[#This Row],[TN T]]/Table2[[#This Row],[Admission]]) = 0, "--", (Table2[[#This Row],[TN T]]/Table2[[#This Row],[Admission]]))</f>
        <v>4.1666666666666664E-2</v>
      </c>
      <c r="DM277" s="11" t="str">
        <f>IF(Table2[[#This Row],[TN T]]=0,"--", IF(Table2[[#This Row],[TN HS]]/Table2[[#This Row],[TN T]]=0, "--", Table2[[#This Row],[TN HS]]/Table2[[#This Row],[TN T]]))</f>
        <v>--</v>
      </c>
      <c r="DN277" s="18" t="str">
        <f>IF(Table2[[#This Row],[TN T]]=0,"--", IF(Table2[[#This Row],[TN FE]]/Table2[[#This Row],[TN T]]=0, "--", Table2[[#This Row],[TN FE]]/Table2[[#This Row],[TN T]]))</f>
        <v>--</v>
      </c>
      <c r="DO277" s="2">
        <v>28</v>
      </c>
      <c r="DP277" s="2">
        <v>18</v>
      </c>
      <c r="DQ277" s="2">
        <v>0</v>
      </c>
      <c r="DR277" s="2">
        <v>0</v>
      </c>
      <c r="DS277" s="6">
        <f>SUM(Table2[[#This Row],[BND B]:[BND FE]])</f>
        <v>46</v>
      </c>
      <c r="DT277" s="11">
        <f>IF((Table2[[#This Row],[BND T]]/Table2[[#This Row],[Admission]]) = 0, "--", (Table2[[#This Row],[BND T]]/Table2[[#This Row],[Admission]]))</f>
        <v>3.0423280423280422E-2</v>
      </c>
      <c r="DU277" s="11" t="str">
        <f>IF(Table2[[#This Row],[BND T]]=0,"--", IF(Table2[[#This Row],[BND HS]]/Table2[[#This Row],[BND T]]=0, "--", Table2[[#This Row],[BND HS]]/Table2[[#This Row],[BND T]]))</f>
        <v>--</v>
      </c>
      <c r="DV277" s="18" t="str">
        <f>IF(Table2[[#This Row],[BND T]]=0,"--", IF(Table2[[#This Row],[BND FE]]/Table2[[#This Row],[BND T]]=0, "--", Table2[[#This Row],[BND FE]]/Table2[[#This Row],[BND T]]))</f>
        <v>--</v>
      </c>
      <c r="DW277" s="2">
        <v>10</v>
      </c>
      <c r="DX277" s="2">
        <v>5</v>
      </c>
      <c r="DY277" s="2">
        <v>0</v>
      </c>
      <c r="DZ277" s="2">
        <v>0</v>
      </c>
      <c r="EA277" s="6">
        <f>SUM(Table2[[#This Row],[SPE B]:[SPE FE]])</f>
        <v>15</v>
      </c>
      <c r="EB277" s="11">
        <f>IF((Table2[[#This Row],[SPE T]]/Table2[[#This Row],[Admission]]) = 0, "--", (Table2[[#This Row],[SPE T]]/Table2[[#This Row],[Admission]]))</f>
        <v>9.9206349206349201E-3</v>
      </c>
      <c r="EC277" s="11" t="str">
        <f>IF(Table2[[#This Row],[SPE T]]=0,"--", IF(Table2[[#This Row],[SPE HS]]/Table2[[#This Row],[SPE T]]=0, "--", Table2[[#This Row],[SPE HS]]/Table2[[#This Row],[SPE T]]))</f>
        <v>--</v>
      </c>
      <c r="ED277" s="18" t="str">
        <f>IF(Table2[[#This Row],[SPE T]]=0,"--", IF(Table2[[#This Row],[SPE FE]]/Table2[[#This Row],[SPE T]]=0, "--", Table2[[#This Row],[SPE FE]]/Table2[[#This Row],[SPE T]]))</f>
        <v>--</v>
      </c>
      <c r="EE277" s="2">
        <v>9</v>
      </c>
      <c r="EF277" s="2">
        <v>22</v>
      </c>
      <c r="EG277" s="2">
        <v>0</v>
      </c>
      <c r="EH277" s="2">
        <v>0</v>
      </c>
      <c r="EI277" s="6">
        <f>SUM(Table2[[#This Row],[ORC B]:[ORC FE]])</f>
        <v>31</v>
      </c>
      <c r="EJ277" s="11">
        <f>IF((Table2[[#This Row],[ORC T]]/Table2[[#This Row],[Admission]]) = 0, "--", (Table2[[#This Row],[ORC T]]/Table2[[#This Row],[Admission]]))</f>
        <v>2.0502645502645502E-2</v>
      </c>
      <c r="EK277" s="11" t="str">
        <f>IF(Table2[[#This Row],[ORC T]]=0,"--", IF(Table2[[#This Row],[ORC HS]]/Table2[[#This Row],[ORC T]]=0, "--", Table2[[#This Row],[ORC HS]]/Table2[[#This Row],[ORC T]]))</f>
        <v>--</v>
      </c>
      <c r="EL277" s="18" t="str">
        <f>IF(Table2[[#This Row],[ORC T]]=0,"--", IF(Table2[[#This Row],[ORC FE]]/Table2[[#This Row],[ORC T]]=0, "--", Table2[[#This Row],[ORC FE]]/Table2[[#This Row],[ORC T]]))</f>
        <v>--</v>
      </c>
      <c r="EM277" s="2">
        <v>9</v>
      </c>
      <c r="EN277" s="2">
        <v>6</v>
      </c>
      <c r="EO277" s="2">
        <v>0</v>
      </c>
      <c r="EP277" s="2">
        <v>0</v>
      </c>
      <c r="EQ277" s="6">
        <f>SUM(Table2[[#This Row],[SOL B]:[SOL FE]])</f>
        <v>15</v>
      </c>
      <c r="ER277" s="11">
        <f>IF((Table2[[#This Row],[SOL T]]/Table2[[#This Row],[Admission]]) = 0, "--", (Table2[[#This Row],[SOL T]]/Table2[[#This Row],[Admission]]))</f>
        <v>9.9206349206349201E-3</v>
      </c>
      <c r="ES277" s="11" t="str">
        <f>IF(Table2[[#This Row],[SOL T]]=0,"--", IF(Table2[[#This Row],[SOL HS]]/Table2[[#This Row],[SOL T]]=0, "--", Table2[[#This Row],[SOL HS]]/Table2[[#This Row],[SOL T]]))</f>
        <v>--</v>
      </c>
      <c r="ET277" s="18" t="str">
        <f>IF(Table2[[#This Row],[SOL T]]=0,"--", IF(Table2[[#This Row],[SOL FE]]/Table2[[#This Row],[SOL T]]=0, "--", Table2[[#This Row],[SOL FE]]/Table2[[#This Row],[SOL T]]))</f>
        <v>--</v>
      </c>
      <c r="EU277" s="2">
        <v>26</v>
      </c>
      <c r="EV277" s="2">
        <v>43</v>
      </c>
      <c r="EW277" s="2">
        <v>0</v>
      </c>
      <c r="EX277" s="2">
        <v>0</v>
      </c>
      <c r="EY277" s="6">
        <f>SUM(Table2[[#This Row],[CHO B]:[CHO FE]])</f>
        <v>69</v>
      </c>
      <c r="EZ277" s="11">
        <f>IF((Table2[[#This Row],[CHO T]]/Table2[[#This Row],[Admission]]) = 0, "--", (Table2[[#This Row],[CHO T]]/Table2[[#This Row],[Admission]]))</f>
        <v>4.5634920634920632E-2</v>
      </c>
      <c r="FA277" s="11" t="str">
        <f>IF(Table2[[#This Row],[CHO T]]=0,"--", IF(Table2[[#This Row],[CHO HS]]/Table2[[#This Row],[CHO T]]=0, "--", Table2[[#This Row],[CHO HS]]/Table2[[#This Row],[CHO T]]))</f>
        <v>--</v>
      </c>
      <c r="FB277" s="18" t="str">
        <f>IF(Table2[[#This Row],[CHO T]]=0,"--", IF(Table2[[#This Row],[CHO FE]]/Table2[[#This Row],[CHO T]]=0, "--", Table2[[#This Row],[CHO FE]]/Table2[[#This Row],[CHO T]]))</f>
        <v>--</v>
      </c>
      <c r="FC27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474</v>
      </c>
      <c r="FD277">
        <v>0</v>
      </c>
      <c r="FE277">
        <v>0</v>
      </c>
      <c r="FF277" s="1" t="s">
        <v>390</v>
      </c>
      <c r="FG277" s="1" t="s">
        <v>390</v>
      </c>
      <c r="FH277">
        <v>1</v>
      </c>
      <c r="FI277">
        <v>0</v>
      </c>
      <c r="FJ277" s="1" t="s">
        <v>390</v>
      </c>
      <c r="FK277" s="1" t="s">
        <v>390</v>
      </c>
      <c r="FL277">
        <v>1</v>
      </c>
      <c r="FM277">
        <v>0</v>
      </c>
      <c r="FN277" s="1" t="s">
        <v>390</v>
      </c>
      <c r="FO277" s="1" t="s">
        <v>390</v>
      </c>
    </row>
    <row r="278" spans="1:171">
      <c r="A278">
        <v>925</v>
      </c>
      <c r="B278">
        <v>372</v>
      </c>
      <c r="C278" t="s">
        <v>94</v>
      </c>
      <c r="D278" t="s">
        <v>375</v>
      </c>
      <c r="E278" s="20">
        <v>1636</v>
      </c>
      <c r="F278" s="2">
        <v>166</v>
      </c>
      <c r="G278" s="2">
        <v>0</v>
      </c>
      <c r="H278" s="2">
        <v>0</v>
      </c>
      <c r="I278" s="2">
        <v>2</v>
      </c>
      <c r="J278" s="6">
        <f>SUM(Table2[[#This Row],[FB B]:[FB FE]])</f>
        <v>168</v>
      </c>
      <c r="K278" s="11">
        <f>IF((Table2[[#This Row],[FB T]]/Table2[[#This Row],[Admission]]) = 0, "--", (Table2[[#This Row],[FB T]]/Table2[[#This Row],[Admission]]))</f>
        <v>0.10268948655256724</v>
      </c>
      <c r="L278" s="11" t="str">
        <f>IF(Table2[[#This Row],[FB T]]=0,"--", IF(Table2[[#This Row],[FB HS]]/Table2[[#This Row],[FB T]]=0, "--", Table2[[#This Row],[FB HS]]/Table2[[#This Row],[FB T]]))</f>
        <v>--</v>
      </c>
      <c r="M278" s="18">
        <f>IF(Table2[[#This Row],[FB T]]=0,"--", IF(Table2[[#This Row],[FB FE]]/Table2[[#This Row],[FB T]]=0, "--", Table2[[#This Row],[FB FE]]/Table2[[#This Row],[FB T]]))</f>
        <v>1.1904761904761904E-2</v>
      </c>
      <c r="N278" s="2">
        <v>23</v>
      </c>
      <c r="O278" s="2">
        <v>25</v>
      </c>
      <c r="P278" s="2">
        <v>2</v>
      </c>
      <c r="Q278" s="2">
        <v>1</v>
      </c>
      <c r="R278" s="6">
        <f>SUM(Table2[[#This Row],[XC B]:[XC FE]])</f>
        <v>51</v>
      </c>
      <c r="S278" s="11">
        <f>IF((Table2[[#This Row],[XC T]]/Table2[[#This Row],[Admission]]) = 0, "--", (Table2[[#This Row],[XC T]]/Table2[[#This Row],[Admission]]))</f>
        <v>3.1173594132029341E-2</v>
      </c>
      <c r="T278" s="11">
        <f>IF(Table2[[#This Row],[XC T]]=0,"--", IF(Table2[[#This Row],[XC HS]]/Table2[[#This Row],[XC T]]=0, "--", Table2[[#This Row],[XC HS]]/Table2[[#This Row],[XC T]]))</f>
        <v>3.9215686274509803E-2</v>
      </c>
      <c r="U278" s="18">
        <f>IF(Table2[[#This Row],[XC T]]=0,"--", IF(Table2[[#This Row],[XC FE]]/Table2[[#This Row],[XC T]]=0, "--", Table2[[#This Row],[XC FE]]/Table2[[#This Row],[XC T]]))</f>
        <v>1.9607843137254902E-2</v>
      </c>
      <c r="V278" s="2">
        <v>38</v>
      </c>
      <c r="W278" s="2">
        <v>0</v>
      </c>
      <c r="X278" s="2">
        <v>0</v>
      </c>
      <c r="Y278" s="6">
        <f>SUM(Table2[[#This Row],[VB G]:[VB FE]])</f>
        <v>38</v>
      </c>
      <c r="Z278" s="11">
        <f>IF((Table2[[#This Row],[VB T]]/Table2[[#This Row],[Admission]]) = 0, "--", (Table2[[#This Row],[VB T]]/Table2[[#This Row],[Admission]]))</f>
        <v>2.3227383863080684E-2</v>
      </c>
      <c r="AA278" s="11" t="str">
        <f>IF(Table2[[#This Row],[VB T]]=0,"--", IF(Table2[[#This Row],[VB HS]]/Table2[[#This Row],[VB T]]=0, "--", Table2[[#This Row],[VB HS]]/Table2[[#This Row],[VB T]]))</f>
        <v>--</v>
      </c>
      <c r="AB278" s="18" t="str">
        <f>IF(Table2[[#This Row],[VB T]]=0,"--", IF(Table2[[#This Row],[VB FE]]/Table2[[#This Row],[VB T]]=0, "--", Table2[[#This Row],[VB FE]]/Table2[[#This Row],[VB T]]))</f>
        <v>--</v>
      </c>
      <c r="AC278" s="2">
        <v>40</v>
      </c>
      <c r="AD278" s="2">
        <v>38</v>
      </c>
      <c r="AE278" s="2">
        <v>0</v>
      </c>
      <c r="AF278" s="2">
        <v>1</v>
      </c>
      <c r="AG278" s="6">
        <f>SUM(Table2[[#This Row],[SC B]:[SC FE]])</f>
        <v>79</v>
      </c>
      <c r="AH278" s="11">
        <f>IF((Table2[[#This Row],[SC T]]/Table2[[#This Row],[Admission]]) = 0, "--", (Table2[[#This Row],[SC T]]/Table2[[#This Row],[Admission]]))</f>
        <v>4.8288508557457213E-2</v>
      </c>
      <c r="AI278" s="11" t="str">
        <f>IF(Table2[[#This Row],[SC T]]=0,"--", IF(Table2[[#This Row],[SC HS]]/Table2[[#This Row],[SC T]]=0, "--", Table2[[#This Row],[SC HS]]/Table2[[#This Row],[SC T]]))</f>
        <v>--</v>
      </c>
      <c r="AJ278" s="18">
        <f>IF(Table2[[#This Row],[SC T]]=0,"--", IF(Table2[[#This Row],[SC FE]]/Table2[[#This Row],[SC T]]=0, "--", Table2[[#This Row],[SC FE]]/Table2[[#This Row],[SC T]]))</f>
        <v>1.2658227848101266E-2</v>
      </c>
      <c r="AK278" s="15">
        <f>SUM(Table2[[#This Row],[FB T]],Table2[[#This Row],[XC T]],Table2[[#This Row],[VB T]],Table2[[#This Row],[SC T]])</f>
        <v>336</v>
      </c>
      <c r="AL278" s="2">
        <v>37</v>
      </c>
      <c r="AM278" s="2">
        <v>34</v>
      </c>
      <c r="AN278" s="2">
        <v>0</v>
      </c>
      <c r="AO278" s="2">
        <v>0</v>
      </c>
      <c r="AP278" s="6">
        <f>SUM(Table2[[#This Row],[BX B]:[BX FE]])</f>
        <v>71</v>
      </c>
      <c r="AQ278" s="11">
        <f>IF((Table2[[#This Row],[BX T]]/Table2[[#This Row],[Admission]]) = 0, "--", (Table2[[#This Row],[BX T]]/Table2[[#This Row],[Admission]]))</f>
        <v>4.3398533007334962E-2</v>
      </c>
      <c r="AR278" s="11" t="str">
        <f>IF(Table2[[#This Row],[BX T]]=0,"--", IF(Table2[[#This Row],[BX HS]]/Table2[[#This Row],[BX T]]=0, "--", Table2[[#This Row],[BX HS]]/Table2[[#This Row],[BX T]]))</f>
        <v>--</v>
      </c>
      <c r="AS278" s="18" t="str">
        <f>IF(Table2[[#This Row],[BX T]]=0,"--", IF(Table2[[#This Row],[BX FE]]/Table2[[#This Row],[BX T]]=0, "--", Table2[[#This Row],[BX FE]]/Table2[[#This Row],[BX T]]))</f>
        <v>--</v>
      </c>
      <c r="AT278" s="2">
        <v>22</v>
      </c>
      <c r="AU278" s="2">
        <v>25</v>
      </c>
      <c r="AV278" s="2">
        <v>1</v>
      </c>
      <c r="AW278" s="2">
        <v>1</v>
      </c>
      <c r="AX278" s="6">
        <f>SUM(Table2[[#This Row],[SW B]:[SW FE]])</f>
        <v>49</v>
      </c>
      <c r="AY278" s="11">
        <f>IF((Table2[[#This Row],[SW T]]/Table2[[#This Row],[Admission]]) = 0, "--", (Table2[[#This Row],[SW T]]/Table2[[#This Row],[Admission]]))</f>
        <v>2.9951100244498777E-2</v>
      </c>
      <c r="AZ278" s="11">
        <f>IF(Table2[[#This Row],[SW T]]=0,"--", IF(Table2[[#This Row],[SW HS]]/Table2[[#This Row],[SW T]]=0, "--", Table2[[#This Row],[SW HS]]/Table2[[#This Row],[SW T]]))</f>
        <v>2.0408163265306121E-2</v>
      </c>
      <c r="BA278" s="18">
        <f>IF(Table2[[#This Row],[SW T]]=0,"--", IF(Table2[[#This Row],[SW FE]]/Table2[[#This Row],[SW T]]=0, "--", Table2[[#This Row],[SW FE]]/Table2[[#This Row],[SW T]]))</f>
        <v>2.0408163265306121E-2</v>
      </c>
      <c r="BB278" s="2">
        <v>0</v>
      </c>
      <c r="BC278" s="2">
        <v>26</v>
      </c>
      <c r="BD278" s="2">
        <v>0</v>
      </c>
      <c r="BE278" s="2">
        <v>0</v>
      </c>
      <c r="BF278" s="6">
        <f>SUM(Table2[[#This Row],[CHE B]:[CHE FE]])</f>
        <v>26</v>
      </c>
      <c r="BG278" s="11">
        <f>IF((Table2[[#This Row],[CHE T]]/Table2[[#This Row],[Admission]]) = 0, "--", (Table2[[#This Row],[CHE T]]/Table2[[#This Row],[Admission]]))</f>
        <v>1.5892420537897311E-2</v>
      </c>
      <c r="BH278" s="11" t="str">
        <f>IF(Table2[[#This Row],[CHE T]]=0,"--", IF(Table2[[#This Row],[CHE HS]]/Table2[[#This Row],[CHE T]]=0, "--", Table2[[#This Row],[CHE HS]]/Table2[[#This Row],[CHE T]]))</f>
        <v>--</v>
      </c>
      <c r="BI278" s="22" t="str">
        <f>IF(Table2[[#This Row],[CHE T]]=0,"--", IF(Table2[[#This Row],[CHE FE]]/Table2[[#This Row],[CHE T]]=0, "--", Table2[[#This Row],[CHE FE]]/Table2[[#This Row],[CHE T]]))</f>
        <v>--</v>
      </c>
      <c r="BJ278" s="2">
        <v>47</v>
      </c>
      <c r="BK278" s="2">
        <v>4</v>
      </c>
      <c r="BL278" s="2">
        <v>0</v>
      </c>
      <c r="BM278" s="2">
        <v>0</v>
      </c>
      <c r="BN278" s="6">
        <f>SUM(Table2[[#This Row],[WR B]:[WR FE]])</f>
        <v>51</v>
      </c>
      <c r="BO278" s="11">
        <f>IF((Table2[[#This Row],[WR T]]/Table2[[#This Row],[Admission]]) = 0, "--", (Table2[[#This Row],[WR T]]/Table2[[#This Row],[Admission]]))</f>
        <v>3.1173594132029341E-2</v>
      </c>
      <c r="BP278" s="11" t="str">
        <f>IF(Table2[[#This Row],[WR T]]=0,"--", IF(Table2[[#This Row],[WR HS]]/Table2[[#This Row],[WR T]]=0, "--", Table2[[#This Row],[WR HS]]/Table2[[#This Row],[WR T]]))</f>
        <v>--</v>
      </c>
      <c r="BQ278" s="18" t="str">
        <f>IF(Table2[[#This Row],[WR T]]=0,"--", IF(Table2[[#This Row],[WR FE]]/Table2[[#This Row],[WR T]]=0, "--", Table2[[#This Row],[WR FE]]/Table2[[#This Row],[WR T]]))</f>
        <v>--</v>
      </c>
      <c r="BR278" s="2">
        <v>0</v>
      </c>
      <c r="BS278" s="2">
        <v>9</v>
      </c>
      <c r="BT278" s="2">
        <v>0</v>
      </c>
      <c r="BU278" s="2">
        <v>0</v>
      </c>
      <c r="BV278" s="6">
        <f>SUM(Table2[[#This Row],[DNC B]:[DNC FE]])</f>
        <v>9</v>
      </c>
      <c r="BW278" s="11">
        <f>IF((Table2[[#This Row],[DNC T]]/Table2[[#This Row],[Admission]]) = 0, "--", (Table2[[#This Row],[DNC T]]/Table2[[#This Row],[Admission]]))</f>
        <v>5.5012224938875308E-3</v>
      </c>
      <c r="BX278" s="11" t="str">
        <f>IF(Table2[[#This Row],[DNC T]]=0,"--", IF(Table2[[#This Row],[DNC HS]]/Table2[[#This Row],[DNC T]]=0, "--", Table2[[#This Row],[DNC HS]]/Table2[[#This Row],[DNC T]]))</f>
        <v>--</v>
      </c>
      <c r="BY278" s="18" t="str">
        <f>IF(Table2[[#This Row],[DNC T]]=0,"--", IF(Table2[[#This Row],[DNC FE]]/Table2[[#This Row],[DNC T]]=0, "--", Table2[[#This Row],[DNC FE]]/Table2[[#This Row],[DNC T]]))</f>
        <v>--</v>
      </c>
      <c r="BZ278" s="24">
        <f>SUM(Table2[[#This Row],[BX T]],Table2[[#This Row],[SW T]],Table2[[#This Row],[CHE T]],Table2[[#This Row],[WR T]],Table2[[#This Row],[DNC T]])</f>
        <v>206</v>
      </c>
      <c r="CA278" s="2">
        <v>97</v>
      </c>
      <c r="CB278" s="2">
        <v>53</v>
      </c>
      <c r="CC278" s="2">
        <v>0</v>
      </c>
      <c r="CD278" s="2">
        <v>3</v>
      </c>
      <c r="CE278" s="6">
        <f>SUM(Table2[[#This Row],[TF B]:[TF FE]])</f>
        <v>153</v>
      </c>
      <c r="CF278" s="11">
        <f>IF((Table2[[#This Row],[TF T]]/Table2[[#This Row],[Admission]]) = 0, "--", (Table2[[#This Row],[TF T]]/Table2[[#This Row],[Admission]]))</f>
        <v>9.352078239608802E-2</v>
      </c>
      <c r="CG278" s="11" t="str">
        <f>IF(Table2[[#This Row],[TF T]]=0,"--", IF(Table2[[#This Row],[TF HS]]/Table2[[#This Row],[TF T]]=0, "--", Table2[[#This Row],[TF HS]]/Table2[[#This Row],[TF T]]))</f>
        <v>--</v>
      </c>
      <c r="CH278" s="18">
        <f>IF(Table2[[#This Row],[TF T]]=0,"--", IF(Table2[[#This Row],[TF FE]]/Table2[[#This Row],[TF T]]=0, "--", Table2[[#This Row],[TF FE]]/Table2[[#This Row],[TF T]]))</f>
        <v>1.9607843137254902E-2</v>
      </c>
      <c r="CI278" s="2">
        <v>42</v>
      </c>
      <c r="CJ278" s="2">
        <v>0</v>
      </c>
      <c r="CK278" s="2">
        <v>0</v>
      </c>
      <c r="CL278" s="2">
        <v>0</v>
      </c>
      <c r="CM278" s="6">
        <f>SUM(Table2[[#This Row],[BB B]:[BB FE]])</f>
        <v>42</v>
      </c>
      <c r="CN278" s="11">
        <f>IF((Table2[[#This Row],[BB T]]/Table2[[#This Row],[Admission]]) = 0, "--", (Table2[[#This Row],[BB T]]/Table2[[#This Row],[Admission]]))</f>
        <v>2.567237163814181E-2</v>
      </c>
      <c r="CO278" s="11" t="str">
        <f>IF(Table2[[#This Row],[BB T]]=0,"--", IF(Table2[[#This Row],[BB HS]]/Table2[[#This Row],[BB T]]=0, "--", Table2[[#This Row],[BB HS]]/Table2[[#This Row],[BB T]]))</f>
        <v>--</v>
      </c>
      <c r="CP278" s="18" t="str">
        <f>IF(Table2[[#This Row],[BB T]]=0,"--", IF(Table2[[#This Row],[BB FE]]/Table2[[#This Row],[BB T]]=0, "--", Table2[[#This Row],[BB FE]]/Table2[[#This Row],[BB T]]))</f>
        <v>--</v>
      </c>
      <c r="CQ278" s="2">
        <v>0</v>
      </c>
      <c r="CR278" s="2">
        <v>23</v>
      </c>
      <c r="CS278" s="2">
        <v>0</v>
      </c>
      <c r="CT278" s="2">
        <v>0</v>
      </c>
      <c r="CU278" s="6">
        <f>SUM(Table2[[#This Row],[SB B]:[SB FE]])</f>
        <v>23</v>
      </c>
      <c r="CV278" s="11">
        <f>IF((Table2[[#This Row],[SB T]]/Table2[[#This Row],[Admission]]) = 0, "--", (Table2[[#This Row],[SB T]]/Table2[[#This Row],[Admission]]))</f>
        <v>1.4058679706601468E-2</v>
      </c>
      <c r="CW278" s="11" t="str">
        <f>IF(Table2[[#This Row],[SB T]]=0,"--", IF(Table2[[#This Row],[SB HS]]/Table2[[#This Row],[SB T]]=0, "--", Table2[[#This Row],[SB HS]]/Table2[[#This Row],[SB T]]))</f>
        <v>--</v>
      </c>
      <c r="CX278" s="18" t="str">
        <f>IF(Table2[[#This Row],[SB T]]=0,"--", IF(Table2[[#This Row],[SB FE]]/Table2[[#This Row],[SB T]]=0, "--", Table2[[#This Row],[SB FE]]/Table2[[#This Row],[SB T]]))</f>
        <v>--</v>
      </c>
      <c r="CY278" s="2">
        <v>10</v>
      </c>
      <c r="CZ278" s="2">
        <v>9</v>
      </c>
      <c r="DA278" s="2">
        <v>0</v>
      </c>
      <c r="DB278" s="2">
        <v>0</v>
      </c>
      <c r="DC278" s="6">
        <f>SUM(Table2[[#This Row],[GF B]:[GF FE]])</f>
        <v>19</v>
      </c>
      <c r="DD278" s="11">
        <f>IF((Table2[[#This Row],[GF T]]/Table2[[#This Row],[Admission]]) = 0, "--", (Table2[[#This Row],[GF T]]/Table2[[#This Row],[Admission]]))</f>
        <v>1.1613691931540342E-2</v>
      </c>
      <c r="DE278" s="11" t="str">
        <f>IF(Table2[[#This Row],[GF T]]=0,"--", IF(Table2[[#This Row],[GF HS]]/Table2[[#This Row],[GF T]]=0, "--", Table2[[#This Row],[GF HS]]/Table2[[#This Row],[GF T]]))</f>
        <v>--</v>
      </c>
      <c r="DF278" s="18" t="str">
        <f>IF(Table2[[#This Row],[GF T]]=0,"--", IF(Table2[[#This Row],[GF FE]]/Table2[[#This Row],[GF T]]=0, "--", Table2[[#This Row],[GF FE]]/Table2[[#This Row],[GF T]]))</f>
        <v>--</v>
      </c>
      <c r="DG278" s="2">
        <v>17</v>
      </c>
      <c r="DH278" s="2">
        <v>17</v>
      </c>
      <c r="DI278" s="2">
        <v>0</v>
      </c>
      <c r="DJ278" s="2">
        <v>4</v>
      </c>
      <c r="DK278" s="6">
        <f>SUM(Table2[[#This Row],[TN B]:[TN FE]])</f>
        <v>38</v>
      </c>
      <c r="DL278" s="11">
        <f>IF((Table2[[#This Row],[TN T]]/Table2[[#This Row],[Admission]]) = 0, "--", (Table2[[#This Row],[TN T]]/Table2[[#This Row],[Admission]]))</f>
        <v>2.3227383863080684E-2</v>
      </c>
      <c r="DM278" s="11" t="str">
        <f>IF(Table2[[#This Row],[TN T]]=0,"--", IF(Table2[[#This Row],[TN HS]]/Table2[[#This Row],[TN T]]=0, "--", Table2[[#This Row],[TN HS]]/Table2[[#This Row],[TN T]]))</f>
        <v>--</v>
      </c>
      <c r="DN278" s="18">
        <f>IF(Table2[[#This Row],[TN T]]=0,"--", IF(Table2[[#This Row],[TN FE]]/Table2[[#This Row],[TN T]]=0, "--", Table2[[#This Row],[TN FE]]/Table2[[#This Row],[TN T]]))</f>
        <v>0.10526315789473684</v>
      </c>
      <c r="DO278" s="2">
        <v>28</v>
      </c>
      <c r="DP278" s="2">
        <v>19</v>
      </c>
      <c r="DQ278" s="2">
        <v>0</v>
      </c>
      <c r="DR278" s="2">
        <v>0</v>
      </c>
      <c r="DS278" s="6">
        <f>SUM(Table2[[#This Row],[BND B]:[BND FE]])</f>
        <v>47</v>
      </c>
      <c r="DT278" s="11">
        <f>IF((Table2[[#This Row],[BND T]]/Table2[[#This Row],[Admission]]) = 0, "--", (Table2[[#This Row],[BND T]]/Table2[[#This Row],[Admission]]))</f>
        <v>2.8728606356968216E-2</v>
      </c>
      <c r="DU278" s="11" t="str">
        <f>IF(Table2[[#This Row],[BND T]]=0,"--", IF(Table2[[#This Row],[BND HS]]/Table2[[#This Row],[BND T]]=0, "--", Table2[[#This Row],[BND HS]]/Table2[[#This Row],[BND T]]))</f>
        <v>--</v>
      </c>
      <c r="DV278" s="18" t="str">
        <f>IF(Table2[[#This Row],[BND T]]=0,"--", IF(Table2[[#This Row],[BND FE]]/Table2[[#This Row],[BND T]]=0, "--", Table2[[#This Row],[BND FE]]/Table2[[#This Row],[BND T]]))</f>
        <v>--</v>
      </c>
      <c r="DW278" s="2">
        <v>0</v>
      </c>
      <c r="DX278" s="2">
        <v>0</v>
      </c>
      <c r="DY278" s="2">
        <v>0</v>
      </c>
      <c r="DZ278" s="2">
        <v>0</v>
      </c>
      <c r="EA278" s="6">
        <f>SUM(Table2[[#This Row],[SPE B]:[SPE FE]])</f>
        <v>0</v>
      </c>
      <c r="EB278" s="11" t="str">
        <f>IF((Table2[[#This Row],[SPE T]]/Table2[[#This Row],[Admission]]) = 0, "--", (Table2[[#This Row],[SPE T]]/Table2[[#This Row],[Admission]]))</f>
        <v>--</v>
      </c>
      <c r="EC278" s="11" t="str">
        <f>IF(Table2[[#This Row],[SPE T]]=0,"--", IF(Table2[[#This Row],[SPE HS]]/Table2[[#This Row],[SPE T]]=0, "--", Table2[[#This Row],[SPE HS]]/Table2[[#This Row],[SPE T]]))</f>
        <v>--</v>
      </c>
      <c r="ED278" s="18" t="str">
        <f>IF(Table2[[#This Row],[SPE T]]=0,"--", IF(Table2[[#This Row],[SPE FE]]/Table2[[#This Row],[SPE T]]=0, "--", Table2[[#This Row],[SPE FE]]/Table2[[#This Row],[SPE T]]))</f>
        <v>--</v>
      </c>
      <c r="EE278" s="2">
        <v>5</v>
      </c>
      <c r="EF278" s="2">
        <v>17</v>
      </c>
      <c r="EG278" s="2">
        <v>0</v>
      </c>
      <c r="EH278" s="2">
        <v>0</v>
      </c>
      <c r="EI278" s="6">
        <f>SUM(Table2[[#This Row],[ORC B]:[ORC FE]])</f>
        <v>22</v>
      </c>
      <c r="EJ278" s="11">
        <f>IF((Table2[[#This Row],[ORC T]]/Table2[[#This Row],[Admission]]) = 0, "--", (Table2[[#This Row],[ORC T]]/Table2[[#This Row],[Admission]]))</f>
        <v>1.3447432762836185E-2</v>
      </c>
      <c r="EK278" s="11" t="str">
        <f>IF(Table2[[#This Row],[ORC T]]=0,"--", IF(Table2[[#This Row],[ORC HS]]/Table2[[#This Row],[ORC T]]=0, "--", Table2[[#This Row],[ORC HS]]/Table2[[#This Row],[ORC T]]))</f>
        <v>--</v>
      </c>
      <c r="EL278" s="18" t="str">
        <f>IF(Table2[[#This Row],[ORC T]]=0,"--", IF(Table2[[#This Row],[ORC FE]]/Table2[[#This Row],[ORC T]]=0, "--", Table2[[#This Row],[ORC FE]]/Table2[[#This Row],[ORC T]]))</f>
        <v>--</v>
      </c>
      <c r="EM278" s="2">
        <v>0</v>
      </c>
      <c r="EN278" s="2">
        <v>0</v>
      </c>
      <c r="EO278" s="2">
        <v>0</v>
      </c>
      <c r="EP278" s="2">
        <v>0</v>
      </c>
      <c r="EQ278" s="6">
        <f>SUM(Table2[[#This Row],[SOL B]:[SOL FE]])</f>
        <v>0</v>
      </c>
      <c r="ER278" s="11" t="str">
        <f>IF((Table2[[#This Row],[SOL T]]/Table2[[#This Row],[Admission]]) = 0, "--", (Table2[[#This Row],[SOL T]]/Table2[[#This Row],[Admission]]))</f>
        <v>--</v>
      </c>
      <c r="ES278" s="11" t="str">
        <f>IF(Table2[[#This Row],[SOL T]]=0,"--", IF(Table2[[#This Row],[SOL HS]]/Table2[[#This Row],[SOL T]]=0, "--", Table2[[#This Row],[SOL HS]]/Table2[[#This Row],[SOL T]]))</f>
        <v>--</v>
      </c>
      <c r="ET278" s="18" t="str">
        <f>IF(Table2[[#This Row],[SOL T]]=0,"--", IF(Table2[[#This Row],[SOL FE]]/Table2[[#This Row],[SOL T]]=0, "--", Table2[[#This Row],[SOL FE]]/Table2[[#This Row],[SOL T]]))</f>
        <v>--</v>
      </c>
      <c r="EU278" s="2">
        <v>12</v>
      </c>
      <c r="EV278" s="2">
        <v>38</v>
      </c>
      <c r="EW278" s="2">
        <v>0</v>
      </c>
      <c r="EX278" s="2">
        <v>2</v>
      </c>
      <c r="EY278" s="6">
        <f>SUM(Table2[[#This Row],[CHO B]:[CHO FE]])</f>
        <v>52</v>
      </c>
      <c r="EZ278" s="11">
        <f>IF((Table2[[#This Row],[CHO T]]/Table2[[#This Row],[Admission]]) = 0, "--", (Table2[[#This Row],[CHO T]]/Table2[[#This Row],[Admission]]))</f>
        <v>3.1784841075794622E-2</v>
      </c>
      <c r="FA278" s="11" t="str">
        <f>IF(Table2[[#This Row],[CHO T]]=0,"--", IF(Table2[[#This Row],[CHO HS]]/Table2[[#This Row],[CHO T]]=0, "--", Table2[[#This Row],[CHO HS]]/Table2[[#This Row],[CHO T]]))</f>
        <v>--</v>
      </c>
      <c r="FB278" s="18">
        <f>IF(Table2[[#This Row],[CHO T]]=0,"--", IF(Table2[[#This Row],[CHO FE]]/Table2[[#This Row],[CHO T]]=0, "--", Table2[[#This Row],[CHO FE]]/Table2[[#This Row],[CHO T]]))</f>
        <v>3.8461538461538464E-2</v>
      </c>
      <c r="FC27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396</v>
      </c>
      <c r="FD278">
        <v>0</v>
      </c>
      <c r="FE278">
        <v>328</v>
      </c>
      <c r="FF278" s="1" t="s">
        <v>390</v>
      </c>
      <c r="FG278" s="1" t="s">
        <v>390</v>
      </c>
      <c r="FH278">
        <v>0</v>
      </c>
      <c r="FI278">
        <v>0</v>
      </c>
      <c r="FJ278" s="1" t="s">
        <v>390</v>
      </c>
      <c r="FK278" s="1" t="s">
        <v>390</v>
      </c>
      <c r="FL278">
        <v>8</v>
      </c>
      <c r="FM278">
        <v>0</v>
      </c>
      <c r="FN278" s="1" t="s">
        <v>390</v>
      </c>
      <c r="FO278" s="1" t="s">
        <v>390</v>
      </c>
    </row>
    <row r="279" spans="1:171">
      <c r="A279">
        <v>1073</v>
      </c>
      <c r="B279">
        <v>193</v>
      </c>
      <c r="C279" t="s">
        <v>112</v>
      </c>
      <c r="D279" t="s">
        <v>376</v>
      </c>
      <c r="E279" s="20">
        <v>158</v>
      </c>
      <c r="F279" s="2">
        <v>0</v>
      </c>
      <c r="G279" s="2">
        <v>0</v>
      </c>
      <c r="H279" s="2">
        <v>0</v>
      </c>
      <c r="I279" s="2">
        <v>0</v>
      </c>
      <c r="J279" s="6">
        <f>SUM(Table2[[#This Row],[FB B]:[FB FE]])</f>
        <v>0</v>
      </c>
      <c r="K279" s="11" t="str">
        <f>IF((Table2[[#This Row],[FB T]]/Table2[[#This Row],[Admission]]) = 0, "--", (Table2[[#This Row],[FB T]]/Table2[[#This Row],[Admission]]))</f>
        <v>--</v>
      </c>
      <c r="L279" s="11" t="str">
        <f>IF(Table2[[#This Row],[FB T]]=0,"--", IF(Table2[[#This Row],[FB HS]]/Table2[[#This Row],[FB T]]=0, "--", Table2[[#This Row],[FB HS]]/Table2[[#This Row],[FB T]]))</f>
        <v>--</v>
      </c>
      <c r="M279" s="18" t="str">
        <f>IF(Table2[[#This Row],[FB T]]=0,"--", IF(Table2[[#This Row],[FB FE]]/Table2[[#This Row],[FB T]]=0, "--", Table2[[#This Row],[FB FE]]/Table2[[#This Row],[FB T]]))</f>
        <v>--</v>
      </c>
      <c r="N279" s="2">
        <v>8</v>
      </c>
      <c r="O279" s="2">
        <v>8</v>
      </c>
      <c r="P279" s="2">
        <v>0</v>
      </c>
      <c r="Q279" s="2">
        <v>0</v>
      </c>
      <c r="R279" s="6">
        <f>SUM(Table2[[#This Row],[XC B]:[XC FE]])</f>
        <v>16</v>
      </c>
      <c r="S279" s="11">
        <f>IF((Table2[[#This Row],[XC T]]/Table2[[#This Row],[Admission]]) = 0, "--", (Table2[[#This Row],[XC T]]/Table2[[#This Row],[Admission]]))</f>
        <v>0.10126582278481013</v>
      </c>
      <c r="T279" s="11" t="str">
        <f>IF(Table2[[#This Row],[XC T]]=0,"--", IF(Table2[[#This Row],[XC HS]]/Table2[[#This Row],[XC T]]=0, "--", Table2[[#This Row],[XC HS]]/Table2[[#This Row],[XC T]]))</f>
        <v>--</v>
      </c>
      <c r="U279" s="18" t="str">
        <f>IF(Table2[[#This Row],[XC T]]=0,"--", IF(Table2[[#This Row],[XC FE]]/Table2[[#This Row],[XC T]]=0, "--", Table2[[#This Row],[XC FE]]/Table2[[#This Row],[XC T]]))</f>
        <v>--</v>
      </c>
      <c r="V279" s="2">
        <v>17</v>
      </c>
      <c r="W279" s="2">
        <v>0</v>
      </c>
      <c r="X279" s="2">
        <v>0</v>
      </c>
      <c r="Y279" s="6">
        <f>SUM(Table2[[#This Row],[VB G]:[VB FE]])</f>
        <v>17</v>
      </c>
      <c r="Z279" s="11">
        <f>IF((Table2[[#This Row],[VB T]]/Table2[[#This Row],[Admission]]) = 0, "--", (Table2[[#This Row],[VB T]]/Table2[[#This Row],[Admission]]))</f>
        <v>0.10759493670886076</v>
      </c>
      <c r="AA279" s="11" t="str">
        <f>IF(Table2[[#This Row],[VB T]]=0,"--", IF(Table2[[#This Row],[VB HS]]/Table2[[#This Row],[VB T]]=0, "--", Table2[[#This Row],[VB HS]]/Table2[[#This Row],[VB T]]))</f>
        <v>--</v>
      </c>
      <c r="AB279" s="18" t="str">
        <f>IF(Table2[[#This Row],[VB T]]=0,"--", IF(Table2[[#This Row],[VB FE]]/Table2[[#This Row],[VB T]]=0, "--", Table2[[#This Row],[VB FE]]/Table2[[#This Row],[VB T]]))</f>
        <v>--</v>
      </c>
      <c r="AC279" s="2">
        <v>28</v>
      </c>
      <c r="AD279" s="2">
        <v>19</v>
      </c>
      <c r="AE279" s="2">
        <v>0</v>
      </c>
      <c r="AF279" s="2">
        <v>0</v>
      </c>
      <c r="AG279" s="6">
        <f>SUM(Table2[[#This Row],[SC B]:[SC FE]])</f>
        <v>47</v>
      </c>
      <c r="AH279" s="11">
        <f>IF((Table2[[#This Row],[SC T]]/Table2[[#This Row],[Admission]]) = 0, "--", (Table2[[#This Row],[SC T]]/Table2[[#This Row],[Admission]]))</f>
        <v>0.29746835443037972</v>
      </c>
      <c r="AI279" s="11" t="str">
        <f>IF(Table2[[#This Row],[SC T]]=0,"--", IF(Table2[[#This Row],[SC HS]]/Table2[[#This Row],[SC T]]=0, "--", Table2[[#This Row],[SC HS]]/Table2[[#This Row],[SC T]]))</f>
        <v>--</v>
      </c>
      <c r="AJ279" s="18" t="str">
        <f>IF(Table2[[#This Row],[SC T]]=0,"--", IF(Table2[[#This Row],[SC FE]]/Table2[[#This Row],[SC T]]=0, "--", Table2[[#This Row],[SC FE]]/Table2[[#This Row],[SC T]]))</f>
        <v>--</v>
      </c>
      <c r="AK279" s="15">
        <f>SUM(Table2[[#This Row],[FB T]],Table2[[#This Row],[XC T]],Table2[[#This Row],[VB T]],Table2[[#This Row],[SC T]])</f>
        <v>80</v>
      </c>
      <c r="AL279" s="2">
        <v>38</v>
      </c>
      <c r="AM279" s="2">
        <v>19</v>
      </c>
      <c r="AN279" s="2">
        <v>0</v>
      </c>
      <c r="AO279" s="2">
        <v>0</v>
      </c>
      <c r="AP279" s="6">
        <f>SUM(Table2[[#This Row],[BX B]:[BX FE]])</f>
        <v>57</v>
      </c>
      <c r="AQ279" s="11">
        <f>IF((Table2[[#This Row],[BX T]]/Table2[[#This Row],[Admission]]) = 0, "--", (Table2[[#This Row],[BX T]]/Table2[[#This Row],[Admission]]))</f>
        <v>0.36075949367088606</v>
      </c>
      <c r="AR279" s="11" t="str">
        <f>IF(Table2[[#This Row],[BX T]]=0,"--", IF(Table2[[#This Row],[BX HS]]/Table2[[#This Row],[BX T]]=0, "--", Table2[[#This Row],[BX HS]]/Table2[[#This Row],[BX T]]))</f>
        <v>--</v>
      </c>
      <c r="AS279" s="18" t="str">
        <f>IF(Table2[[#This Row],[BX T]]=0,"--", IF(Table2[[#This Row],[BX FE]]/Table2[[#This Row],[BX T]]=0, "--", Table2[[#This Row],[BX FE]]/Table2[[#This Row],[BX T]]))</f>
        <v>--</v>
      </c>
      <c r="AT279" s="2">
        <v>0</v>
      </c>
      <c r="AU279" s="2">
        <v>0</v>
      </c>
      <c r="AV279" s="2">
        <v>0</v>
      </c>
      <c r="AW279" s="2">
        <v>0</v>
      </c>
      <c r="AX279" s="6">
        <f>SUM(Table2[[#This Row],[SW B]:[SW FE]])</f>
        <v>0</v>
      </c>
      <c r="AY279" s="11" t="str">
        <f>IF((Table2[[#This Row],[SW T]]/Table2[[#This Row],[Admission]]) = 0, "--", (Table2[[#This Row],[SW T]]/Table2[[#This Row],[Admission]]))</f>
        <v>--</v>
      </c>
      <c r="AZ279" s="11" t="str">
        <f>IF(Table2[[#This Row],[SW T]]=0,"--", IF(Table2[[#This Row],[SW HS]]/Table2[[#This Row],[SW T]]=0, "--", Table2[[#This Row],[SW HS]]/Table2[[#This Row],[SW T]]))</f>
        <v>--</v>
      </c>
      <c r="BA279" s="18" t="str">
        <f>IF(Table2[[#This Row],[SW T]]=0,"--", IF(Table2[[#This Row],[SW FE]]/Table2[[#This Row],[SW T]]=0, "--", Table2[[#This Row],[SW FE]]/Table2[[#This Row],[SW T]]))</f>
        <v>--</v>
      </c>
      <c r="BB279" s="2">
        <v>0</v>
      </c>
      <c r="BC279" s="2">
        <v>0</v>
      </c>
      <c r="BD279" s="2">
        <v>0</v>
      </c>
      <c r="BE279" s="2">
        <v>0</v>
      </c>
      <c r="BF279" s="6">
        <f>SUM(Table2[[#This Row],[CHE B]:[CHE FE]])</f>
        <v>0</v>
      </c>
      <c r="BG279" s="11" t="str">
        <f>IF((Table2[[#This Row],[CHE T]]/Table2[[#This Row],[Admission]]) = 0, "--", (Table2[[#This Row],[CHE T]]/Table2[[#This Row],[Admission]]))</f>
        <v>--</v>
      </c>
      <c r="BH279" s="11" t="str">
        <f>IF(Table2[[#This Row],[CHE T]]=0,"--", IF(Table2[[#This Row],[CHE HS]]/Table2[[#This Row],[CHE T]]=0, "--", Table2[[#This Row],[CHE HS]]/Table2[[#This Row],[CHE T]]))</f>
        <v>--</v>
      </c>
      <c r="BI279" s="22" t="str">
        <f>IF(Table2[[#This Row],[CHE T]]=0,"--", IF(Table2[[#This Row],[CHE FE]]/Table2[[#This Row],[CHE T]]=0, "--", Table2[[#This Row],[CHE FE]]/Table2[[#This Row],[CHE T]]))</f>
        <v>--</v>
      </c>
      <c r="BJ279" s="2">
        <v>0</v>
      </c>
      <c r="BK279" s="2">
        <v>0</v>
      </c>
      <c r="BL279" s="2">
        <v>0</v>
      </c>
      <c r="BM279" s="2">
        <v>0</v>
      </c>
      <c r="BN279" s="6">
        <f>SUM(Table2[[#This Row],[WR B]:[WR FE]])</f>
        <v>0</v>
      </c>
      <c r="BO279" s="11" t="str">
        <f>IF((Table2[[#This Row],[WR T]]/Table2[[#This Row],[Admission]]) = 0, "--", (Table2[[#This Row],[WR T]]/Table2[[#This Row],[Admission]]))</f>
        <v>--</v>
      </c>
      <c r="BP279" s="11" t="str">
        <f>IF(Table2[[#This Row],[WR T]]=0,"--", IF(Table2[[#This Row],[WR HS]]/Table2[[#This Row],[WR T]]=0, "--", Table2[[#This Row],[WR HS]]/Table2[[#This Row],[WR T]]))</f>
        <v>--</v>
      </c>
      <c r="BQ279" s="18" t="str">
        <f>IF(Table2[[#This Row],[WR T]]=0,"--", IF(Table2[[#This Row],[WR FE]]/Table2[[#This Row],[WR T]]=0, "--", Table2[[#This Row],[WR FE]]/Table2[[#This Row],[WR T]]))</f>
        <v>--</v>
      </c>
      <c r="BR279" s="2">
        <v>0</v>
      </c>
      <c r="BS279" s="2">
        <v>0</v>
      </c>
      <c r="BT279" s="2">
        <v>0</v>
      </c>
      <c r="BU279" s="2">
        <v>0</v>
      </c>
      <c r="BV279" s="6">
        <f>SUM(Table2[[#This Row],[DNC B]:[DNC FE]])</f>
        <v>0</v>
      </c>
      <c r="BW279" s="11" t="str">
        <f>IF((Table2[[#This Row],[DNC T]]/Table2[[#This Row],[Admission]]) = 0, "--", (Table2[[#This Row],[DNC T]]/Table2[[#This Row],[Admission]]))</f>
        <v>--</v>
      </c>
      <c r="BX279" s="11" t="str">
        <f>IF(Table2[[#This Row],[DNC T]]=0,"--", IF(Table2[[#This Row],[DNC HS]]/Table2[[#This Row],[DNC T]]=0, "--", Table2[[#This Row],[DNC HS]]/Table2[[#This Row],[DNC T]]))</f>
        <v>--</v>
      </c>
      <c r="BY279" s="18" t="str">
        <f>IF(Table2[[#This Row],[DNC T]]=0,"--", IF(Table2[[#This Row],[DNC FE]]/Table2[[#This Row],[DNC T]]=0, "--", Table2[[#This Row],[DNC FE]]/Table2[[#This Row],[DNC T]]))</f>
        <v>--</v>
      </c>
      <c r="BZ279" s="24">
        <f>SUM(Table2[[#This Row],[BX T]],Table2[[#This Row],[SW T]],Table2[[#This Row],[CHE T]],Table2[[#This Row],[WR T]],Table2[[#This Row],[DNC T]])</f>
        <v>57</v>
      </c>
      <c r="CA279" s="2">
        <v>0</v>
      </c>
      <c r="CB279" s="2">
        <v>0</v>
      </c>
      <c r="CC279" s="2">
        <v>0</v>
      </c>
      <c r="CD279" s="2">
        <v>0</v>
      </c>
      <c r="CE279" s="6">
        <f>SUM(Table2[[#This Row],[TF B]:[TF FE]])</f>
        <v>0</v>
      </c>
      <c r="CF279" s="11" t="str">
        <f>IF((Table2[[#This Row],[TF T]]/Table2[[#This Row],[Admission]]) = 0, "--", (Table2[[#This Row],[TF T]]/Table2[[#This Row],[Admission]]))</f>
        <v>--</v>
      </c>
      <c r="CG279" s="11" t="str">
        <f>IF(Table2[[#This Row],[TF T]]=0,"--", IF(Table2[[#This Row],[TF HS]]/Table2[[#This Row],[TF T]]=0, "--", Table2[[#This Row],[TF HS]]/Table2[[#This Row],[TF T]]))</f>
        <v>--</v>
      </c>
      <c r="CH279" s="18" t="str">
        <f>IF(Table2[[#This Row],[TF T]]=0,"--", IF(Table2[[#This Row],[TF FE]]/Table2[[#This Row],[TF T]]=0, "--", Table2[[#This Row],[TF FE]]/Table2[[#This Row],[TF T]]))</f>
        <v>--</v>
      </c>
      <c r="CI279" s="2">
        <v>38</v>
      </c>
      <c r="CJ279" s="2">
        <v>0</v>
      </c>
      <c r="CK279" s="2">
        <v>0</v>
      </c>
      <c r="CL279" s="2">
        <v>0</v>
      </c>
      <c r="CM279" s="6">
        <f>SUM(Table2[[#This Row],[BB B]:[BB FE]])</f>
        <v>38</v>
      </c>
      <c r="CN279" s="11">
        <f>IF((Table2[[#This Row],[BB T]]/Table2[[#This Row],[Admission]]) = 0, "--", (Table2[[#This Row],[BB T]]/Table2[[#This Row],[Admission]]))</f>
        <v>0.24050632911392406</v>
      </c>
      <c r="CO279" s="11" t="str">
        <f>IF(Table2[[#This Row],[BB T]]=0,"--", IF(Table2[[#This Row],[BB HS]]/Table2[[#This Row],[BB T]]=0, "--", Table2[[#This Row],[BB HS]]/Table2[[#This Row],[BB T]]))</f>
        <v>--</v>
      </c>
      <c r="CP279" s="18" t="str">
        <f>IF(Table2[[#This Row],[BB T]]=0,"--", IF(Table2[[#This Row],[BB FE]]/Table2[[#This Row],[BB T]]=0, "--", Table2[[#This Row],[BB FE]]/Table2[[#This Row],[BB T]]))</f>
        <v>--</v>
      </c>
      <c r="CQ279" s="2">
        <v>0</v>
      </c>
      <c r="CR279" s="2">
        <v>22</v>
      </c>
      <c r="CS279" s="2">
        <v>0</v>
      </c>
      <c r="CT279" s="2">
        <v>0</v>
      </c>
      <c r="CU279" s="6">
        <f>SUM(Table2[[#This Row],[SB B]:[SB FE]])</f>
        <v>22</v>
      </c>
      <c r="CV279" s="11">
        <f>IF((Table2[[#This Row],[SB T]]/Table2[[#This Row],[Admission]]) = 0, "--", (Table2[[#This Row],[SB T]]/Table2[[#This Row],[Admission]]))</f>
        <v>0.13924050632911392</v>
      </c>
      <c r="CW279" s="11" t="str">
        <f>IF(Table2[[#This Row],[SB T]]=0,"--", IF(Table2[[#This Row],[SB HS]]/Table2[[#This Row],[SB T]]=0, "--", Table2[[#This Row],[SB HS]]/Table2[[#This Row],[SB T]]))</f>
        <v>--</v>
      </c>
      <c r="CX279" s="18" t="str">
        <f>IF(Table2[[#This Row],[SB T]]=0,"--", IF(Table2[[#This Row],[SB FE]]/Table2[[#This Row],[SB T]]=0, "--", Table2[[#This Row],[SB FE]]/Table2[[#This Row],[SB T]]))</f>
        <v>--</v>
      </c>
      <c r="CY279" s="2">
        <v>0</v>
      </c>
      <c r="CZ279" s="2">
        <v>0</v>
      </c>
      <c r="DA279" s="2">
        <v>0</v>
      </c>
      <c r="DB279" s="2">
        <v>0</v>
      </c>
      <c r="DC279" s="6">
        <f>SUM(Table2[[#This Row],[GF B]:[GF FE]])</f>
        <v>0</v>
      </c>
      <c r="DD279" s="11" t="str">
        <f>IF((Table2[[#This Row],[GF T]]/Table2[[#This Row],[Admission]]) = 0, "--", (Table2[[#This Row],[GF T]]/Table2[[#This Row],[Admission]]))</f>
        <v>--</v>
      </c>
      <c r="DE279" s="11" t="str">
        <f>IF(Table2[[#This Row],[GF T]]=0,"--", IF(Table2[[#This Row],[GF HS]]/Table2[[#This Row],[GF T]]=0, "--", Table2[[#This Row],[GF HS]]/Table2[[#This Row],[GF T]]))</f>
        <v>--</v>
      </c>
      <c r="DF279" s="18" t="str">
        <f>IF(Table2[[#This Row],[GF T]]=0,"--", IF(Table2[[#This Row],[GF FE]]/Table2[[#This Row],[GF T]]=0, "--", Table2[[#This Row],[GF FE]]/Table2[[#This Row],[GF T]]))</f>
        <v>--</v>
      </c>
      <c r="DG279" s="2">
        <v>0</v>
      </c>
      <c r="DH279" s="2">
        <v>0</v>
      </c>
      <c r="DI279" s="2">
        <v>0</v>
      </c>
      <c r="DJ279" s="2">
        <v>0</v>
      </c>
      <c r="DK279" s="6">
        <f>SUM(Table2[[#This Row],[TN B]:[TN FE]])</f>
        <v>0</v>
      </c>
      <c r="DL279" s="11" t="str">
        <f>IF((Table2[[#This Row],[TN T]]/Table2[[#This Row],[Admission]]) = 0, "--", (Table2[[#This Row],[TN T]]/Table2[[#This Row],[Admission]]))</f>
        <v>--</v>
      </c>
      <c r="DM279" s="11" t="str">
        <f>IF(Table2[[#This Row],[TN T]]=0,"--", IF(Table2[[#This Row],[TN HS]]/Table2[[#This Row],[TN T]]=0, "--", Table2[[#This Row],[TN HS]]/Table2[[#This Row],[TN T]]))</f>
        <v>--</v>
      </c>
      <c r="DN279" s="18" t="str">
        <f>IF(Table2[[#This Row],[TN T]]=0,"--", IF(Table2[[#This Row],[TN FE]]/Table2[[#This Row],[TN T]]=0, "--", Table2[[#This Row],[TN FE]]/Table2[[#This Row],[TN T]]))</f>
        <v>--</v>
      </c>
      <c r="DO279" s="2">
        <v>0</v>
      </c>
      <c r="DP279" s="2">
        <v>0</v>
      </c>
      <c r="DQ279" s="2">
        <v>0</v>
      </c>
      <c r="DR279" s="2">
        <v>0</v>
      </c>
      <c r="DS279" s="6">
        <f>SUM(Table2[[#This Row],[BND B]:[BND FE]])</f>
        <v>0</v>
      </c>
      <c r="DT279" s="11" t="str">
        <f>IF((Table2[[#This Row],[BND T]]/Table2[[#This Row],[Admission]]) = 0, "--", (Table2[[#This Row],[BND T]]/Table2[[#This Row],[Admission]]))</f>
        <v>--</v>
      </c>
      <c r="DU279" s="11" t="str">
        <f>IF(Table2[[#This Row],[BND T]]=0,"--", IF(Table2[[#This Row],[BND HS]]/Table2[[#This Row],[BND T]]=0, "--", Table2[[#This Row],[BND HS]]/Table2[[#This Row],[BND T]]))</f>
        <v>--</v>
      </c>
      <c r="DV279" s="18" t="str">
        <f>IF(Table2[[#This Row],[BND T]]=0,"--", IF(Table2[[#This Row],[BND FE]]/Table2[[#This Row],[BND T]]=0, "--", Table2[[#This Row],[BND FE]]/Table2[[#This Row],[BND T]]))</f>
        <v>--</v>
      </c>
      <c r="DW279" s="2">
        <v>0</v>
      </c>
      <c r="DX279" s="2">
        <v>0</v>
      </c>
      <c r="DY279" s="2">
        <v>0</v>
      </c>
      <c r="DZ279" s="2">
        <v>0</v>
      </c>
      <c r="EA279" s="6">
        <f>SUM(Table2[[#This Row],[SPE B]:[SPE FE]])</f>
        <v>0</v>
      </c>
      <c r="EB279" s="11" t="str">
        <f>IF((Table2[[#This Row],[SPE T]]/Table2[[#This Row],[Admission]]) = 0, "--", (Table2[[#This Row],[SPE T]]/Table2[[#This Row],[Admission]]))</f>
        <v>--</v>
      </c>
      <c r="EC279" s="11" t="str">
        <f>IF(Table2[[#This Row],[SPE T]]=0,"--", IF(Table2[[#This Row],[SPE HS]]/Table2[[#This Row],[SPE T]]=0, "--", Table2[[#This Row],[SPE HS]]/Table2[[#This Row],[SPE T]]))</f>
        <v>--</v>
      </c>
      <c r="ED279" s="18" t="str">
        <f>IF(Table2[[#This Row],[SPE T]]=0,"--", IF(Table2[[#This Row],[SPE FE]]/Table2[[#This Row],[SPE T]]=0, "--", Table2[[#This Row],[SPE FE]]/Table2[[#This Row],[SPE T]]))</f>
        <v>--</v>
      </c>
      <c r="EE279" s="2">
        <v>0</v>
      </c>
      <c r="EF279" s="2">
        <v>0</v>
      </c>
      <c r="EG279" s="2">
        <v>0</v>
      </c>
      <c r="EH279" s="2">
        <v>0</v>
      </c>
      <c r="EI279" s="6">
        <f>SUM(Table2[[#This Row],[ORC B]:[ORC FE]])</f>
        <v>0</v>
      </c>
      <c r="EJ279" s="11" t="str">
        <f>IF((Table2[[#This Row],[ORC T]]/Table2[[#This Row],[Admission]]) = 0, "--", (Table2[[#This Row],[ORC T]]/Table2[[#This Row],[Admission]]))</f>
        <v>--</v>
      </c>
      <c r="EK279" s="11" t="str">
        <f>IF(Table2[[#This Row],[ORC T]]=0,"--", IF(Table2[[#This Row],[ORC HS]]/Table2[[#This Row],[ORC T]]=0, "--", Table2[[#This Row],[ORC HS]]/Table2[[#This Row],[ORC T]]))</f>
        <v>--</v>
      </c>
      <c r="EL279" s="18" t="str">
        <f>IF(Table2[[#This Row],[ORC T]]=0,"--", IF(Table2[[#This Row],[ORC FE]]/Table2[[#This Row],[ORC T]]=0, "--", Table2[[#This Row],[ORC FE]]/Table2[[#This Row],[ORC T]]))</f>
        <v>--</v>
      </c>
      <c r="EM279" s="2">
        <v>1</v>
      </c>
      <c r="EN279" s="2">
        <v>0</v>
      </c>
      <c r="EO279" s="2">
        <v>0</v>
      </c>
      <c r="EP279" s="2">
        <v>0</v>
      </c>
      <c r="EQ279" s="6">
        <f>SUM(Table2[[#This Row],[SOL B]:[SOL FE]])</f>
        <v>1</v>
      </c>
      <c r="ER279" s="11">
        <f>IF((Table2[[#This Row],[SOL T]]/Table2[[#This Row],[Admission]]) = 0, "--", (Table2[[#This Row],[SOL T]]/Table2[[#This Row],[Admission]]))</f>
        <v>6.3291139240506328E-3</v>
      </c>
      <c r="ES279" s="11" t="str">
        <f>IF(Table2[[#This Row],[SOL T]]=0,"--", IF(Table2[[#This Row],[SOL HS]]/Table2[[#This Row],[SOL T]]=0, "--", Table2[[#This Row],[SOL HS]]/Table2[[#This Row],[SOL T]]))</f>
        <v>--</v>
      </c>
      <c r="ET279" s="18" t="str">
        <f>IF(Table2[[#This Row],[SOL T]]=0,"--", IF(Table2[[#This Row],[SOL FE]]/Table2[[#This Row],[SOL T]]=0, "--", Table2[[#This Row],[SOL FE]]/Table2[[#This Row],[SOL T]]))</f>
        <v>--</v>
      </c>
      <c r="EU279" s="2">
        <v>9</v>
      </c>
      <c r="EV279" s="2">
        <v>21</v>
      </c>
      <c r="EW279" s="2">
        <v>0</v>
      </c>
      <c r="EX279" s="2">
        <v>0</v>
      </c>
      <c r="EY279" s="6">
        <f>SUM(Table2[[#This Row],[CHO B]:[CHO FE]])</f>
        <v>30</v>
      </c>
      <c r="EZ279" s="11">
        <f>IF((Table2[[#This Row],[CHO T]]/Table2[[#This Row],[Admission]]) = 0, "--", (Table2[[#This Row],[CHO T]]/Table2[[#This Row],[Admission]]))</f>
        <v>0.189873417721519</v>
      </c>
      <c r="FA279" s="11" t="str">
        <f>IF(Table2[[#This Row],[CHO T]]=0,"--", IF(Table2[[#This Row],[CHO HS]]/Table2[[#This Row],[CHO T]]=0, "--", Table2[[#This Row],[CHO HS]]/Table2[[#This Row],[CHO T]]))</f>
        <v>--</v>
      </c>
      <c r="FB279" s="18" t="str">
        <f>IF(Table2[[#This Row],[CHO T]]=0,"--", IF(Table2[[#This Row],[CHO FE]]/Table2[[#This Row],[CHO T]]=0, "--", Table2[[#This Row],[CHO FE]]/Table2[[#This Row],[CHO T]]))</f>
        <v>--</v>
      </c>
      <c r="FC27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91</v>
      </c>
      <c r="FD279">
        <v>0</v>
      </c>
      <c r="FE279">
        <v>5</v>
      </c>
      <c r="FF279" s="1" t="s">
        <v>390</v>
      </c>
      <c r="FG279" s="1" t="s">
        <v>390</v>
      </c>
      <c r="FH279">
        <v>0</v>
      </c>
      <c r="FI279">
        <v>0</v>
      </c>
      <c r="FJ279" s="1" t="s">
        <v>390</v>
      </c>
      <c r="FK279" s="1" t="s">
        <v>390</v>
      </c>
      <c r="FL279">
        <v>0</v>
      </c>
      <c r="FM279">
        <v>0</v>
      </c>
      <c r="FN279" s="1" t="s">
        <v>390</v>
      </c>
      <c r="FO279" s="1" t="s">
        <v>390</v>
      </c>
    </row>
    <row r="280" spans="1:171">
      <c r="A280">
        <v>1017</v>
      </c>
      <c r="B280">
        <v>21</v>
      </c>
      <c r="C280" t="s">
        <v>112</v>
      </c>
      <c r="D280" t="s">
        <v>377</v>
      </c>
      <c r="E280" s="20">
        <v>158</v>
      </c>
      <c r="F280" s="2">
        <v>39</v>
      </c>
      <c r="G280" s="2">
        <v>0</v>
      </c>
      <c r="H280" s="2">
        <v>0</v>
      </c>
      <c r="I280" s="2">
        <v>0</v>
      </c>
      <c r="J280" s="6">
        <f>SUM(Table2[[#This Row],[FB B]:[FB FE]])</f>
        <v>39</v>
      </c>
      <c r="K280" s="11">
        <f>IF((Table2[[#This Row],[FB T]]/Table2[[#This Row],[Admission]]) = 0, "--", (Table2[[#This Row],[FB T]]/Table2[[#This Row],[Admission]]))</f>
        <v>0.24683544303797469</v>
      </c>
      <c r="L280" s="11" t="str">
        <f>IF(Table2[[#This Row],[FB T]]=0,"--", IF(Table2[[#This Row],[FB HS]]/Table2[[#This Row],[FB T]]=0, "--", Table2[[#This Row],[FB HS]]/Table2[[#This Row],[FB T]]))</f>
        <v>--</v>
      </c>
      <c r="M280" s="18" t="str">
        <f>IF(Table2[[#This Row],[FB T]]=0,"--", IF(Table2[[#This Row],[FB FE]]/Table2[[#This Row],[FB T]]=0, "--", Table2[[#This Row],[FB FE]]/Table2[[#This Row],[FB T]]))</f>
        <v>--</v>
      </c>
      <c r="N280" s="2">
        <v>0</v>
      </c>
      <c r="O280" s="2">
        <v>0</v>
      </c>
      <c r="P280" s="2">
        <v>0</v>
      </c>
      <c r="Q280" s="2">
        <v>0</v>
      </c>
      <c r="R280" s="6">
        <f>SUM(Table2[[#This Row],[XC B]:[XC FE]])</f>
        <v>0</v>
      </c>
      <c r="S280" s="11" t="str">
        <f>IF((Table2[[#This Row],[XC T]]/Table2[[#This Row],[Admission]]) = 0, "--", (Table2[[#This Row],[XC T]]/Table2[[#This Row],[Admission]]))</f>
        <v>--</v>
      </c>
      <c r="T280" s="11" t="str">
        <f>IF(Table2[[#This Row],[XC T]]=0,"--", IF(Table2[[#This Row],[XC HS]]/Table2[[#This Row],[XC T]]=0, "--", Table2[[#This Row],[XC HS]]/Table2[[#This Row],[XC T]]))</f>
        <v>--</v>
      </c>
      <c r="U280" s="18" t="str">
        <f>IF(Table2[[#This Row],[XC T]]=0,"--", IF(Table2[[#This Row],[XC FE]]/Table2[[#This Row],[XC T]]=0, "--", Table2[[#This Row],[XC FE]]/Table2[[#This Row],[XC T]]))</f>
        <v>--</v>
      </c>
      <c r="V280" s="2">
        <v>28</v>
      </c>
      <c r="W280" s="2">
        <v>0</v>
      </c>
      <c r="X280" s="2">
        <v>0</v>
      </c>
      <c r="Y280" s="6">
        <f>SUM(Table2[[#This Row],[VB G]:[VB FE]])</f>
        <v>28</v>
      </c>
      <c r="Z280" s="11">
        <f>IF((Table2[[#This Row],[VB T]]/Table2[[#This Row],[Admission]]) = 0, "--", (Table2[[#This Row],[VB T]]/Table2[[#This Row],[Admission]]))</f>
        <v>0.17721518987341772</v>
      </c>
      <c r="AA280" s="11" t="str">
        <f>IF(Table2[[#This Row],[VB T]]=0,"--", IF(Table2[[#This Row],[VB HS]]/Table2[[#This Row],[VB T]]=0, "--", Table2[[#This Row],[VB HS]]/Table2[[#This Row],[VB T]]))</f>
        <v>--</v>
      </c>
      <c r="AB280" s="18" t="str">
        <f>IF(Table2[[#This Row],[VB T]]=0,"--", IF(Table2[[#This Row],[VB FE]]/Table2[[#This Row],[VB T]]=0, "--", Table2[[#This Row],[VB FE]]/Table2[[#This Row],[VB T]]))</f>
        <v>--</v>
      </c>
      <c r="AC280" s="2">
        <v>0</v>
      </c>
      <c r="AD280" s="2">
        <v>2</v>
      </c>
      <c r="AE280" s="2">
        <v>0</v>
      </c>
      <c r="AF280" s="2">
        <v>0</v>
      </c>
      <c r="AG280" s="6">
        <f>SUM(Table2[[#This Row],[SC B]:[SC FE]])</f>
        <v>2</v>
      </c>
      <c r="AH280" s="11">
        <f>IF((Table2[[#This Row],[SC T]]/Table2[[#This Row],[Admission]]) = 0, "--", (Table2[[#This Row],[SC T]]/Table2[[#This Row],[Admission]]))</f>
        <v>1.2658227848101266E-2</v>
      </c>
      <c r="AI280" s="11" t="str">
        <f>IF(Table2[[#This Row],[SC T]]=0,"--", IF(Table2[[#This Row],[SC HS]]/Table2[[#This Row],[SC T]]=0, "--", Table2[[#This Row],[SC HS]]/Table2[[#This Row],[SC T]]))</f>
        <v>--</v>
      </c>
      <c r="AJ280" s="18" t="str">
        <f>IF(Table2[[#This Row],[SC T]]=0,"--", IF(Table2[[#This Row],[SC FE]]/Table2[[#This Row],[SC T]]=0, "--", Table2[[#This Row],[SC FE]]/Table2[[#This Row],[SC T]]))</f>
        <v>--</v>
      </c>
      <c r="AK280" s="15">
        <f>SUM(Table2[[#This Row],[FB T]],Table2[[#This Row],[XC T]],Table2[[#This Row],[VB T]],Table2[[#This Row],[SC T]])</f>
        <v>69</v>
      </c>
      <c r="AL280" s="2">
        <v>26</v>
      </c>
      <c r="AM280" s="2">
        <v>27</v>
      </c>
      <c r="AN280" s="2">
        <v>0</v>
      </c>
      <c r="AO280" s="2">
        <v>0</v>
      </c>
      <c r="AP280" s="6">
        <f>SUM(Table2[[#This Row],[BX B]:[BX FE]])</f>
        <v>53</v>
      </c>
      <c r="AQ280" s="11">
        <f>IF((Table2[[#This Row],[BX T]]/Table2[[#This Row],[Admission]]) = 0, "--", (Table2[[#This Row],[BX T]]/Table2[[#This Row],[Admission]]))</f>
        <v>0.33544303797468356</v>
      </c>
      <c r="AR280" s="11" t="str">
        <f>IF(Table2[[#This Row],[BX T]]=0,"--", IF(Table2[[#This Row],[BX HS]]/Table2[[#This Row],[BX T]]=0, "--", Table2[[#This Row],[BX HS]]/Table2[[#This Row],[BX T]]))</f>
        <v>--</v>
      </c>
      <c r="AS280" s="18" t="str">
        <f>IF(Table2[[#This Row],[BX T]]=0,"--", IF(Table2[[#This Row],[BX FE]]/Table2[[#This Row],[BX T]]=0, "--", Table2[[#This Row],[BX FE]]/Table2[[#This Row],[BX T]]))</f>
        <v>--</v>
      </c>
      <c r="AT280" s="2">
        <v>0</v>
      </c>
      <c r="AU280" s="2">
        <v>0</v>
      </c>
      <c r="AV280" s="2">
        <v>0</v>
      </c>
      <c r="AW280" s="2">
        <v>0</v>
      </c>
      <c r="AX280" s="6">
        <f>SUM(Table2[[#This Row],[SW B]:[SW FE]])</f>
        <v>0</v>
      </c>
      <c r="AY280" s="11" t="str">
        <f>IF((Table2[[#This Row],[SW T]]/Table2[[#This Row],[Admission]]) = 0, "--", (Table2[[#This Row],[SW T]]/Table2[[#This Row],[Admission]]))</f>
        <v>--</v>
      </c>
      <c r="AZ280" s="11" t="str">
        <f>IF(Table2[[#This Row],[SW T]]=0,"--", IF(Table2[[#This Row],[SW HS]]/Table2[[#This Row],[SW T]]=0, "--", Table2[[#This Row],[SW HS]]/Table2[[#This Row],[SW T]]))</f>
        <v>--</v>
      </c>
      <c r="BA280" s="18" t="str">
        <f>IF(Table2[[#This Row],[SW T]]=0,"--", IF(Table2[[#This Row],[SW FE]]/Table2[[#This Row],[SW T]]=0, "--", Table2[[#This Row],[SW FE]]/Table2[[#This Row],[SW T]]))</f>
        <v>--</v>
      </c>
      <c r="BB280" s="2">
        <v>0</v>
      </c>
      <c r="BC280" s="2">
        <v>12</v>
      </c>
      <c r="BD280" s="2">
        <v>0</v>
      </c>
      <c r="BE280" s="2">
        <v>0</v>
      </c>
      <c r="BF280" s="6">
        <f>SUM(Table2[[#This Row],[CHE B]:[CHE FE]])</f>
        <v>12</v>
      </c>
      <c r="BG280" s="11">
        <f>IF((Table2[[#This Row],[CHE T]]/Table2[[#This Row],[Admission]]) = 0, "--", (Table2[[#This Row],[CHE T]]/Table2[[#This Row],[Admission]]))</f>
        <v>7.5949367088607597E-2</v>
      </c>
      <c r="BH280" s="11" t="str">
        <f>IF(Table2[[#This Row],[CHE T]]=0,"--", IF(Table2[[#This Row],[CHE HS]]/Table2[[#This Row],[CHE T]]=0, "--", Table2[[#This Row],[CHE HS]]/Table2[[#This Row],[CHE T]]))</f>
        <v>--</v>
      </c>
      <c r="BI280" s="22" t="str">
        <f>IF(Table2[[#This Row],[CHE T]]=0,"--", IF(Table2[[#This Row],[CHE FE]]/Table2[[#This Row],[CHE T]]=0, "--", Table2[[#This Row],[CHE FE]]/Table2[[#This Row],[CHE T]]))</f>
        <v>--</v>
      </c>
      <c r="BJ280" s="2">
        <v>0</v>
      </c>
      <c r="BK280" s="2">
        <v>0</v>
      </c>
      <c r="BL280" s="2">
        <v>0</v>
      </c>
      <c r="BM280" s="2">
        <v>0</v>
      </c>
      <c r="BN280" s="6">
        <f>SUM(Table2[[#This Row],[WR B]:[WR FE]])</f>
        <v>0</v>
      </c>
      <c r="BO280" s="11" t="str">
        <f>IF((Table2[[#This Row],[WR T]]/Table2[[#This Row],[Admission]]) = 0, "--", (Table2[[#This Row],[WR T]]/Table2[[#This Row],[Admission]]))</f>
        <v>--</v>
      </c>
      <c r="BP280" s="11" t="str">
        <f>IF(Table2[[#This Row],[WR T]]=0,"--", IF(Table2[[#This Row],[WR HS]]/Table2[[#This Row],[WR T]]=0, "--", Table2[[#This Row],[WR HS]]/Table2[[#This Row],[WR T]]))</f>
        <v>--</v>
      </c>
      <c r="BQ280" s="18" t="str">
        <f>IF(Table2[[#This Row],[WR T]]=0,"--", IF(Table2[[#This Row],[WR FE]]/Table2[[#This Row],[WR T]]=0, "--", Table2[[#This Row],[WR FE]]/Table2[[#This Row],[WR T]]))</f>
        <v>--</v>
      </c>
      <c r="BR280" s="2">
        <v>0</v>
      </c>
      <c r="BS280" s="2">
        <v>0</v>
      </c>
      <c r="BT280" s="2">
        <v>0</v>
      </c>
      <c r="BU280" s="2">
        <v>0</v>
      </c>
      <c r="BV280" s="6">
        <f>SUM(Table2[[#This Row],[DNC B]:[DNC FE]])</f>
        <v>0</v>
      </c>
      <c r="BW280" s="11" t="str">
        <f>IF((Table2[[#This Row],[DNC T]]/Table2[[#This Row],[Admission]]) = 0, "--", (Table2[[#This Row],[DNC T]]/Table2[[#This Row],[Admission]]))</f>
        <v>--</v>
      </c>
      <c r="BX280" s="11" t="str">
        <f>IF(Table2[[#This Row],[DNC T]]=0,"--", IF(Table2[[#This Row],[DNC HS]]/Table2[[#This Row],[DNC T]]=0, "--", Table2[[#This Row],[DNC HS]]/Table2[[#This Row],[DNC T]]))</f>
        <v>--</v>
      </c>
      <c r="BY280" s="18" t="str">
        <f>IF(Table2[[#This Row],[DNC T]]=0,"--", IF(Table2[[#This Row],[DNC FE]]/Table2[[#This Row],[DNC T]]=0, "--", Table2[[#This Row],[DNC FE]]/Table2[[#This Row],[DNC T]]))</f>
        <v>--</v>
      </c>
      <c r="BZ280" s="24">
        <f>SUM(Table2[[#This Row],[BX T]],Table2[[#This Row],[SW T]],Table2[[#This Row],[CHE T]],Table2[[#This Row],[WR T]],Table2[[#This Row],[DNC T]])</f>
        <v>65</v>
      </c>
      <c r="CA280" s="2">
        <v>12</v>
      </c>
      <c r="CB280" s="2">
        <v>12</v>
      </c>
      <c r="CC280" s="2">
        <v>0</v>
      </c>
      <c r="CD280" s="2">
        <v>0</v>
      </c>
      <c r="CE280" s="6">
        <f>SUM(Table2[[#This Row],[TF B]:[TF FE]])</f>
        <v>24</v>
      </c>
      <c r="CF280" s="11">
        <f>IF((Table2[[#This Row],[TF T]]/Table2[[#This Row],[Admission]]) = 0, "--", (Table2[[#This Row],[TF T]]/Table2[[#This Row],[Admission]]))</f>
        <v>0.15189873417721519</v>
      </c>
      <c r="CG280" s="11" t="str">
        <f>IF(Table2[[#This Row],[TF T]]=0,"--", IF(Table2[[#This Row],[TF HS]]/Table2[[#This Row],[TF T]]=0, "--", Table2[[#This Row],[TF HS]]/Table2[[#This Row],[TF T]]))</f>
        <v>--</v>
      </c>
      <c r="CH280" s="18" t="str">
        <f>IF(Table2[[#This Row],[TF T]]=0,"--", IF(Table2[[#This Row],[TF FE]]/Table2[[#This Row],[TF T]]=0, "--", Table2[[#This Row],[TF FE]]/Table2[[#This Row],[TF T]]))</f>
        <v>--</v>
      </c>
      <c r="CI280" s="2">
        <v>18</v>
      </c>
      <c r="CJ280" s="2">
        <v>0</v>
      </c>
      <c r="CK280" s="2">
        <v>0</v>
      </c>
      <c r="CL280" s="2">
        <v>0</v>
      </c>
      <c r="CM280" s="6">
        <f>SUM(Table2[[#This Row],[BB B]:[BB FE]])</f>
        <v>18</v>
      </c>
      <c r="CN280" s="11">
        <f>IF((Table2[[#This Row],[BB T]]/Table2[[#This Row],[Admission]]) = 0, "--", (Table2[[#This Row],[BB T]]/Table2[[#This Row],[Admission]]))</f>
        <v>0.11392405063291139</v>
      </c>
      <c r="CO280" s="11" t="str">
        <f>IF(Table2[[#This Row],[BB T]]=0,"--", IF(Table2[[#This Row],[BB HS]]/Table2[[#This Row],[BB T]]=0, "--", Table2[[#This Row],[BB HS]]/Table2[[#This Row],[BB T]]))</f>
        <v>--</v>
      </c>
      <c r="CP280" s="18" t="str">
        <f>IF(Table2[[#This Row],[BB T]]=0,"--", IF(Table2[[#This Row],[BB FE]]/Table2[[#This Row],[BB T]]=0, "--", Table2[[#This Row],[BB FE]]/Table2[[#This Row],[BB T]]))</f>
        <v>--</v>
      </c>
      <c r="CQ280" s="2">
        <v>0</v>
      </c>
      <c r="CR280" s="2">
        <v>21</v>
      </c>
      <c r="CS280" s="2">
        <v>0</v>
      </c>
      <c r="CT280" s="2">
        <v>0</v>
      </c>
      <c r="CU280" s="6">
        <f>SUM(Table2[[#This Row],[SB B]:[SB FE]])</f>
        <v>21</v>
      </c>
      <c r="CV280" s="11">
        <f>IF((Table2[[#This Row],[SB T]]/Table2[[#This Row],[Admission]]) = 0, "--", (Table2[[#This Row],[SB T]]/Table2[[#This Row],[Admission]]))</f>
        <v>0.13291139240506328</v>
      </c>
      <c r="CW280" s="11" t="str">
        <f>IF(Table2[[#This Row],[SB T]]=0,"--", IF(Table2[[#This Row],[SB HS]]/Table2[[#This Row],[SB T]]=0, "--", Table2[[#This Row],[SB HS]]/Table2[[#This Row],[SB T]]))</f>
        <v>--</v>
      </c>
      <c r="CX280" s="18" t="str">
        <f>IF(Table2[[#This Row],[SB T]]=0,"--", IF(Table2[[#This Row],[SB FE]]/Table2[[#This Row],[SB T]]=0, "--", Table2[[#This Row],[SB FE]]/Table2[[#This Row],[SB T]]))</f>
        <v>--</v>
      </c>
      <c r="CY280" s="2">
        <v>0</v>
      </c>
      <c r="CZ280" s="2">
        <v>1</v>
      </c>
      <c r="DA280" s="2">
        <v>0</v>
      </c>
      <c r="DB280" s="2">
        <v>0</v>
      </c>
      <c r="DC280" s="6">
        <f>SUM(Table2[[#This Row],[GF B]:[GF FE]])</f>
        <v>1</v>
      </c>
      <c r="DD280" s="11">
        <f>IF((Table2[[#This Row],[GF T]]/Table2[[#This Row],[Admission]]) = 0, "--", (Table2[[#This Row],[GF T]]/Table2[[#This Row],[Admission]]))</f>
        <v>6.3291139240506328E-3</v>
      </c>
      <c r="DE280" s="11" t="str">
        <f>IF(Table2[[#This Row],[GF T]]=0,"--", IF(Table2[[#This Row],[GF HS]]/Table2[[#This Row],[GF T]]=0, "--", Table2[[#This Row],[GF HS]]/Table2[[#This Row],[GF T]]))</f>
        <v>--</v>
      </c>
      <c r="DF280" s="18" t="str">
        <f>IF(Table2[[#This Row],[GF T]]=0,"--", IF(Table2[[#This Row],[GF FE]]/Table2[[#This Row],[GF T]]=0, "--", Table2[[#This Row],[GF FE]]/Table2[[#This Row],[GF T]]))</f>
        <v>--</v>
      </c>
      <c r="DG280" s="2">
        <v>5</v>
      </c>
      <c r="DH280" s="2">
        <v>3</v>
      </c>
      <c r="DI280" s="2">
        <v>0</v>
      </c>
      <c r="DJ280" s="2">
        <v>0</v>
      </c>
      <c r="DK280" s="6">
        <f>SUM(Table2[[#This Row],[TN B]:[TN FE]])</f>
        <v>8</v>
      </c>
      <c r="DL280" s="11">
        <f>IF((Table2[[#This Row],[TN T]]/Table2[[#This Row],[Admission]]) = 0, "--", (Table2[[#This Row],[TN T]]/Table2[[#This Row],[Admission]]))</f>
        <v>5.0632911392405063E-2</v>
      </c>
      <c r="DM280" s="11" t="str">
        <f>IF(Table2[[#This Row],[TN T]]=0,"--", IF(Table2[[#This Row],[TN HS]]/Table2[[#This Row],[TN T]]=0, "--", Table2[[#This Row],[TN HS]]/Table2[[#This Row],[TN T]]))</f>
        <v>--</v>
      </c>
      <c r="DN280" s="18" t="str">
        <f>IF(Table2[[#This Row],[TN T]]=0,"--", IF(Table2[[#This Row],[TN FE]]/Table2[[#This Row],[TN T]]=0, "--", Table2[[#This Row],[TN FE]]/Table2[[#This Row],[TN T]]))</f>
        <v>--</v>
      </c>
      <c r="DO280" s="2">
        <v>0</v>
      </c>
      <c r="DP280" s="2">
        <v>0</v>
      </c>
      <c r="DQ280" s="2">
        <v>0</v>
      </c>
      <c r="DR280" s="2">
        <v>0</v>
      </c>
      <c r="DS280" s="6">
        <f>SUM(Table2[[#This Row],[BND B]:[BND FE]])</f>
        <v>0</v>
      </c>
      <c r="DT280" s="11" t="str">
        <f>IF((Table2[[#This Row],[BND T]]/Table2[[#This Row],[Admission]]) = 0, "--", (Table2[[#This Row],[BND T]]/Table2[[#This Row],[Admission]]))</f>
        <v>--</v>
      </c>
      <c r="DU280" s="11" t="str">
        <f>IF(Table2[[#This Row],[BND T]]=0,"--", IF(Table2[[#This Row],[BND HS]]/Table2[[#This Row],[BND T]]=0, "--", Table2[[#This Row],[BND HS]]/Table2[[#This Row],[BND T]]))</f>
        <v>--</v>
      </c>
      <c r="DV280" s="18" t="str">
        <f>IF(Table2[[#This Row],[BND T]]=0,"--", IF(Table2[[#This Row],[BND FE]]/Table2[[#This Row],[BND T]]=0, "--", Table2[[#This Row],[BND FE]]/Table2[[#This Row],[BND T]]))</f>
        <v>--</v>
      </c>
      <c r="DW280" s="2">
        <v>0</v>
      </c>
      <c r="DX280" s="2">
        <v>0</v>
      </c>
      <c r="DY280" s="2">
        <v>0</v>
      </c>
      <c r="DZ280" s="2">
        <v>0</v>
      </c>
      <c r="EA280" s="6">
        <f>SUM(Table2[[#This Row],[SPE B]:[SPE FE]])</f>
        <v>0</v>
      </c>
      <c r="EB280" s="11" t="str">
        <f>IF((Table2[[#This Row],[SPE T]]/Table2[[#This Row],[Admission]]) = 0, "--", (Table2[[#This Row],[SPE T]]/Table2[[#This Row],[Admission]]))</f>
        <v>--</v>
      </c>
      <c r="EC280" s="11" t="str">
        <f>IF(Table2[[#This Row],[SPE T]]=0,"--", IF(Table2[[#This Row],[SPE HS]]/Table2[[#This Row],[SPE T]]=0, "--", Table2[[#This Row],[SPE HS]]/Table2[[#This Row],[SPE T]]))</f>
        <v>--</v>
      </c>
      <c r="ED280" s="18" t="str">
        <f>IF(Table2[[#This Row],[SPE T]]=0,"--", IF(Table2[[#This Row],[SPE FE]]/Table2[[#This Row],[SPE T]]=0, "--", Table2[[#This Row],[SPE FE]]/Table2[[#This Row],[SPE T]]))</f>
        <v>--</v>
      </c>
      <c r="EE280" s="2">
        <v>0</v>
      </c>
      <c r="EF280" s="2">
        <v>0</v>
      </c>
      <c r="EG280" s="2">
        <v>0</v>
      </c>
      <c r="EH280" s="2">
        <v>0</v>
      </c>
      <c r="EI280" s="6">
        <f>SUM(Table2[[#This Row],[ORC B]:[ORC FE]])</f>
        <v>0</v>
      </c>
      <c r="EJ280" s="11" t="str">
        <f>IF((Table2[[#This Row],[ORC T]]/Table2[[#This Row],[Admission]]) = 0, "--", (Table2[[#This Row],[ORC T]]/Table2[[#This Row],[Admission]]))</f>
        <v>--</v>
      </c>
      <c r="EK280" s="11" t="str">
        <f>IF(Table2[[#This Row],[ORC T]]=0,"--", IF(Table2[[#This Row],[ORC HS]]/Table2[[#This Row],[ORC T]]=0, "--", Table2[[#This Row],[ORC HS]]/Table2[[#This Row],[ORC T]]))</f>
        <v>--</v>
      </c>
      <c r="EL280" s="18" t="str">
        <f>IF(Table2[[#This Row],[ORC T]]=0,"--", IF(Table2[[#This Row],[ORC FE]]/Table2[[#This Row],[ORC T]]=0, "--", Table2[[#This Row],[ORC FE]]/Table2[[#This Row],[ORC T]]))</f>
        <v>--</v>
      </c>
      <c r="EM280" s="2">
        <v>0</v>
      </c>
      <c r="EN280" s="2">
        <v>0</v>
      </c>
      <c r="EO280" s="2">
        <v>0</v>
      </c>
      <c r="EP280" s="2">
        <v>0</v>
      </c>
      <c r="EQ280" s="6">
        <f>SUM(Table2[[#This Row],[SOL B]:[SOL FE]])</f>
        <v>0</v>
      </c>
      <c r="ER280" s="11" t="str">
        <f>IF((Table2[[#This Row],[SOL T]]/Table2[[#This Row],[Admission]]) = 0, "--", (Table2[[#This Row],[SOL T]]/Table2[[#This Row],[Admission]]))</f>
        <v>--</v>
      </c>
      <c r="ES280" s="11" t="str">
        <f>IF(Table2[[#This Row],[SOL T]]=0,"--", IF(Table2[[#This Row],[SOL HS]]/Table2[[#This Row],[SOL T]]=0, "--", Table2[[#This Row],[SOL HS]]/Table2[[#This Row],[SOL T]]))</f>
        <v>--</v>
      </c>
      <c r="ET280" s="18" t="str">
        <f>IF(Table2[[#This Row],[SOL T]]=0,"--", IF(Table2[[#This Row],[SOL FE]]/Table2[[#This Row],[SOL T]]=0, "--", Table2[[#This Row],[SOL FE]]/Table2[[#This Row],[SOL T]]))</f>
        <v>--</v>
      </c>
      <c r="EU280" s="2">
        <v>0</v>
      </c>
      <c r="EV280" s="2">
        <v>0</v>
      </c>
      <c r="EW280" s="2">
        <v>0</v>
      </c>
      <c r="EX280" s="2">
        <v>0</v>
      </c>
      <c r="EY280" s="6">
        <f>SUM(Table2[[#This Row],[CHO B]:[CHO FE]])</f>
        <v>0</v>
      </c>
      <c r="EZ280" s="11" t="str">
        <f>IF((Table2[[#This Row],[CHO T]]/Table2[[#This Row],[Admission]]) = 0, "--", (Table2[[#This Row],[CHO T]]/Table2[[#This Row],[Admission]]))</f>
        <v>--</v>
      </c>
      <c r="FA280" s="11" t="str">
        <f>IF(Table2[[#This Row],[CHO T]]=0,"--", IF(Table2[[#This Row],[CHO HS]]/Table2[[#This Row],[CHO T]]=0, "--", Table2[[#This Row],[CHO HS]]/Table2[[#This Row],[CHO T]]))</f>
        <v>--</v>
      </c>
      <c r="FB280" s="18" t="str">
        <f>IF(Table2[[#This Row],[CHO T]]=0,"--", IF(Table2[[#This Row],[CHO FE]]/Table2[[#This Row],[CHO T]]=0, "--", Table2[[#This Row],[CHO FE]]/Table2[[#This Row],[CHO T]]))</f>
        <v>--</v>
      </c>
      <c r="FC28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72</v>
      </c>
      <c r="FD280">
        <v>0</v>
      </c>
      <c r="FE280">
        <v>0</v>
      </c>
      <c r="FF280" s="1" t="s">
        <v>390</v>
      </c>
      <c r="FG280" s="1" t="s">
        <v>390</v>
      </c>
      <c r="FH280">
        <v>0</v>
      </c>
      <c r="FI280">
        <v>0</v>
      </c>
      <c r="FJ280" s="1" t="s">
        <v>390</v>
      </c>
      <c r="FK280" s="1" t="s">
        <v>390</v>
      </c>
      <c r="FL280">
        <v>0</v>
      </c>
      <c r="FM280">
        <v>0</v>
      </c>
      <c r="FN280" s="1" t="s">
        <v>390</v>
      </c>
      <c r="FO280" s="1" t="s">
        <v>390</v>
      </c>
    </row>
    <row r="281" spans="1:171">
      <c r="A281">
        <v>1053</v>
      </c>
      <c r="B281">
        <v>194</v>
      </c>
      <c r="C281" t="s">
        <v>97</v>
      </c>
      <c r="D281" t="s">
        <v>378</v>
      </c>
      <c r="E281" s="20">
        <v>251</v>
      </c>
      <c r="F281" s="2">
        <v>0</v>
      </c>
      <c r="G281" s="2">
        <v>0</v>
      </c>
      <c r="H281" s="2">
        <v>0</v>
      </c>
      <c r="I281" s="2">
        <v>0</v>
      </c>
      <c r="J281" s="6">
        <f>SUM(Table2[[#This Row],[FB B]:[FB FE]])</f>
        <v>0</v>
      </c>
      <c r="K281" s="11" t="str">
        <f>IF((Table2[[#This Row],[FB T]]/Table2[[#This Row],[Admission]]) = 0, "--", (Table2[[#This Row],[FB T]]/Table2[[#This Row],[Admission]]))</f>
        <v>--</v>
      </c>
      <c r="L281" s="11" t="str">
        <f>IF(Table2[[#This Row],[FB T]]=0,"--", IF(Table2[[#This Row],[FB HS]]/Table2[[#This Row],[FB T]]=0, "--", Table2[[#This Row],[FB HS]]/Table2[[#This Row],[FB T]]))</f>
        <v>--</v>
      </c>
      <c r="M281" s="18" t="str">
        <f>IF(Table2[[#This Row],[FB T]]=0,"--", IF(Table2[[#This Row],[FB FE]]/Table2[[#This Row],[FB T]]=0, "--", Table2[[#This Row],[FB FE]]/Table2[[#This Row],[FB T]]))</f>
        <v>--</v>
      </c>
      <c r="N281" s="2">
        <v>20</v>
      </c>
      <c r="O281" s="2">
        <v>10</v>
      </c>
      <c r="P281" s="2">
        <v>0</v>
      </c>
      <c r="Q281" s="2">
        <v>1</v>
      </c>
      <c r="R281" s="6">
        <f>SUM(Table2[[#This Row],[XC B]:[XC FE]])</f>
        <v>31</v>
      </c>
      <c r="S281" s="11">
        <f>IF((Table2[[#This Row],[XC T]]/Table2[[#This Row],[Admission]]) = 0, "--", (Table2[[#This Row],[XC T]]/Table2[[#This Row],[Admission]]))</f>
        <v>0.12350597609561753</v>
      </c>
      <c r="T281" s="11" t="str">
        <f>IF(Table2[[#This Row],[XC T]]=0,"--", IF(Table2[[#This Row],[XC HS]]/Table2[[#This Row],[XC T]]=0, "--", Table2[[#This Row],[XC HS]]/Table2[[#This Row],[XC T]]))</f>
        <v>--</v>
      </c>
      <c r="U281" s="18">
        <f>IF(Table2[[#This Row],[XC T]]=0,"--", IF(Table2[[#This Row],[XC FE]]/Table2[[#This Row],[XC T]]=0, "--", Table2[[#This Row],[XC FE]]/Table2[[#This Row],[XC T]]))</f>
        <v>3.2258064516129031E-2</v>
      </c>
      <c r="V281" s="2">
        <v>20</v>
      </c>
      <c r="W281" s="2">
        <v>0</v>
      </c>
      <c r="X281" s="2">
        <v>0</v>
      </c>
      <c r="Y281" s="6">
        <f>SUM(Table2[[#This Row],[VB G]:[VB FE]])</f>
        <v>20</v>
      </c>
      <c r="Z281" s="11">
        <f>IF((Table2[[#This Row],[VB T]]/Table2[[#This Row],[Admission]]) = 0, "--", (Table2[[#This Row],[VB T]]/Table2[[#This Row],[Admission]]))</f>
        <v>7.9681274900398405E-2</v>
      </c>
      <c r="AA281" s="11" t="str">
        <f>IF(Table2[[#This Row],[VB T]]=0,"--", IF(Table2[[#This Row],[VB HS]]/Table2[[#This Row],[VB T]]=0, "--", Table2[[#This Row],[VB HS]]/Table2[[#This Row],[VB T]]))</f>
        <v>--</v>
      </c>
      <c r="AB281" s="18" t="str">
        <f>IF(Table2[[#This Row],[VB T]]=0,"--", IF(Table2[[#This Row],[VB FE]]/Table2[[#This Row],[VB T]]=0, "--", Table2[[#This Row],[VB FE]]/Table2[[#This Row],[VB T]]))</f>
        <v>--</v>
      </c>
      <c r="AC281" s="2">
        <v>29</v>
      </c>
      <c r="AD281" s="2">
        <v>22</v>
      </c>
      <c r="AE281" s="2">
        <v>0</v>
      </c>
      <c r="AF281" s="2">
        <v>2</v>
      </c>
      <c r="AG281" s="6">
        <f>SUM(Table2[[#This Row],[SC B]:[SC FE]])</f>
        <v>53</v>
      </c>
      <c r="AH281" s="11">
        <f>IF((Table2[[#This Row],[SC T]]/Table2[[#This Row],[Admission]]) = 0, "--", (Table2[[#This Row],[SC T]]/Table2[[#This Row],[Admission]]))</f>
        <v>0.21115537848605578</v>
      </c>
      <c r="AI281" s="11" t="str">
        <f>IF(Table2[[#This Row],[SC T]]=0,"--", IF(Table2[[#This Row],[SC HS]]/Table2[[#This Row],[SC T]]=0, "--", Table2[[#This Row],[SC HS]]/Table2[[#This Row],[SC T]]))</f>
        <v>--</v>
      </c>
      <c r="AJ281" s="18">
        <f>IF(Table2[[#This Row],[SC T]]=0,"--", IF(Table2[[#This Row],[SC FE]]/Table2[[#This Row],[SC T]]=0, "--", Table2[[#This Row],[SC FE]]/Table2[[#This Row],[SC T]]))</f>
        <v>3.7735849056603772E-2</v>
      </c>
      <c r="AK281" s="15">
        <f>SUM(Table2[[#This Row],[FB T]],Table2[[#This Row],[XC T]],Table2[[#This Row],[VB T]],Table2[[#This Row],[SC T]])</f>
        <v>104</v>
      </c>
      <c r="AL281" s="2">
        <v>34</v>
      </c>
      <c r="AM281" s="2">
        <v>15</v>
      </c>
      <c r="AN281" s="2">
        <v>0</v>
      </c>
      <c r="AO281" s="2">
        <v>0</v>
      </c>
      <c r="AP281" s="6">
        <f>SUM(Table2[[#This Row],[BX B]:[BX FE]])</f>
        <v>49</v>
      </c>
      <c r="AQ281" s="11">
        <f>IF((Table2[[#This Row],[BX T]]/Table2[[#This Row],[Admission]]) = 0, "--", (Table2[[#This Row],[BX T]]/Table2[[#This Row],[Admission]]))</f>
        <v>0.19521912350597609</v>
      </c>
      <c r="AR281" s="11" t="str">
        <f>IF(Table2[[#This Row],[BX T]]=0,"--", IF(Table2[[#This Row],[BX HS]]/Table2[[#This Row],[BX T]]=0, "--", Table2[[#This Row],[BX HS]]/Table2[[#This Row],[BX T]]))</f>
        <v>--</v>
      </c>
      <c r="AS281" s="18" t="str">
        <f>IF(Table2[[#This Row],[BX T]]=0,"--", IF(Table2[[#This Row],[BX FE]]/Table2[[#This Row],[BX T]]=0, "--", Table2[[#This Row],[BX FE]]/Table2[[#This Row],[BX T]]))</f>
        <v>--</v>
      </c>
      <c r="AT281" s="2">
        <v>0</v>
      </c>
      <c r="AU281" s="2">
        <v>0</v>
      </c>
      <c r="AV281" s="2">
        <v>0</v>
      </c>
      <c r="AW281" s="2">
        <v>0</v>
      </c>
      <c r="AX281" s="6">
        <f>SUM(Table2[[#This Row],[SW B]:[SW FE]])</f>
        <v>0</v>
      </c>
      <c r="AY281" s="11" t="str">
        <f>IF((Table2[[#This Row],[SW T]]/Table2[[#This Row],[Admission]]) = 0, "--", (Table2[[#This Row],[SW T]]/Table2[[#This Row],[Admission]]))</f>
        <v>--</v>
      </c>
      <c r="AZ281" s="11" t="str">
        <f>IF(Table2[[#This Row],[SW T]]=0,"--", IF(Table2[[#This Row],[SW HS]]/Table2[[#This Row],[SW T]]=0, "--", Table2[[#This Row],[SW HS]]/Table2[[#This Row],[SW T]]))</f>
        <v>--</v>
      </c>
      <c r="BA281" s="18" t="str">
        <f>IF(Table2[[#This Row],[SW T]]=0,"--", IF(Table2[[#This Row],[SW FE]]/Table2[[#This Row],[SW T]]=0, "--", Table2[[#This Row],[SW FE]]/Table2[[#This Row],[SW T]]))</f>
        <v>--</v>
      </c>
      <c r="BB281" s="2">
        <v>0</v>
      </c>
      <c r="BC281" s="2">
        <v>8</v>
      </c>
      <c r="BD281" s="2">
        <v>0</v>
      </c>
      <c r="BE281" s="2">
        <v>0</v>
      </c>
      <c r="BF281" s="6">
        <f>SUM(Table2[[#This Row],[CHE B]:[CHE FE]])</f>
        <v>8</v>
      </c>
      <c r="BG281" s="11">
        <f>IF((Table2[[#This Row],[CHE T]]/Table2[[#This Row],[Admission]]) = 0, "--", (Table2[[#This Row],[CHE T]]/Table2[[#This Row],[Admission]]))</f>
        <v>3.1872509960159362E-2</v>
      </c>
      <c r="BH281" s="11" t="str">
        <f>IF(Table2[[#This Row],[CHE T]]=0,"--", IF(Table2[[#This Row],[CHE HS]]/Table2[[#This Row],[CHE T]]=0, "--", Table2[[#This Row],[CHE HS]]/Table2[[#This Row],[CHE T]]))</f>
        <v>--</v>
      </c>
      <c r="BI281" s="22" t="str">
        <f>IF(Table2[[#This Row],[CHE T]]=0,"--", IF(Table2[[#This Row],[CHE FE]]/Table2[[#This Row],[CHE T]]=0, "--", Table2[[#This Row],[CHE FE]]/Table2[[#This Row],[CHE T]]))</f>
        <v>--</v>
      </c>
      <c r="BJ281" s="2">
        <v>0</v>
      </c>
      <c r="BK281" s="2">
        <v>0</v>
      </c>
      <c r="BL281" s="2">
        <v>0</v>
      </c>
      <c r="BM281" s="2">
        <v>0</v>
      </c>
      <c r="BN281" s="6">
        <f>SUM(Table2[[#This Row],[WR B]:[WR FE]])</f>
        <v>0</v>
      </c>
      <c r="BO281" s="11" t="str">
        <f>IF((Table2[[#This Row],[WR T]]/Table2[[#This Row],[Admission]]) = 0, "--", (Table2[[#This Row],[WR T]]/Table2[[#This Row],[Admission]]))</f>
        <v>--</v>
      </c>
      <c r="BP281" s="11" t="str">
        <f>IF(Table2[[#This Row],[WR T]]=0,"--", IF(Table2[[#This Row],[WR HS]]/Table2[[#This Row],[WR T]]=0, "--", Table2[[#This Row],[WR HS]]/Table2[[#This Row],[WR T]]))</f>
        <v>--</v>
      </c>
      <c r="BQ281" s="18" t="str">
        <f>IF(Table2[[#This Row],[WR T]]=0,"--", IF(Table2[[#This Row],[WR FE]]/Table2[[#This Row],[WR T]]=0, "--", Table2[[#This Row],[WR FE]]/Table2[[#This Row],[WR T]]))</f>
        <v>--</v>
      </c>
      <c r="BR281" s="2">
        <v>0</v>
      </c>
      <c r="BS281" s="2">
        <v>0</v>
      </c>
      <c r="BT281" s="2">
        <v>0</v>
      </c>
      <c r="BU281" s="2">
        <v>0</v>
      </c>
      <c r="BV281" s="6">
        <f>SUM(Table2[[#This Row],[DNC B]:[DNC FE]])</f>
        <v>0</v>
      </c>
      <c r="BW281" s="11" t="str">
        <f>IF((Table2[[#This Row],[DNC T]]/Table2[[#This Row],[Admission]]) = 0, "--", (Table2[[#This Row],[DNC T]]/Table2[[#This Row],[Admission]]))</f>
        <v>--</v>
      </c>
      <c r="BX281" s="11" t="str">
        <f>IF(Table2[[#This Row],[DNC T]]=0,"--", IF(Table2[[#This Row],[DNC HS]]/Table2[[#This Row],[DNC T]]=0, "--", Table2[[#This Row],[DNC HS]]/Table2[[#This Row],[DNC T]]))</f>
        <v>--</v>
      </c>
      <c r="BY281" s="18" t="str">
        <f>IF(Table2[[#This Row],[DNC T]]=0,"--", IF(Table2[[#This Row],[DNC FE]]/Table2[[#This Row],[DNC T]]=0, "--", Table2[[#This Row],[DNC FE]]/Table2[[#This Row],[DNC T]]))</f>
        <v>--</v>
      </c>
      <c r="BZ281" s="24">
        <f>SUM(Table2[[#This Row],[BX T]],Table2[[#This Row],[SW T]],Table2[[#This Row],[CHE T]],Table2[[#This Row],[WR T]],Table2[[#This Row],[DNC T]])</f>
        <v>57</v>
      </c>
      <c r="CA281" s="2">
        <v>39</v>
      </c>
      <c r="CB281" s="2">
        <v>26</v>
      </c>
      <c r="CC281" s="2">
        <v>0</v>
      </c>
      <c r="CD281" s="2">
        <v>1</v>
      </c>
      <c r="CE281" s="6">
        <f>SUM(Table2[[#This Row],[TF B]:[TF FE]])</f>
        <v>66</v>
      </c>
      <c r="CF281" s="11">
        <f>IF((Table2[[#This Row],[TF T]]/Table2[[#This Row],[Admission]]) = 0, "--", (Table2[[#This Row],[TF T]]/Table2[[#This Row],[Admission]]))</f>
        <v>0.26294820717131473</v>
      </c>
      <c r="CG281" s="11" t="str">
        <f>IF(Table2[[#This Row],[TF T]]=0,"--", IF(Table2[[#This Row],[TF HS]]/Table2[[#This Row],[TF T]]=0, "--", Table2[[#This Row],[TF HS]]/Table2[[#This Row],[TF T]]))</f>
        <v>--</v>
      </c>
      <c r="CH281" s="18">
        <f>IF(Table2[[#This Row],[TF T]]=0,"--", IF(Table2[[#This Row],[TF FE]]/Table2[[#This Row],[TF T]]=0, "--", Table2[[#This Row],[TF FE]]/Table2[[#This Row],[TF T]]))</f>
        <v>1.5151515151515152E-2</v>
      </c>
      <c r="CI281" s="2">
        <v>0</v>
      </c>
      <c r="CJ281" s="2">
        <v>0</v>
      </c>
      <c r="CK281" s="2">
        <v>0</v>
      </c>
      <c r="CL281" s="2">
        <v>0</v>
      </c>
      <c r="CM281" s="6">
        <f>SUM(Table2[[#This Row],[BB B]:[BB FE]])</f>
        <v>0</v>
      </c>
      <c r="CN281" s="11" t="str">
        <f>IF((Table2[[#This Row],[BB T]]/Table2[[#This Row],[Admission]]) = 0, "--", (Table2[[#This Row],[BB T]]/Table2[[#This Row],[Admission]]))</f>
        <v>--</v>
      </c>
      <c r="CO281" s="11" t="str">
        <f>IF(Table2[[#This Row],[BB T]]=0,"--", IF(Table2[[#This Row],[BB HS]]/Table2[[#This Row],[BB T]]=0, "--", Table2[[#This Row],[BB HS]]/Table2[[#This Row],[BB T]]))</f>
        <v>--</v>
      </c>
      <c r="CP281" s="18" t="str">
        <f>IF(Table2[[#This Row],[BB T]]=0,"--", IF(Table2[[#This Row],[BB FE]]/Table2[[#This Row],[BB T]]=0, "--", Table2[[#This Row],[BB FE]]/Table2[[#This Row],[BB T]]))</f>
        <v>--</v>
      </c>
      <c r="CQ281" s="2">
        <v>0</v>
      </c>
      <c r="CR281" s="2">
        <v>0</v>
      </c>
      <c r="CS281" s="2">
        <v>0</v>
      </c>
      <c r="CT281" s="2">
        <v>0</v>
      </c>
      <c r="CU281" s="6">
        <f>SUM(Table2[[#This Row],[SB B]:[SB FE]])</f>
        <v>0</v>
      </c>
      <c r="CV281" s="11" t="str">
        <f>IF((Table2[[#This Row],[SB T]]/Table2[[#This Row],[Admission]]) = 0, "--", (Table2[[#This Row],[SB T]]/Table2[[#This Row],[Admission]]))</f>
        <v>--</v>
      </c>
      <c r="CW281" s="11" t="str">
        <f>IF(Table2[[#This Row],[SB T]]=0,"--", IF(Table2[[#This Row],[SB HS]]/Table2[[#This Row],[SB T]]=0, "--", Table2[[#This Row],[SB HS]]/Table2[[#This Row],[SB T]]))</f>
        <v>--</v>
      </c>
      <c r="CX281" s="18" t="str">
        <f>IF(Table2[[#This Row],[SB T]]=0,"--", IF(Table2[[#This Row],[SB FE]]/Table2[[#This Row],[SB T]]=0, "--", Table2[[#This Row],[SB FE]]/Table2[[#This Row],[SB T]]))</f>
        <v>--</v>
      </c>
      <c r="CY281" s="2">
        <v>22</v>
      </c>
      <c r="CZ281" s="2">
        <v>0</v>
      </c>
      <c r="DA281" s="2">
        <v>0</v>
      </c>
      <c r="DB281" s="2">
        <v>0</v>
      </c>
      <c r="DC281" s="6">
        <f>SUM(Table2[[#This Row],[GF B]:[GF FE]])</f>
        <v>22</v>
      </c>
      <c r="DD281" s="11">
        <f>IF((Table2[[#This Row],[GF T]]/Table2[[#This Row],[Admission]]) = 0, "--", (Table2[[#This Row],[GF T]]/Table2[[#This Row],[Admission]]))</f>
        <v>8.7649402390438252E-2</v>
      </c>
      <c r="DE281" s="11" t="str">
        <f>IF(Table2[[#This Row],[GF T]]=0,"--", IF(Table2[[#This Row],[GF HS]]/Table2[[#This Row],[GF T]]=0, "--", Table2[[#This Row],[GF HS]]/Table2[[#This Row],[GF T]]))</f>
        <v>--</v>
      </c>
      <c r="DF281" s="18" t="str">
        <f>IF(Table2[[#This Row],[GF T]]=0,"--", IF(Table2[[#This Row],[GF FE]]/Table2[[#This Row],[GF T]]=0, "--", Table2[[#This Row],[GF FE]]/Table2[[#This Row],[GF T]]))</f>
        <v>--</v>
      </c>
      <c r="DG281" s="2">
        <v>0</v>
      </c>
      <c r="DH281" s="2">
        <v>19</v>
      </c>
      <c r="DI281" s="2">
        <v>0</v>
      </c>
      <c r="DJ281" s="2">
        <v>5</v>
      </c>
      <c r="DK281" s="6">
        <f>SUM(Table2[[#This Row],[TN B]:[TN FE]])</f>
        <v>24</v>
      </c>
      <c r="DL281" s="11">
        <f>IF((Table2[[#This Row],[TN T]]/Table2[[#This Row],[Admission]]) = 0, "--", (Table2[[#This Row],[TN T]]/Table2[[#This Row],[Admission]]))</f>
        <v>9.5617529880478086E-2</v>
      </c>
      <c r="DM281" s="11" t="str">
        <f>IF(Table2[[#This Row],[TN T]]=0,"--", IF(Table2[[#This Row],[TN HS]]/Table2[[#This Row],[TN T]]=0, "--", Table2[[#This Row],[TN HS]]/Table2[[#This Row],[TN T]]))</f>
        <v>--</v>
      </c>
      <c r="DN281" s="18">
        <f>IF(Table2[[#This Row],[TN T]]=0,"--", IF(Table2[[#This Row],[TN FE]]/Table2[[#This Row],[TN T]]=0, "--", Table2[[#This Row],[TN FE]]/Table2[[#This Row],[TN T]]))</f>
        <v>0.20833333333333334</v>
      </c>
      <c r="DO281" s="2">
        <v>0</v>
      </c>
      <c r="DP281" s="2">
        <v>0</v>
      </c>
      <c r="DQ281" s="2">
        <v>0</v>
      </c>
      <c r="DR281" s="2">
        <v>0</v>
      </c>
      <c r="DS281" s="6">
        <f>SUM(Table2[[#This Row],[BND B]:[BND FE]])</f>
        <v>0</v>
      </c>
      <c r="DT281" s="11" t="str">
        <f>IF((Table2[[#This Row],[BND T]]/Table2[[#This Row],[Admission]]) = 0, "--", (Table2[[#This Row],[BND T]]/Table2[[#This Row],[Admission]]))</f>
        <v>--</v>
      </c>
      <c r="DU281" s="11" t="str">
        <f>IF(Table2[[#This Row],[BND T]]=0,"--", IF(Table2[[#This Row],[BND HS]]/Table2[[#This Row],[BND T]]=0, "--", Table2[[#This Row],[BND HS]]/Table2[[#This Row],[BND T]]))</f>
        <v>--</v>
      </c>
      <c r="DV281" s="18" t="str">
        <f>IF(Table2[[#This Row],[BND T]]=0,"--", IF(Table2[[#This Row],[BND FE]]/Table2[[#This Row],[BND T]]=0, "--", Table2[[#This Row],[BND FE]]/Table2[[#This Row],[BND T]]))</f>
        <v>--</v>
      </c>
      <c r="DW281" s="2">
        <v>0</v>
      </c>
      <c r="DX281" s="2">
        <v>0</v>
      </c>
      <c r="DY281" s="2">
        <v>0</v>
      </c>
      <c r="DZ281" s="2">
        <v>0</v>
      </c>
      <c r="EA281" s="6">
        <f>SUM(Table2[[#This Row],[SPE B]:[SPE FE]])</f>
        <v>0</v>
      </c>
      <c r="EB281" s="11" t="str">
        <f>IF((Table2[[#This Row],[SPE T]]/Table2[[#This Row],[Admission]]) = 0, "--", (Table2[[#This Row],[SPE T]]/Table2[[#This Row],[Admission]]))</f>
        <v>--</v>
      </c>
      <c r="EC281" s="11" t="str">
        <f>IF(Table2[[#This Row],[SPE T]]=0,"--", IF(Table2[[#This Row],[SPE HS]]/Table2[[#This Row],[SPE T]]=0, "--", Table2[[#This Row],[SPE HS]]/Table2[[#This Row],[SPE T]]))</f>
        <v>--</v>
      </c>
      <c r="ED281" s="18" t="str">
        <f>IF(Table2[[#This Row],[SPE T]]=0,"--", IF(Table2[[#This Row],[SPE FE]]/Table2[[#This Row],[SPE T]]=0, "--", Table2[[#This Row],[SPE FE]]/Table2[[#This Row],[SPE T]]))</f>
        <v>--</v>
      </c>
      <c r="EE281" s="2">
        <v>0</v>
      </c>
      <c r="EF281" s="2">
        <v>0</v>
      </c>
      <c r="EG281" s="2">
        <v>0</v>
      </c>
      <c r="EH281" s="2">
        <v>0</v>
      </c>
      <c r="EI281" s="6">
        <f>SUM(Table2[[#This Row],[ORC B]:[ORC FE]])</f>
        <v>0</v>
      </c>
      <c r="EJ281" s="11" t="str">
        <f>IF((Table2[[#This Row],[ORC T]]/Table2[[#This Row],[Admission]]) = 0, "--", (Table2[[#This Row],[ORC T]]/Table2[[#This Row],[Admission]]))</f>
        <v>--</v>
      </c>
      <c r="EK281" s="11" t="str">
        <f>IF(Table2[[#This Row],[ORC T]]=0,"--", IF(Table2[[#This Row],[ORC HS]]/Table2[[#This Row],[ORC T]]=0, "--", Table2[[#This Row],[ORC HS]]/Table2[[#This Row],[ORC T]]))</f>
        <v>--</v>
      </c>
      <c r="EL281" s="18" t="str">
        <f>IF(Table2[[#This Row],[ORC T]]=0,"--", IF(Table2[[#This Row],[ORC FE]]/Table2[[#This Row],[ORC T]]=0, "--", Table2[[#This Row],[ORC FE]]/Table2[[#This Row],[ORC T]]))</f>
        <v>--</v>
      </c>
      <c r="EM281" s="2">
        <v>0</v>
      </c>
      <c r="EN281" s="2">
        <v>0</v>
      </c>
      <c r="EO281" s="2">
        <v>0</v>
      </c>
      <c r="EP281" s="2">
        <v>0</v>
      </c>
      <c r="EQ281" s="6">
        <f>SUM(Table2[[#This Row],[SOL B]:[SOL FE]])</f>
        <v>0</v>
      </c>
      <c r="ER281" s="11" t="str">
        <f>IF((Table2[[#This Row],[SOL T]]/Table2[[#This Row],[Admission]]) = 0, "--", (Table2[[#This Row],[SOL T]]/Table2[[#This Row],[Admission]]))</f>
        <v>--</v>
      </c>
      <c r="ES281" s="11" t="str">
        <f>IF(Table2[[#This Row],[SOL T]]=0,"--", IF(Table2[[#This Row],[SOL HS]]/Table2[[#This Row],[SOL T]]=0, "--", Table2[[#This Row],[SOL HS]]/Table2[[#This Row],[SOL T]]))</f>
        <v>--</v>
      </c>
      <c r="ET281" s="18" t="str">
        <f>IF(Table2[[#This Row],[SOL T]]=0,"--", IF(Table2[[#This Row],[SOL FE]]/Table2[[#This Row],[SOL T]]=0, "--", Table2[[#This Row],[SOL FE]]/Table2[[#This Row],[SOL T]]))</f>
        <v>--</v>
      </c>
      <c r="EU281" s="2">
        <v>28</v>
      </c>
      <c r="EV281" s="2">
        <v>30</v>
      </c>
      <c r="EW281" s="2">
        <v>0</v>
      </c>
      <c r="EX281" s="2">
        <v>2</v>
      </c>
      <c r="EY281" s="6">
        <f>SUM(Table2[[#This Row],[CHO B]:[CHO FE]])</f>
        <v>60</v>
      </c>
      <c r="EZ281" s="11">
        <f>IF((Table2[[#This Row],[CHO T]]/Table2[[#This Row],[Admission]]) = 0, "--", (Table2[[#This Row],[CHO T]]/Table2[[#This Row],[Admission]]))</f>
        <v>0.23904382470119523</v>
      </c>
      <c r="FA281" s="11" t="str">
        <f>IF(Table2[[#This Row],[CHO T]]=0,"--", IF(Table2[[#This Row],[CHO HS]]/Table2[[#This Row],[CHO T]]=0, "--", Table2[[#This Row],[CHO HS]]/Table2[[#This Row],[CHO T]]))</f>
        <v>--</v>
      </c>
      <c r="FB281" s="18">
        <f>IF(Table2[[#This Row],[CHO T]]=0,"--", IF(Table2[[#This Row],[CHO FE]]/Table2[[#This Row],[CHO T]]=0, "--", Table2[[#This Row],[CHO FE]]/Table2[[#This Row],[CHO T]]))</f>
        <v>3.3333333333333333E-2</v>
      </c>
      <c r="FC28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172</v>
      </c>
      <c r="FD281">
        <v>101</v>
      </c>
      <c r="FE281">
        <v>0</v>
      </c>
      <c r="FF281" s="1" t="s">
        <v>390</v>
      </c>
      <c r="FG281" s="1" t="s">
        <v>390</v>
      </c>
      <c r="FH281">
        <v>0</v>
      </c>
      <c r="FI281">
        <v>0</v>
      </c>
      <c r="FJ281" s="1" t="s">
        <v>390</v>
      </c>
      <c r="FK281" s="1" t="s">
        <v>390</v>
      </c>
      <c r="FL281">
        <v>0</v>
      </c>
      <c r="FM281">
        <v>0</v>
      </c>
      <c r="FN281" s="1" t="s">
        <v>390</v>
      </c>
      <c r="FO281" s="1" t="s">
        <v>390</v>
      </c>
    </row>
    <row r="282" spans="1:171">
      <c r="A282">
        <v>983</v>
      </c>
      <c r="B282">
        <v>94</v>
      </c>
      <c r="C282" t="s">
        <v>94</v>
      </c>
      <c r="D282" t="s">
        <v>379</v>
      </c>
      <c r="E282" s="20">
        <v>2564</v>
      </c>
      <c r="F282" s="2">
        <v>121</v>
      </c>
      <c r="G282" s="2">
        <v>0</v>
      </c>
      <c r="H282" s="2">
        <v>0</v>
      </c>
      <c r="I282" s="2">
        <v>0</v>
      </c>
      <c r="J282" s="6">
        <f>SUM(Table2[[#This Row],[FB B]:[FB FE]])</f>
        <v>121</v>
      </c>
      <c r="K282" s="11">
        <f>IF((Table2[[#This Row],[FB T]]/Table2[[#This Row],[Admission]]) = 0, "--", (Table2[[#This Row],[FB T]]/Table2[[#This Row],[Admission]]))</f>
        <v>4.719188767550702E-2</v>
      </c>
      <c r="L282" s="11" t="str">
        <f>IF(Table2[[#This Row],[FB T]]=0,"--", IF(Table2[[#This Row],[FB HS]]/Table2[[#This Row],[FB T]]=0, "--", Table2[[#This Row],[FB HS]]/Table2[[#This Row],[FB T]]))</f>
        <v>--</v>
      </c>
      <c r="M282" s="18" t="str">
        <f>IF(Table2[[#This Row],[FB T]]=0,"--", IF(Table2[[#This Row],[FB FE]]/Table2[[#This Row],[FB T]]=0, "--", Table2[[#This Row],[FB FE]]/Table2[[#This Row],[FB T]]))</f>
        <v>--</v>
      </c>
      <c r="N282" s="2">
        <v>39</v>
      </c>
      <c r="O282" s="2">
        <v>33</v>
      </c>
      <c r="P282" s="2">
        <v>1</v>
      </c>
      <c r="Q282" s="2">
        <v>0</v>
      </c>
      <c r="R282" s="6">
        <f>SUM(Table2[[#This Row],[XC B]:[XC FE]])</f>
        <v>73</v>
      </c>
      <c r="S282" s="11">
        <f>IF((Table2[[#This Row],[XC T]]/Table2[[#This Row],[Admission]]) = 0, "--", (Table2[[#This Row],[XC T]]/Table2[[#This Row],[Admission]]))</f>
        <v>2.8471138845553821E-2</v>
      </c>
      <c r="T282" s="11">
        <f>IF(Table2[[#This Row],[XC T]]=0,"--", IF(Table2[[#This Row],[XC HS]]/Table2[[#This Row],[XC T]]=0, "--", Table2[[#This Row],[XC HS]]/Table2[[#This Row],[XC T]]))</f>
        <v>1.3698630136986301E-2</v>
      </c>
      <c r="U282" s="18" t="str">
        <f>IF(Table2[[#This Row],[XC T]]=0,"--", IF(Table2[[#This Row],[XC FE]]/Table2[[#This Row],[XC T]]=0, "--", Table2[[#This Row],[XC FE]]/Table2[[#This Row],[XC T]]))</f>
        <v>--</v>
      </c>
      <c r="V282" s="2">
        <v>40</v>
      </c>
      <c r="W282" s="2">
        <v>0</v>
      </c>
      <c r="X282" s="2">
        <v>0</v>
      </c>
      <c r="Y282" s="6">
        <f>SUM(Table2[[#This Row],[VB G]:[VB FE]])</f>
        <v>40</v>
      </c>
      <c r="Z282" s="11">
        <f>IF((Table2[[#This Row],[VB T]]/Table2[[#This Row],[Admission]]) = 0, "--", (Table2[[#This Row],[VB T]]/Table2[[#This Row],[Admission]]))</f>
        <v>1.5600624024960999E-2</v>
      </c>
      <c r="AA282" s="11" t="str">
        <f>IF(Table2[[#This Row],[VB T]]=0,"--", IF(Table2[[#This Row],[VB HS]]/Table2[[#This Row],[VB T]]=0, "--", Table2[[#This Row],[VB HS]]/Table2[[#This Row],[VB T]]))</f>
        <v>--</v>
      </c>
      <c r="AB282" s="18" t="str">
        <f>IF(Table2[[#This Row],[VB T]]=0,"--", IF(Table2[[#This Row],[VB FE]]/Table2[[#This Row],[VB T]]=0, "--", Table2[[#This Row],[VB FE]]/Table2[[#This Row],[VB T]]))</f>
        <v>--</v>
      </c>
      <c r="AC282" s="2">
        <v>79</v>
      </c>
      <c r="AD282" s="2">
        <v>71</v>
      </c>
      <c r="AE282" s="2">
        <v>0</v>
      </c>
      <c r="AF282" s="2">
        <v>0</v>
      </c>
      <c r="AG282" s="6">
        <f>SUM(Table2[[#This Row],[SC B]:[SC FE]])</f>
        <v>150</v>
      </c>
      <c r="AH282" s="11">
        <f>IF((Table2[[#This Row],[SC T]]/Table2[[#This Row],[Admission]]) = 0, "--", (Table2[[#This Row],[SC T]]/Table2[[#This Row],[Admission]]))</f>
        <v>5.8502340093603743E-2</v>
      </c>
      <c r="AI282" s="11" t="str">
        <f>IF(Table2[[#This Row],[SC T]]=0,"--", IF(Table2[[#This Row],[SC HS]]/Table2[[#This Row],[SC T]]=0, "--", Table2[[#This Row],[SC HS]]/Table2[[#This Row],[SC T]]))</f>
        <v>--</v>
      </c>
      <c r="AJ282" s="18" t="str">
        <f>IF(Table2[[#This Row],[SC T]]=0,"--", IF(Table2[[#This Row],[SC FE]]/Table2[[#This Row],[SC T]]=0, "--", Table2[[#This Row],[SC FE]]/Table2[[#This Row],[SC T]]))</f>
        <v>--</v>
      </c>
      <c r="AK282" s="15">
        <f>SUM(Table2[[#This Row],[FB T]],Table2[[#This Row],[XC T]],Table2[[#This Row],[VB T]],Table2[[#This Row],[SC T]])</f>
        <v>384</v>
      </c>
      <c r="AL282" s="2">
        <v>49</v>
      </c>
      <c r="AM282" s="2">
        <v>33</v>
      </c>
      <c r="AN282" s="2">
        <v>0</v>
      </c>
      <c r="AO282" s="2">
        <v>0</v>
      </c>
      <c r="AP282" s="6">
        <f>SUM(Table2[[#This Row],[BX B]:[BX FE]])</f>
        <v>82</v>
      </c>
      <c r="AQ282" s="11">
        <f>IF((Table2[[#This Row],[BX T]]/Table2[[#This Row],[Admission]]) = 0, "--", (Table2[[#This Row],[BX T]]/Table2[[#This Row],[Admission]]))</f>
        <v>3.1981279251170044E-2</v>
      </c>
      <c r="AR282" s="11" t="str">
        <f>IF(Table2[[#This Row],[BX T]]=0,"--", IF(Table2[[#This Row],[BX HS]]/Table2[[#This Row],[BX T]]=0, "--", Table2[[#This Row],[BX HS]]/Table2[[#This Row],[BX T]]))</f>
        <v>--</v>
      </c>
      <c r="AS282" s="18" t="str">
        <f>IF(Table2[[#This Row],[BX T]]=0,"--", IF(Table2[[#This Row],[BX FE]]/Table2[[#This Row],[BX T]]=0, "--", Table2[[#This Row],[BX FE]]/Table2[[#This Row],[BX T]]))</f>
        <v>--</v>
      </c>
      <c r="AT282" s="2">
        <v>33</v>
      </c>
      <c r="AU282" s="2">
        <v>49</v>
      </c>
      <c r="AV282" s="2">
        <v>0</v>
      </c>
      <c r="AW282" s="2">
        <v>0</v>
      </c>
      <c r="AX282" s="6">
        <f>SUM(Table2[[#This Row],[SW B]:[SW FE]])</f>
        <v>82</v>
      </c>
      <c r="AY282" s="11">
        <f>IF((Table2[[#This Row],[SW T]]/Table2[[#This Row],[Admission]]) = 0, "--", (Table2[[#This Row],[SW T]]/Table2[[#This Row],[Admission]]))</f>
        <v>3.1981279251170044E-2</v>
      </c>
      <c r="AZ282" s="11" t="str">
        <f>IF(Table2[[#This Row],[SW T]]=0,"--", IF(Table2[[#This Row],[SW HS]]/Table2[[#This Row],[SW T]]=0, "--", Table2[[#This Row],[SW HS]]/Table2[[#This Row],[SW T]]))</f>
        <v>--</v>
      </c>
      <c r="BA282" s="18" t="str">
        <f>IF(Table2[[#This Row],[SW T]]=0,"--", IF(Table2[[#This Row],[SW FE]]/Table2[[#This Row],[SW T]]=0, "--", Table2[[#This Row],[SW FE]]/Table2[[#This Row],[SW T]]))</f>
        <v>--</v>
      </c>
      <c r="BB282" s="2">
        <v>0</v>
      </c>
      <c r="BC282" s="2">
        <v>48</v>
      </c>
      <c r="BD282" s="2">
        <v>0</v>
      </c>
      <c r="BE282" s="2">
        <v>0</v>
      </c>
      <c r="BF282" s="6">
        <f>SUM(Table2[[#This Row],[CHE B]:[CHE FE]])</f>
        <v>48</v>
      </c>
      <c r="BG282" s="11">
        <f>IF((Table2[[#This Row],[CHE T]]/Table2[[#This Row],[Admission]]) = 0, "--", (Table2[[#This Row],[CHE T]]/Table2[[#This Row],[Admission]]))</f>
        <v>1.8720748829953199E-2</v>
      </c>
      <c r="BH282" s="11" t="str">
        <f>IF(Table2[[#This Row],[CHE T]]=0,"--", IF(Table2[[#This Row],[CHE HS]]/Table2[[#This Row],[CHE T]]=0, "--", Table2[[#This Row],[CHE HS]]/Table2[[#This Row],[CHE T]]))</f>
        <v>--</v>
      </c>
      <c r="BI282" s="22" t="str">
        <f>IF(Table2[[#This Row],[CHE T]]=0,"--", IF(Table2[[#This Row],[CHE FE]]/Table2[[#This Row],[CHE T]]=0, "--", Table2[[#This Row],[CHE FE]]/Table2[[#This Row],[CHE T]]))</f>
        <v>--</v>
      </c>
      <c r="BJ282" s="2">
        <v>32</v>
      </c>
      <c r="BK282" s="2">
        <v>1</v>
      </c>
      <c r="BL282" s="2">
        <v>0</v>
      </c>
      <c r="BM282" s="2">
        <v>0</v>
      </c>
      <c r="BN282" s="6">
        <f>SUM(Table2[[#This Row],[WR B]:[WR FE]])</f>
        <v>33</v>
      </c>
      <c r="BO282" s="11">
        <f>IF((Table2[[#This Row],[WR T]]/Table2[[#This Row],[Admission]]) = 0, "--", (Table2[[#This Row],[WR T]]/Table2[[#This Row],[Admission]]))</f>
        <v>1.2870514820592824E-2</v>
      </c>
      <c r="BP282" s="11" t="str">
        <f>IF(Table2[[#This Row],[WR T]]=0,"--", IF(Table2[[#This Row],[WR HS]]/Table2[[#This Row],[WR T]]=0, "--", Table2[[#This Row],[WR HS]]/Table2[[#This Row],[WR T]]))</f>
        <v>--</v>
      </c>
      <c r="BQ282" s="18" t="str">
        <f>IF(Table2[[#This Row],[WR T]]=0,"--", IF(Table2[[#This Row],[WR FE]]/Table2[[#This Row],[WR T]]=0, "--", Table2[[#This Row],[WR FE]]/Table2[[#This Row],[WR T]]))</f>
        <v>--</v>
      </c>
      <c r="BR282" s="2">
        <v>0</v>
      </c>
      <c r="BS282" s="2">
        <v>30</v>
      </c>
      <c r="BT282" s="2">
        <v>0</v>
      </c>
      <c r="BU282" s="2">
        <v>1</v>
      </c>
      <c r="BV282" s="6">
        <f>SUM(Table2[[#This Row],[DNC B]:[DNC FE]])</f>
        <v>31</v>
      </c>
      <c r="BW282" s="11">
        <f>IF((Table2[[#This Row],[DNC T]]/Table2[[#This Row],[Admission]]) = 0, "--", (Table2[[#This Row],[DNC T]]/Table2[[#This Row],[Admission]]))</f>
        <v>1.2090483619344774E-2</v>
      </c>
      <c r="BX282" s="11" t="str">
        <f>IF(Table2[[#This Row],[DNC T]]=0,"--", IF(Table2[[#This Row],[DNC HS]]/Table2[[#This Row],[DNC T]]=0, "--", Table2[[#This Row],[DNC HS]]/Table2[[#This Row],[DNC T]]))</f>
        <v>--</v>
      </c>
      <c r="BY282" s="18">
        <f>IF(Table2[[#This Row],[DNC T]]=0,"--", IF(Table2[[#This Row],[DNC FE]]/Table2[[#This Row],[DNC T]]=0, "--", Table2[[#This Row],[DNC FE]]/Table2[[#This Row],[DNC T]]))</f>
        <v>3.2258064516129031E-2</v>
      </c>
      <c r="BZ282" s="24">
        <f>SUM(Table2[[#This Row],[BX T]],Table2[[#This Row],[SW T]],Table2[[#This Row],[CHE T]],Table2[[#This Row],[WR T]],Table2[[#This Row],[DNC T]])</f>
        <v>276</v>
      </c>
      <c r="CA282" s="2">
        <v>99</v>
      </c>
      <c r="CB282" s="2">
        <v>86</v>
      </c>
      <c r="CC282" s="2">
        <v>0</v>
      </c>
      <c r="CD282" s="2">
        <v>1</v>
      </c>
      <c r="CE282" s="6">
        <f>SUM(Table2[[#This Row],[TF B]:[TF FE]])</f>
        <v>186</v>
      </c>
      <c r="CF282" s="11">
        <f>IF((Table2[[#This Row],[TF T]]/Table2[[#This Row],[Admission]]) = 0, "--", (Table2[[#This Row],[TF T]]/Table2[[#This Row],[Admission]]))</f>
        <v>7.2542901716068642E-2</v>
      </c>
      <c r="CG282" s="11" t="str">
        <f>IF(Table2[[#This Row],[TF T]]=0,"--", IF(Table2[[#This Row],[TF HS]]/Table2[[#This Row],[TF T]]=0, "--", Table2[[#This Row],[TF HS]]/Table2[[#This Row],[TF T]]))</f>
        <v>--</v>
      </c>
      <c r="CH282" s="18">
        <f>IF(Table2[[#This Row],[TF T]]=0,"--", IF(Table2[[#This Row],[TF FE]]/Table2[[#This Row],[TF T]]=0, "--", Table2[[#This Row],[TF FE]]/Table2[[#This Row],[TF T]]))</f>
        <v>5.3763440860215058E-3</v>
      </c>
      <c r="CI282" s="2">
        <v>48</v>
      </c>
      <c r="CJ282" s="2">
        <v>0</v>
      </c>
      <c r="CK282" s="2">
        <v>0</v>
      </c>
      <c r="CL282" s="2">
        <v>0</v>
      </c>
      <c r="CM282" s="6">
        <f>SUM(Table2[[#This Row],[BB B]:[BB FE]])</f>
        <v>48</v>
      </c>
      <c r="CN282" s="11">
        <f>IF((Table2[[#This Row],[BB T]]/Table2[[#This Row],[Admission]]) = 0, "--", (Table2[[#This Row],[BB T]]/Table2[[#This Row],[Admission]]))</f>
        <v>1.8720748829953199E-2</v>
      </c>
      <c r="CO282" s="11" t="str">
        <f>IF(Table2[[#This Row],[BB T]]=0,"--", IF(Table2[[#This Row],[BB HS]]/Table2[[#This Row],[BB T]]=0, "--", Table2[[#This Row],[BB HS]]/Table2[[#This Row],[BB T]]))</f>
        <v>--</v>
      </c>
      <c r="CP282" s="18" t="str">
        <f>IF(Table2[[#This Row],[BB T]]=0,"--", IF(Table2[[#This Row],[BB FE]]/Table2[[#This Row],[BB T]]=0, "--", Table2[[#This Row],[BB FE]]/Table2[[#This Row],[BB T]]))</f>
        <v>--</v>
      </c>
      <c r="CQ282" s="2">
        <v>0</v>
      </c>
      <c r="CR282" s="2">
        <v>44</v>
      </c>
      <c r="CS282" s="2">
        <v>0</v>
      </c>
      <c r="CT282" s="2">
        <v>0</v>
      </c>
      <c r="CU282" s="6">
        <f>SUM(Table2[[#This Row],[SB B]:[SB FE]])</f>
        <v>44</v>
      </c>
      <c r="CV282" s="11">
        <f>IF((Table2[[#This Row],[SB T]]/Table2[[#This Row],[Admission]]) = 0, "--", (Table2[[#This Row],[SB T]]/Table2[[#This Row],[Admission]]))</f>
        <v>1.7160686427457099E-2</v>
      </c>
      <c r="CW282" s="11" t="str">
        <f>IF(Table2[[#This Row],[SB T]]=0,"--", IF(Table2[[#This Row],[SB HS]]/Table2[[#This Row],[SB T]]=0, "--", Table2[[#This Row],[SB HS]]/Table2[[#This Row],[SB T]]))</f>
        <v>--</v>
      </c>
      <c r="CX282" s="18" t="str">
        <f>IF(Table2[[#This Row],[SB T]]=0,"--", IF(Table2[[#This Row],[SB FE]]/Table2[[#This Row],[SB T]]=0, "--", Table2[[#This Row],[SB FE]]/Table2[[#This Row],[SB T]]))</f>
        <v>--</v>
      </c>
      <c r="CY282" s="2">
        <v>12</v>
      </c>
      <c r="CZ282" s="2">
        <v>15</v>
      </c>
      <c r="DA282" s="2">
        <v>0</v>
      </c>
      <c r="DB282" s="2">
        <v>0</v>
      </c>
      <c r="DC282" s="6">
        <f>SUM(Table2[[#This Row],[GF B]:[GF FE]])</f>
        <v>27</v>
      </c>
      <c r="DD282" s="11">
        <f>IF((Table2[[#This Row],[GF T]]/Table2[[#This Row],[Admission]]) = 0, "--", (Table2[[#This Row],[GF T]]/Table2[[#This Row],[Admission]]))</f>
        <v>1.0530421216848674E-2</v>
      </c>
      <c r="DE282" s="11" t="str">
        <f>IF(Table2[[#This Row],[GF T]]=0,"--", IF(Table2[[#This Row],[GF HS]]/Table2[[#This Row],[GF T]]=0, "--", Table2[[#This Row],[GF HS]]/Table2[[#This Row],[GF T]]))</f>
        <v>--</v>
      </c>
      <c r="DF282" s="18" t="str">
        <f>IF(Table2[[#This Row],[GF T]]=0,"--", IF(Table2[[#This Row],[GF FE]]/Table2[[#This Row],[GF T]]=0, "--", Table2[[#This Row],[GF FE]]/Table2[[#This Row],[GF T]]))</f>
        <v>--</v>
      </c>
      <c r="DG282" s="2">
        <v>26</v>
      </c>
      <c r="DH282" s="2">
        <v>19</v>
      </c>
      <c r="DI282" s="2">
        <v>0</v>
      </c>
      <c r="DJ282" s="2">
        <v>0</v>
      </c>
      <c r="DK282" s="6">
        <f>SUM(Table2[[#This Row],[TN B]:[TN FE]])</f>
        <v>45</v>
      </c>
      <c r="DL282" s="11">
        <f>IF((Table2[[#This Row],[TN T]]/Table2[[#This Row],[Admission]]) = 0, "--", (Table2[[#This Row],[TN T]]/Table2[[#This Row],[Admission]]))</f>
        <v>1.7550702028081122E-2</v>
      </c>
      <c r="DM282" s="11" t="str">
        <f>IF(Table2[[#This Row],[TN T]]=0,"--", IF(Table2[[#This Row],[TN HS]]/Table2[[#This Row],[TN T]]=0, "--", Table2[[#This Row],[TN HS]]/Table2[[#This Row],[TN T]]))</f>
        <v>--</v>
      </c>
      <c r="DN282" s="18" t="str">
        <f>IF(Table2[[#This Row],[TN T]]=0,"--", IF(Table2[[#This Row],[TN FE]]/Table2[[#This Row],[TN T]]=0, "--", Table2[[#This Row],[TN FE]]/Table2[[#This Row],[TN T]]))</f>
        <v>--</v>
      </c>
      <c r="DO282" s="2">
        <v>56</v>
      </c>
      <c r="DP282" s="2">
        <v>47</v>
      </c>
      <c r="DQ282" s="2">
        <v>0</v>
      </c>
      <c r="DR282" s="2">
        <v>0</v>
      </c>
      <c r="DS282" s="6">
        <f>SUM(Table2[[#This Row],[BND B]:[BND FE]])</f>
        <v>103</v>
      </c>
      <c r="DT282" s="11">
        <f>IF((Table2[[#This Row],[BND T]]/Table2[[#This Row],[Admission]]) = 0, "--", (Table2[[#This Row],[BND T]]/Table2[[#This Row],[Admission]]))</f>
        <v>4.0171606864274574E-2</v>
      </c>
      <c r="DU282" s="11" t="str">
        <f>IF(Table2[[#This Row],[BND T]]=0,"--", IF(Table2[[#This Row],[BND HS]]/Table2[[#This Row],[BND T]]=0, "--", Table2[[#This Row],[BND HS]]/Table2[[#This Row],[BND T]]))</f>
        <v>--</v>
      </c>
      <c r="DV282" s="18" t="str">
        <f>IF(Table2[[#This Row],[BND T]]=0,"--", IF(Table2[[#This Row],[BND FE]]/Table2[[#This Row],[BND T]]=0, "--", Table2[[#This Row],[BND FE]]/Table2[[#This Row],[BND T]]))</f>
        <v>--</v>
      </c>
      <c r="DW282" s="2">
        <v>49</v>
      </c>
      <c r="DX282" s="2">
        <v>40</v>
      </c>
      <c r="DY282" s="2">
        <v>0</v>
      </c>
      <c r="DZ282" s="2">
        <v>0</v>
      </c>
      <c r="EA282" s="6">
        <f>SUM(Table2[[#This Row],[SPE B]:[SPE FE]])</f>
        <v>89</v>
      </c>
      <c r="EB282" s="11">
        <f>IF((Table2[[#This Row],[SPE T]]/Table2[[#This Row],[Admission]]) = 0, "--", (Table2[[#This Row],[SPE T]]/Table2[[#This Row],[Admission]]))</f>
        <v>3.4711388455538221E-2</v>
      </c>
      <c r="EC282" s="11" t="str">
        <f>IF(Table2[[#This Row],[SPE T]]=0,"--", IF(Table2[[#This Row],[SPE HS]]/Table2[[#This Row],[SPE T]]=0, "--", Table2[[#This Row],[SPE HS]]/Table2[[#This Row],[SPE T]]))</f>
        <v>--</v>
      </c>
      <c r="ED282" s="18" t="str">
        <f>IF(Table2[[#This Row],[SPE T]]=0,"--", IF(Table2[[#This Row],[SPE FE]]/Table2[[#This Row],[SPE T]]=0, "--", Table2[[#This Row],[SPE FE]]/Table2[[#This Row],[SPE T]]))</f>
        <v>--</v>
      </c>
      <c r="EE282" s="2">
        <v>0</v>
      </c>
      <c r="EF282" s="2">
        <v>0</v>
      </c>
      <c r="EG282" s="2">
        <v>0</v>
      </c>
      <c r="EH282" s="2">
        <v>0</v>
      </c>
      <c r="EI282" s="6">
        <f>SUM(Table2[[#This Row],[ORC B]:[ORC FE]])</f>
        <v>0</v>
      </c>
      <c r="EJ282" s="11" t="str">
        <f>IF((Table2[[#This Row],[ORC T]]/Table2[[#This Row],[Admission]]) = 0, "--", (Table2[[#This Row],[ORC T]]/Table2[[#This Row],[Admission]]))</f>
        <v>--</v>
      </c>
      <c r="EK282" s="11" t="str">
        <f>IF(Table2[[#This Row],[ORC T]]=0,"--", IF(Table2[[#This Row],[ORC HS]]/Table2[[#This Row],[ORC T]]=0, "--", Table2[[#This Row],[ORC HS]]/Table2[[#This Row],[ORC T]]))</f>
        <v>--</v>
      </c>
      <c r="EL282" s="18" t="str">
        <f>IF(Table2[[#This Row],[ORC T]]=0,"--", IF(Table2[[#This Row],[ORC FE]]/Table2[[#This Row],[ORC T]]=0, "--", Table2[[#This Row],[ORC FE]]/Table2[[#This Row],[ORC T]]))</f>
        <v>--</v>
      </c>
      <c r="EM282" s="2">
        <v>4</v>
      </c>
      <c r="EN282" s="2">
        <v>3</v>
      </c>
      <c r="EO282" s="2">
        <v>0</v>
      </c>
      <c r="EP282" s="2">
        <v>0</v>
      </c>
      <c r="EQ282" s="6">
        <f>SUM(Table2[[#This Row],[SOL B]:[SOL FE]])</f>
        <v>7</v>
      </c>
      <c r="ER282" s="11">
        <f>IF((Table2[[#This Row],[SOL T]]/Table2[[#This Row],[Admission]]) = 0, "--", (Table2[[#This Row],[SOL T]]/Table2[[#This Row],[Admission]]))</f>
        <v>2.7301092043681748E-3</v>
      </c>
      <c r="ES282" s="11" t="str">
        <f>IF(Table2[[#This Row],[SOL T]]=0,"--", IF(Table2[[#This Row],[SOL HS]]/Table2[[#This Row],[SOL T]]=0, "--", Table2[[#This Row],[SOL HS]]/Table2[[#This Row],[SOL T]]))</f>
        <v>--</v>
      </c>
      <c r="ET282" s="18" t="str">
        <f>IF(Table2[[#This Row],[SOL T]]=0,"--", IF(Table2[[#This Row],[SOL FE]]/Table2[[#This Row],[SOL T]]=0, "--", Table2[[#This Row],[SOL FE]]/Table2[[#This Row],[SOL T]]))</f>
        <v>--</v>
      </c>
      <c r="EU282" s="2">
        <v>36</v>
      </c>
      <c r="EV282" s="2">
        <v>35</v>
      </c>
      <c r="EW282" s="2">
        <v>0</v>
      </c>
      <c r="EX282" s="2">
        <v>0</v>
      </c>
      <c r="EY282" s="6">
        <f>SUM(Table2[[#This Row],[CHO B]:[CHO FE]])</f>
        <v>71</v>
      </c>
      <c r="EZ282" s="11">
        <f>IF((Table2[[#This Row],[CHO T]]/Table2[[#This Row],[Admission]]) = 0, "--", (Table2[[#This Row],[CHO T]]/Table2[[#This Row],[Admission]]))</f>
        <v>2.7691107644305771E-2</v>
      </c>
      <c r="FA282" s="11" t="str">
        <f>IF(Table2[[#This Row],[CHO T]]=0,"--", IF(Table2[[#This Row],[CHO HS]]/Table2[[#This Row],[CHO T]]=0, "--", Table2[[#This Row],[CHO HS]]/Table2[[#This Row],[CHO T]]))</f>
        <v>--</v>
      </c>
      <c r="FB282" s="18" t="str">
        <f>IF(Table2[[#This Row],[CHO T]]=0,"--", IF(Table2[[#This Row],[CHO FE]]/Table2[[#This Row],[CHO T]]=0, "--", Table2[[#This Row],[CHO FE]]/Table2[[#This Row],[CHO T]]))</f>
        <v>--</v>
      </c>
      <c r="FC28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620</v>
      </c>
      <c r="FD282">
        <v>2</v>
      </c>
      <c r="FE282">
        <v>0</v>
      </c>
      <c r="FF282">
        <v>14</v>
      </c>
      <c r="FG282">
        <v>0</v>
      </c>
      <c r="FH282">
        <v>0</v>
      </c>
      <c r="FI282">
        <v>8</v>
      </c>
      <c r="FJ282" s="1" t="s">
        <v>390</v>
      </c>
      <c r="FK282" s="1" t="s">
        <v>390</v>
      </c>
      <c r="FL282">
        <v>0</v>
      </c>
      <c r="FM282">
        <v>0</v>
      </c>
      <c r="FN282" s="1" t="s">
        <v>390</v>
      </c>
      <c r="FO282" s="1" t="s">
        <v>390</v>
      </c>
    </row>
    <row r="283" spans="1:171">
      <c r="A283">
        <v>1020</v>
      </c>
      <c r="B283">
        <v>272</v>
      </c>
      <c r="C283" t="s">
        <v>92</v>
      </c>
      <c r="D283" t="s">
        <v>380</v>
      </c>
      <c r="E283" s="20">
        <v>32</v>
      </c>
      <c r="F283" s="2">
        <v>6</v>
      </c>
      <c r="G283" s="2">
        <v>0</v>
      </c>
      <c r="H283" s="2">
        <v>0</v>
      </c>
      <c r="I283" s="2">
        <v>0</v>
      </c>
      <c r="J283" s="6">
        <f>SUM(Table2[[#This Row],[FB B]:[FB FE]])</f>
        <v>6</v>
      </c>
      <c r="K283" s="11">
        <f>IF((Table2[[#This Row],[FB T]]/Table2[[#This Row],[Admission]]) = 0, "--", (Table2[[#This Row],[FB T]]/Table2[[#This Row],[Admission]]))</f>
        <v>0.1875</v>
      </c>
      <c r="L283" s="11" t="str">
        <f>IF(Table2[[#This Row],[FB T]]=0,"--", IF(Table2[[#This Row],[FB HS]]/Table2[[#This Row],[FB T]]=0, "--", Table2[[#This Row],[FB HS]]/Table2[[#This Row],[FB T]]))</f>
        <v>--</v>
      </c>
      <c r="M283" s="18" t="str">
        <f>IF(Table2[[#This Row],[FB T]]=0,"--", IF(Table2[[#This Row],[FB FE]]/Table2[[#This Row],[FB T]]=0, "--", Table2[[#This Row],[FB FE]]/Table2[[#This Row],[FB T]]))</f>
        <v>--</v>
      </c>
      <c r="N283" s="2">
        <v>1</v>
      </c>
      <c r="O283" s="2">
        <v>0</v>
      </c>
      <c r="P283" s="2">
        <v>0</v>
      </c>
      <c r="Q283" s="2">
        <v>0</v>
      </c>
      <c r="R283" s="6">
        <f>SUM(Table2[[#This Row],[XC B]:[XC FE]])</f>
        <v>1</v>
      </c>
      <c r="S283" s="11">
        <f>IF((Table2[[#This Row],[XC T]]/Table2[[#This Row],[Admission]]) = 0, "--", (Table2[[#This Row],[XC T]]/Table2[[#This Row],[Admission]]))</f>
        <v>3.125E-2</v>
      </c>
      <c r="T283" s="11" t="str">
        <f>IF(Table2[[#This Row],[XC T]]=0,"--", IF(Table2[[#This Row],[XC HS]]/Table2[[#This Row],[XC T]]=0, "--", Table2[[#This Row],[XC HS]]/Table2[[#This Row],[XC T]]))</f>
        <v>--</v>
      </c>
      <c r="U283" s="18" t="str">
        <f>IF(Table2[[#This Row],[XC T]]=0,"--", IF(Table2[[#This Row],[XC FE]]/Table2[[#This Row],[XC T]]=0, "--", Table2[[#This Row],[XC FE]]/Table2[[#This Row],[XC T]]))</f>
        <v>--</v>
      </c>
      <c r="V283" s="2">
        <v>9</v>
      </c>
      <c r="W283" s="2">
        <v>0</v>
      </c>
      <c r="X283" s="2">
        <v>0</v>
      </c>
      <c r="Y283" s="6">
        <f>SUM(Table2[[#This Row],[VB G]:[VB FE]])</f>
        <v>9</v>
      </c>
      <c r="Z283" s="11">
        <f>IF((Table2[[#This Row],[VB T]]/Table2[[#This Row],[Admission]]) = 0, "--", (Table2[[#This Row],[VB T]]/Table2[[#This Row],[Admission]]))</f>
        <v>0.28125</v>
      </c>
      <c r="AA283" s="11" t="str">
        <f>IF(Table2[[#This Row],[VB T]]=0,"--", IF(Table2[[#This Row],[VB HS]]/Table2[[#This Row],[VB T]]=0, "--", Table2[[#This Row],[VB HS]]/Table2[[#This Row],[VB T]]))</f>
        <v>--</v>
      </c>
      <c r="AB283" s="18" t="str">
        <f>IF(Table2[[#This Row],[VB T]]=0,"--", IF(Table2[[#This Row],[VB FE]]/Table2[[#This Row],[VB T]]=0, "--", Table2[[#This Row],[VB FE]]/Table2[[#This Row],[VB T]]))</f>
        <v>--</v>
      </c>
      <c r="AC283" s="2">
        <v>0</v>
      </c>
      <c r="AD283" s="2">
        <v>0</v>
      </c>
      <c r="AE283" s="2">
        <v>0</v>
      </c>
      <c r="AF283" s="2">
        <v>0</v>
      </c>
      <c r="AG283" s="6">
        <f>SUM(Table2[[#This Row],[SC B]:[SC FE]])</f>
        <v>0</v>
      </c>
      <c r="AH283" s="11" t="str">
        <f>IF((Table2[[#This Row],[SC T]]/Table2[[#This Row],[Admission]]) = 0, "--", (Table2[[#This Row],[SC T]]/Table2[[#This Row],[Admission]]))</f>
        <v>--</v>
      </c>
      <c r="AI283" s="11" t="str">
        <f>IF(Table2[[#This Row],[SC T]]=0,"--", IF(Table2[[#This Row],[SC HS]]/Table2[[#This Row],[SC T]]=0, "--", Table2[[#This Row],[SC HS]]/Table2[[#This Row],[SC T]]))</f>
        <v>--</v>
      </c>
      <c r="AJ283" s="18" t="str">
        <f>IF(Table2[[#This Row],[SC T]]=0,"--", IF(Table2[[#This Row],[SC FE]]/Table2[[#This Row],[SC T]]=0, "--", Table2[[#This Row],[SC FE]]/Table2[[#This Row],[SC T]]))</f>
        <v>--</v>
      </c>
      <c r="AK283" s="15">
        <f>SUM(Table2[[#This Row],[FB T]],Table2[[#This Row],[XC T]],Table2[[#This Row],[VB T]],Table2[[#This Row],[SC T]])</f>
        <v>16</v>
      </c>
      <c r="AL283" s="2">
        <v>7</v>
      </c>
      <c r="AM283" s="2">
        <v>7</v>
      </c>
      <c r="AN283" s="2">
        <v>0</v>
      </c>
      <c r="AO283" s="2">
        <v>0</v>
      </c>
      <c r="AP283" s="6">
        <f>SUM(Table2[[#This Row],[BX B]:[BX FE]])</f>
        <v>14</v>
      </c>
      <c r="AQ283" s="11">
        <f>IF((Table2[[#This Row],[BX T]]/Table2[[#This Row],[Admission]]) = 0, "--", (Table2[[#This Row],[BX T]]/Table2[[#This Row],[Admission]]))</f>
        <v>0.4375</v>
      </c>
      <c r="AR283" s="11" t="str">
        <f>IF(Table2[[#This Row],[BX T]]=0,"--", IF(Table2[[#This Row],[BX HS]]/Table2[[#This Row],[BX T]]=0, "--", Table2[[#This Row],[BX HS]]/Table2[[#This Row],[BX T]]))</f>
        <v>--</v>
      </c>
      <c r="AS283" s="18" t="str">
        <f>IF(Table2[[#This Row],[BX T]]=0,"--", IF(Table2[[#This Row],[BX FE]]/Table2[[#This Row],[BX T]]=0, "--", Table2[[#This Row],[BX FE]]/Table2[[#This Row],[BX T]]))</f>
        <v>--</v>
      </c>
      <c r="AT283" s="2">
        <v>0</v>
      </c>
      <c r="AU283" s="2">
        <v>0</v>
      </c>
      <c r="AV283" s="2">
        <v>0</v>
      </c>
      <c r="AW283" s="2">
        <v>0</v>
      </c>
      <c r="AX283" s="6">
        <f>SUM(Table2[[#This Row],[SW B]:[SW FE]])</f>
        <v>0</v>
      </c>
      <c r="AY283" s="11" t="str">
        <f>IF((Table2[[#This Row],[SW T]]/Table2[[#This Row],[Admission]]) = 0, "--", (Table2[[#This Row],[SW T]]/Table2[[#This Row],[Admission]]))</f>
        <v>--</v>
      </c>
      <c r="AZ283" s="11" t="str">
        <f>IF(Table2[[#This Row],[SW T]]=0,"--", IF(Table2[[#This Row],[SW HS]]/Table2[[#This Row],[SW T]]=0, "--", Table2[[#This Row],[SW HS]]/Table2[[#This Row],[SW T]]))</f>
        <v>--</v>
      </c>
      <c r="BA283" s="18" t="str">
        <f>IF(Table2[[#This Row],[SW T]]=0,"--", IF(Table2[[#This Row],[SW FE]]/Table2[[#This Row],[SW T]]=0, "--", Table2[[#This Row],[SW FE]]/Table2[[#This Row],[SW T]]))</f>
        <v>--</v>
      </c>
      <c r="BB283" s="2">
        <v>0</v>
      </c>
      <c r="BC283" s="2">
        <v>0</v>
      </c>
      <c r="BD283" s="2">
        <v>0</v>
      </c>
      <c r="BE283" s="2">
        <v>0</v>
      </c>
      <c r="BF283" s="6">
        <f>SUM(Table2[[#This Row],[CHE B]:[CHE FE]])</f>
        <v>0</v>
      </c>
      <c r="BG283" s="11" t="str">
        <f>IF((Table2[[#This Row],[CHE T]]/Table2[[#This Row],[Admission]]) = 0, "--", (Table2[[#This Row],[CHE T]]/Table2[[#This Row],[Admission]]))</f>
        <v>--</v>
      </c>
      <c r="BH283" s="11" t="str">
        <f>IF(Table2[[#This Row],[CHE T]]=0,"--", IF(Table2[[#This Row],[CHE HS]]/Table2[[#This Row],[CHE T]]=0, "--", Table2[[#This Row],[CHE HS]]/Table2[[#This Row],[CHE T]]))</f>
        <v>--</v>
      </c>
      <c r="BI283" s="22" t="str">
        <f>IF(Table2[[#This Row],[CHE T]]=0,"--", IF(Table2[[#This Row],[CHE FE]]/Table2[[#This Row],[CHE T]]=0, "--", Table2[[#This Row],[CHE FE]]/Table2[[#This Row],[CHE T]]))</f>
        <v>--</v>
      </c>
      <c r="BJ283" s="2">
        <v>0</v>
      </c>
      <c r="BK283" s="2">
        <v>0</v>
      </c>
      <c r="BL283" s="2">
        <v>0</v>
      </c>
      <c r="BM283" s="2">
        <v>0</v>
      </c>
      <c r="BN283" s="6">
        <f>SUM(Table2[[#This Row],[WR B]:[WR FE]])</f>
        <v>0</v>
      </c>
      <c r="BO283" s="11" t="str">
        <f>IF((Table2[[#This Row],[WR T]]/Table2[[#This Row],[Admission]]) = 0, "--", (Table2[[#This Row],[WR T]]/Table2[[#This Row],[Admission]]))</f>
        <v>--</v>
      </c>
      <c r="BP283" s="11" t="str">
        <f>IF(Table2[[#This Row],[WR T]]=0,"--", IF(Table2[[#This Row],[WR HS]]/Table2[[#This Row],[WR T]]=0, "--", Table2[[#This Row],[WR HS]]/Table2[[#This Row],[WR T]]))</f>
        <v>--</v>
      </c>
      <c r="BQ283" s="18" t="str">
        <f>IF(Table2[[#This Row],[WR T]]=0,"--", IF(Table2[[#This Row],[WR FE]]/Table2[[#This Row],[WR T]]=0, "--", Table2[[#This Row],[WR FE]]/Table2[[#This Row],[WR T]]))</f>
        <v>--</v>
      </c>
      <c r="BR283" s="2">
        <v>0</v>
      </c>
      <c r="BS283" s="2">
        <v>0</v>
      </c>
      <c r="BT283" s="2">
        <v>0</v>
      </c>
      <c r="BU283" s="2">
        <v>0</v>
      </c>
      <c r="BV283" s="6">
        <f>SUM(Table2[[#This Row],[DNC B]:[DNC FE]])</f>
        <v>0</v>
      </c>
      <c r="BW283" s="11" t="str">
        <f>IF((Table2[[#This Row],[DNC T]]/Table2[[#This Row],[Admission]]) = 0, "--", (Table2[[#This Row],[DNC T]]/Table2[[#This Row],[Admission]]))</f>
        <v>--</v>
      </c>
      <c r="BX283" s="11" t="str">
        <f>IF(Table2[[#This Row],[DNC T]]=0,"--", IF(Table2[[#This Row],[DNC HS]]/Table2[[#This Row],[DNC T]]=0, "--", Table2[[#This Row],[DNC HS]]/Table2[[#This Row],[DNC T]]))</f>
        <v>--</v>
      </c>
      <c r="BY283" s="18" t="str">
        <f>IF(Table2[[#This Row],[DNC T]]=0,"--", IF(Table2[[#This Row],[DNC FE]]/Table2[[#This Row],[DNC T]]=0, "--", Table2[[#This Row],[DNC FE]]/Table2[[#This Row],[DNC T]]))</f>
        <v>--</v>
      </c>
      <c r="BZ283" s="24">
        <f>SUM(Table2[[#This Row],[BX T]],Table2[[#This Row],[SW T]],Table2[[#This Row],[CHE T]],Table2[[#This Row],[WR T]],Table2[[#This Row],[DNC T]])</f>
        <v>14</v>
      </c>
      <c r="CA283" s="2">
        <v>7</v>
      </c>
      <c r="CB283" s="2">
        <v>9</v>
      </c>
      <c r="CC283" s="2">
        <v>0</v>
      </c>
      <c r="CD283" s="2">
        <v>0</v>
      </c>
      <c r="CE283" s="6">
        <f>SUM(Table2[[#This Row],[TF B]:[TF FE]])</f>
        <v>16</v>
      </c>
      <c r="CF283" s="11">
        <f>IF((Table2[[#This Row],[TF T]]/Table2[[#This Row],[Admission]]) = 0, "--", (Table2[[#This Row],[TF T]]/Table2[[#This Row],[Admission]]))</f>
        <v>0.5</v>
      </c>
      <c r="CG283" s="11" t="str">
        <f>IF(Table2[[#This Row],[TF T]]=0,"--", IF(Table2[[#This Row],[TF HS]]/Table2[[#This Row],[TF T]]=0, "--", Table2[[#This Row],[TF HS]]/Table2[[#This Row],[TF T]]))</f>
        <v>--</v>
      </c>
      <c r="CH283" s="18" t="str">
        <f>IF(Table2[[#This Row],[TF T]]=0,"--", IF(Table2[[#This Row],[TF FE]]/Table2[[#This Row],[TF T]]=0, "--", Table2[[#This Row],[TF FE]]/Table2[[#This Row],[TF T]]))</f>
        <v>--</v>
      </c>
      <c r="CI283" s="2">
        <v>0</v>
      </c>
      <c r="CJ283" s="2">
        <v>0</v>
      </c>
      <c r="CK283" s="2">
        <v>0</v>
      </c>
      <c r="CL283" s="2">
        <v>0</v>
      </c>
      <c r="CM283" s="6">
        <f>SUM(Table2[[#This Row],[BB B]:[BB FE]])</f>
        <v>0</v>
      </c>
      <c r="CN283" s="11" t="str">
        <f>IF((Table2[[#This Row],[BB T]]/Table2[[#This Row],[Admission]]) = 0, "--", (Table2[[#This Row],[BB T]]/Table2[[#This Row],[Admission]]))</f>
        <v>--</v>
      </c>
      <c r="CO283" s="11" t="str">
        <f>IF(Table2[[#This Row],[BB T]]=0,"--", IF(Table2[[#This Row],[BB HS]]/Table2[[#This Row],[BB T]]=0, "--", Table2[[#This Row],[BB HS]]/Table2[[#This Row],[BB T]]))</f>
        <v>--</v>
      </c>
      <c r="CP283" s="18" t="str">
        <f>IF(Table2[[#This Row],[BB T]]=0,"--", IF(Table2[[#This Row],[BB FE]]/Table2[[#This Row],[BB T]]=0, "--", Table2[[#This Row],[BB FE]]/Table2[[#This Row],[BB T]]))</f>
        <v>--</v>
      </c>
      <c r="CQ283" s="2">
        <v>0</v>
      </c>
      <c r="CR283" s="2">
        <v>0</v>
      </c>
      <c r="CS283" s="2">
        <v>0</v>
      </c>
      <c r="CT283" s="2">
        <v>0</v>
      </c>
      <c r="CU283" s="6">
        <f>SUM(Table2[[#This Row],[SB B]:[SB FE]])</f>
        <v>0</v>
      </c>
      <c r="CV283" s="11" t="str">
        <f>IF((Table2[[#This Row],[SB T]]/Table2[[#This Row],[Admission]]) = 0, "--", (Table2[[#This Row],[SB T]]/Table2[[#This Row],[Admission]]))</f>
        <v>--</v>
      </c>
      <c r="CW283" s="11" t="str">
        <f>IF(Table2[[#This Row],[SB T]]=0,"--", IF(Table2[[#This Row],[SB HS]]/Table2[[#This Row],[SB T]]=0, "--", Table2[[#This Row],[SB HS]]/Table2[[#This Row],[SB T]]))</f>
        <v>--</v>
      </c>
      <c r="CX283" s="18" t="str">
        <f>IF(Table2[[#This Row],[SB T]]=0,"--", IF(Table2[[#This Row],[SB FE]]/Table2[[#This Row],[SB T]]=0, "--", Table2[[#This Row],[SB FE]]/Table2[[#This Row],[SB T]]))</f>
        <v>--</v>
      </c>
      <c r="CY283" s="2">
        <v>0</v>
      </c>
      <c r="CZ283" s="2">
        <v>0</v>
      </c>
      <c r="DA283" s="2">
        <v>0</v>
      </c>
      <c r="DB283" s="2">
        <v>0</v>
      </c>
      <c r="DC283" s="6">
        <f>SUM(Table2[[#This Row],[GF B]:[GF FE]])</f>
        <v>0</v>
      </c>
      <c r="DD283" s="11" t="str">
        <f>IF((Table2[[#This Row],[GF T]]/Table2[[#This Row],[Admission]]) = 0, "--", (Table2[[#This Row],[GF T]]/Table2[[#This Row],[Admission]]))</f>
        <v>--</v>
      </c>
      <c r="DE283" s="11" t="str">
        <f>IF(Table2[[#This Row],[GF T]]=0,"--", IF(Table2[[#This Row],[GF HS]]/Table2[[#This Row],[GF T]]=0, "--", Table2[[#This Row],[GF HS]]/Table2[[#This Row],[GF T]]))</f>
        <v>--</v>
      </c>
      <c r="DF283" s="18" t="str">
        <f>IF(Table2[[#This Row],[GF T]]=0,"--", IF(Table2[[#This Row],[GF FE]]/Table2[[#This Row],[GF T]]=0, "--", Table2[[#This Row],[GF FE]]/Table2[[#This Row],[GF T]]))</f>
        <v>--</v>
      </c>
      <c r="DG283" s="2">
        <v>0</v>
      </c>
      <c r="DH283" s="2">
        <v>2</v>
      </c>
      <c r="DI283" s="2">
        <v>0</v>
      </c>
      <c r="DJ283" s="2">
        <v>0</v>
      </c>
      <c r="DK283" s="6">
        <f>SUM(Table2[[#This Row],[TN B]:[TN FE]])</f>
        <v>2</v>
      </c>
      <c r="DL283" s="11">
        <f>IF((Table2[[#This Row],[TN T]]/Table2[[#This Row],[Admission]]) = 0, "--", (Table2[[#This Row],[TN T]]/Table2[[#This Row],[Admission]]))</f>
        <v>6.25E-2</v>
      </c>
      <c r="DM283" s="11" t="str">
        <f>IF(Table2[[#This Row],[TN T]]=0,"--", IF(Table2[[#This Row],[TN HS]]/Table2[[#This Row],[TN T]]=0, "--", Table2[[#This Row],[TN HS]]/Table2[[#This Row],[TN T]]))</f>
        <v>--</v>
      </c>
      <c r="DN283" s="18" t="str">
        <f>IF(Table2[[#This Row],[TN T]]=0,"--", IF(Table2[[#This Row],[TN FE]]/Table2[[#This Row],[TN T]]=0, "--", Table2[[#This Row],[TN FE]]/Table2[[#This Row],[TN T]]))</f>
        <v>--</v>
      </c>
      <c r="DO283" s="2">
        <v>0</v>
      </c>
      <c r="DP283" s="2">
        <v>0</v>
      </c>
      <c r="DQ283" s="2">
        <v>0</v>
      </c>
      <c r="DR283" s="2">
        <v>0</v>
      </c>
      <c r="DS283" s="6">
        <f>SUM(Table2[[#This Row],[BND B]:[BND FE]])</f>
        <v>0</v>
      </c>
      <c r="DT283" s="11" t="str">
        <f>IF((Table2[[#This Row],[BND T]]/Table2[[#This Row],[Admission]]) = 0, "--", (Table2[[#This Row],[BND T]]/Table2[[#This Row],[Admission]]))</f>
        <v>--</v>
      </c>
      <c r="DU283" s="11" t="str">
        <f>IF(Table2[[#This Row],[BND T]]=0,"--", IF(Table2[[#This Row],[BND HS]]/Table2[[#This Row],[BND T]]=0, "--", Table2[[#This Row],[BND HS]]/Table2[[#This Row],[BND T]]))</f>
        <v>--</v>
      </c>
      <c r="DV283" s="18" t="str">
        <f>IF(Table2[[#This Row],[BND T]]=0,"--", IF(Table2[[#This Row],[BND FE]]/Table2[[#This Row],[BND T]]=0, "--", Table2[[#This Row],[BND FE]]/Table2[[#This Row],[BND T]]))</f>
        <v>--</v>
      </c>
      <c r="DW283" s="2">
        <v>0</v>
      </c>
      <c r="DX283" s="2">
        <v>0</v>
      </c>
      <c r="DY283" s="2">
        <v>0</v>
      </c>
      <c r="DZ283" s="2">
        <v>0</v>
      </c>
      <c r="EA283" s="6">
        <f>SUM(Table2[[#This Row],[SPE B]:[SPE FE]])</f>
        <v>0</v>
      </c>
      <c r="EB283" s="11" t="str">
        <f>IF((Table2[[#This Row],[SPE T]]/Table2[[#This Row],[Admission]]) = 0, "--", (Table2[[#This Row],[SPE T]]/Table2[[#This Row],[Admission]]))</f>
        <v>--</v>
      </c>
      <c r="EC283" s="11" t="str">
        <f>IF(Table2[[#This Row],[SPE T]]=0,"--", IF(Table2[[#This Row],[SPE HS]]/Table2[[#This Row],[SPE T]]=0, "--", Table2[[#This Row],[SPE HS]]/Table2[[#This Row],[SPE T]]))</f>
        <v>--</v>
      </c>
      <c r="ED283" s="18" t="str">
        <f>IF(Table2[[#This Row],[SPE T]]=0,"--", IF(Table2[[#This Row],[SPE FE]]/Table2[[#This Row],[SPE T]]=0, "--", Table2[[#This Row],[SPE FE]]/Table2[[#This Row],[SPE T]]))</f>
        <v>--</v>
      </c>
      <c r="EE283" s="2">
        <v>0</v>
      </c>
      <c r="EF283" s="2">
        <v>0</v>
      </c>
      <c r="EG283" s="2">
        <v>0</v>
      </c>
      <c r="EH283" s="2">
        <v>0</v>
      </c>
      <c r="EI283" s="6">
        <f>SUM(Table2[[#This Row],[ORC B]:[ORC FE]])</f>
        <v>0</v>
      </c>
      <c r="EJ283" s="11" t="str">
        <f>IF((Table2[[#This Row],[ORC T]]/Table2[[#This Row],[Admission]]) = 0, "--", (Table2[[#This Row],[ORC T]]/Table2[[#This Row],[Admission]]))</f>
        <v>--</v>
      </c>
      <c r="EK283" s="11" t="str">
        <f>IF(Table2[[#This Row],[ORC T]]=0,"--", IF(Table2[[#This Row],[ORC HS]]/Table2[[#This Row],[ORC T]]=0, "--", Table2[[#This Row],[ORC HS]]/Table2[[#This Row],[ORC T]]))</f>
        <v>--</v>
      </c>
      <c r="EL283" s="18" t="str">
        <f>IF(Table2[[#This Row],[ORC T]]=0,"--", IF(Table2[[#This Row],[ORC FE]]/Table2[[#This Row],[ORC T]]=0, "--", Table2[[#This Row],[ORC FE]]/Table2[[#This Row],[ORC T]]))</f>
        <v>--</v>
      </c>
      <c r="EM283" s="2">
        <v>0</v>
      </c>
      <c r="EN283" s="2">
        <v>0</v>
      </c>
      <c r="EO283" s="2">
        <v>0</v>
      </c>
      <c r="EP283" s="2">
        <v>0</v>
      </c>
      <c r="EQ283" s="6">
        <f>SUM(Table2[[#This Row],[SOL B]:[SOL FE]])</f>
        <v>0</v>
      </c>
      <c r="ER283" s="11" t="str">
        <f>IF((Table2[[#This Row],[SOL T]]/Table2[[#This Row],[Admission]]) = 0, "--", (Table2[[#This Row],[SOL T]]/Table2[[#This Row],[Admission]]))</f>
        <v>--</v>
      </c>
      <c r="ES283" s="11" t="str">
        <f>IF(Table2[[#This Row],[SOL T]]=0,"--", IF(Table2[[#This Row],[SOL HS]]/Table2[[#This Row],[SOL T]]=0, "--", Table2[[#This Row],[SOL HS]]/Table2[[#This Row],[SOL T]]))</f>
        <v>--</v>
      </c>
      <c r="ET283" s="18" t="str">
        <f>IF(Table2[[#This Row],[SOL T]]=0,"--", IF(Table2[[#This Row],[SOL FE]]/Table2[[#This Row],[SOL T]]=0, "--", Table2[[#This Row],[SOL FE]]/Table2[[#This Row],[SOL T]]))</f>
        <v>--</v>
      </c>
      <c r="EU283" s="2">
        <v>0</v>
      </c>
      <c r="EV283" s="2">
        <v>0</v>
      </c>
      <c r="EW283" s="2">
        <v>0</v>
      </c>
      <c r="EX283" s="2">
        <v>0</v>
      </c>
      <c r="EY283" s="6">
        <f>SUM(Table2[[#This Row],[CHO B]:[CHO FE]])</f>
        <v>0</v>
      </c>
      <c r="EZ283" s="11" t="str">
        <f>IF((Table2[[#This Row],[CHO T]]/Table2[[#This Row],[Admission]]) = 0, "--", (Table2[[#This Row],[CHO T]]/Table2[[#This Row],[Admission]]))</f>
        <v>--</v>
      </c>
      <c r="FA283" s="11" t="str">
        <f>IF(Table2[[#This Row],[CHO T]]=0,"--", IF(Table2[[#This Row],[CHO HS]]/Table2[[#This Row],[CHO T]]=0, "--", Table2[[#This Row],[CHO HS]]/Table2[[#This Row],[CHO T]]))</f>
        <v>--</v>
      </c>
      <c r="FB283" s="18" t="str">
        <f>IF(Table2[[#This Row],[CHO T]]=0,"--", IF(Table2[[#This Row],[CHO FE]]/Table2[[#This Row],[CHO T]]=0, "--", Table2[[#This Row],[CHO FE]]/Table2[[#This Row],[CHO T]]))</f>
        <v>--</v>
      </c>
      <c r="FC283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18</v>
      </c>
      <c r="FD283">
        <v>0</v>
      </c>
      <c r="FE283">
        <v>0</v>
      </c>
      <c r="FF283" s="1" t="s">
        <v>390</v>
      </c>
      <c r="FG283" s="1" t="s">
        <v>390</v>
      </c>
      <c r="FH283">
        <v>0</v>
      </c>
      <c r="FI283">
        <v>0</v>
      </c>
      <c r="FJ283" s="1" t="s">
        <v>390</v>
      </c>
      <c r="FK283" s="1" t="s">
        <v>390</v>
      </c>
      <c r="FL283">
        <v>0</v>
      </c>
      <c r="FM283">
        <v>0</v>
      </c>
      <c r="FN283" s="1" t="s">
        <v>390</v>
      </c>
      <c r="FO283" s="1" t="s">
        <v>390</v>
      </c>
    </row>
    <row r="284" spans="1:171">
      <c r="A284">
        <v>926</v>
      </c>
      <c r="B284">
        <v>441</v>
      </c>
      <c r="C284" t="s">
        <v>92</v>
      </c>
      <c r="D284" t="s">
        <v>381</v>
      </c>
      <c r="E284" s="20">
        <v>19</v>
      </c>
      <c r="F284" s="2">
        <v>0</v>
      </c>
      <c r="G284" s="2">
        <v>0</v>
      </c>
      <c r="H284" s="2">
        <v>0</v>
      </c>
      <c r="I284" s="2">
        <v>0</v>
      </c>
      <c r="J284" s="6">
        <f>SUM(Table2[[#This Row],[FB B]:[FB FE]])</f>
        <v>0</v>
      </c>
      <c r="K284" s="11" t="str">
        <f>IF((Table2[[#This Row],[FB T]]/Table2[[#This Row],[Admission]]) = 0, "--", (Table2[[#This Row],[FB T]]/Table2[[#This Row],[Admission]]))</f>
        <v>--</v>
      </c>
      <c r="L284" s="11" t="str">
        <f>IF(Table2[[#This Row],[FB T]]=0,"--", IF(Table2[[#This Row],[FB HS]]/Table2[[#This Row],[FB T]]=0, "--", Table2[[#This Row],[FB HS]]/Table2[[#This Row],[FB T]]))</f>
        <v>--</v>
      </c>
      <c r="M284" s="18" t="str">
        <f>IF(Table2[[#This Row],[FB T]]=0,"--", IF(Table2[[#This Row],[FB FE]]/Table2[[#This Row],[FB T]]=0, "--", Table2[[#This Row],[FB FE]]/Table2[[#This Row],[FB T]]))</f>
        <v>--</v>
      </c>
      <c r="N284" s="2">
        <v>3</v>
      </c>
      <c r="O284" s="2">
        <v>2</v>
      </c>
      <c r="P284" s="2">
        <v>0</v>
      </c>
      <c r="Q284" s="2">
        <v>0</v>
      </c>
      <c r="R284" s="6">
        <f>SUM(Table2[[#This Row],[XC B]:[XC FE]])</f>
        <v>5</v>
      </c>
      <c r="S284" s="11">
        <f>IF((Table2[[#This Row],[XC T]]/Table2[[#This Row],[Admission]]) = 0, "--", (Table2[[#This Row],[XC T]]/Table2[[#This Row],[Admission]]))</f>
        <v>0.26315789473684209</v>
      </c>
      <c r="T284" s="11" t="str">
        <f>IF(Table2[[#This Row],[XC T]]=0,"--", IF(Table2[[#This Row],[XC HS]]/Table2[[#This Row],[XC T]]=0, "--", Table2[[#This Row],[XC HS]]/Table2[[#This Row],[XC T]]))</f>
        <v>--</v>
      </c>
      <c r="U284" s="18" t="str">
        <f>IF(Table2[[#This Row],[XC T]]=0,"--", IF(Table2[[#This Row],[XC FE]]/Table2[[#This Row],[XC T]]=0, "--", Table2[[#This Row],[XC FE]]/Table2[[#This Row],[XC T]]))</f>
        <v>--</v>
      </c>
      <c r="V284" s="2">
        <v>0</v>
      </c>
      <c r="W284" s="2">
        <v>0</v>
      </c>
      <c r="X284" s="2">
        <v>0</v>
      </c>
      <c r="Y284" s="6">
        <f>SUM(Table2[[#This Row],[VB G]:[VB FE]])</f>
        <v>0</v>
      </c>
      <c r="Z284" s="11" t="str">
        <f>IF((Table2[[#This Row],[VB T]]/Table2[[#This Row],[Admission]]) = 0, "--", (Table2[[#This Row],[VB T]]/Table2[[#This Row],[Admission]]))</f>
        <v>--</v>
      </c>
      <c r="AA284" s="11" t="str">
        <f>IF(Table2[[#This Row],[VB T]]=0,"--", IF(Table2[[#This Row],[VB HS]]/Table2[[#This Row],[VB T]]=0, "--", Table2[[#This Row],[VB HS]]/Table2[[#This Row],[VB T]]))</f>
        <v>--</v>
      </c>
      <c r="AB284" s="18" t="str">
        <f>IF(Table2[[#This Row],[VB T]]=0,"--", IF(Table2[[#This Row],[VB FE]]/Table2[[#This Row],[VB T]]=0, "--", Table2[[#This Row],[VB FE]]/Table2[[#This Row],[VB T]]))</f>
        <v>--</v>
      </c>
      <c r="AC284" s="2">
        <v>13</v>
      </c>
      <c r="AD284" s="2">
        <v>3</v>
      </c>
      <c r="AE284" s="2">
        <v>0</v>
      </c>
      <c r="AF284" s="2">
        <v>0</v>
      </c>
      <c r="AG284" s="6">
        <f>SUM(Table2[[#This Row],[SC B]:[SC FE]])</f>
        <v>16</v>
      </c>
      <c r="AH284" s="11">
        <f>IF((Table2[[#This Row],[SC T]]/Table2[[#This Row],[Admission]]) = 0, "--", (Table2[[#This Row],[SC T]]/Table2[[#This Row],[Admission]]))</f>
        <v>0.84210526315789469</v>
      </c>
      <c r="AI284" s="11" t="str">
        <f>IF(Table2[[#This Row],[SC T]]=0,"--", IF(Table2[[#This Row],[SC HS]]/Table2[[#This Row],[SC T]]=0, "--", Table2[[#This Row],[SC HS]]/Table2[[#This Row],[SC T]]))</f>
        <v>--</v>
      </c>
      <c r="AJ284" s="18" t="str">
        <f>IF(Table2[[#This Row],[SC T]]=0,"--", IF(Table2[[#This Row],[SC FE]]/Table2[[#This Row],[SC T]]=0, "--", Table2[[#This Row],[SC FE]]/Table2[[#This Row],[SC T]]))</f>
        <v>--</v>
      </c>
      <c r="AK284" s="15">
        <f>SUM(Table2[[#This Row],[FB T]],Table2[[#This Row],[XC T]],Table2[[#This Row],[VB T]],Table2[[#This Row],[SC T]])</f>
        <v>21</v>
      </c>
      <c r="AL284" s="2">
        <v>12</v>
      </c>
      <c r="AM284" s="2">
        <v>0</v>
      </c>
      <c r="AN284" s="2">
        <v>0</v>
      </c>
      <c r="AO284" s="2">
        <v>0</v>
      </c>
      <c r="AP284" s="6">
        <f>SUM(Table2[[#This Row],[BX B]:[BX FE]])</f>
        <v>12</v>
      </c>
      <c r="AQ284" s="11">
        <f>IF((Table2[[#This Row],[BX T]]/Table2[[#This Row],[Admission]]) = 0, "--", (Table2[[#This Row],[BX T]]/Table2[[#This Row],[Admission]]))</f>
        <v>0.63157894736842102</v>
      </c>
      <c r="AR284" s="11" t="str">
        <f>IF(Table2[[#This Row],[BX T]]=0,"--", IF(Table2[[#This Row],[BX HS]]/Table2[[#This Row],[BX T]]=0, "--", Table2[[#This Row],[BX HS]]/Table2[[#This Row],[BX T]]))</f>
        <v>--</v>
      </c>
      <c r="AS284" s="18" t="str">
        <f>IF(Table2[[#This Row],[BX T]]=0,"--", IF(Table2[[#This Row],[BX FE]]/Table2[[#This Row],[BX T]]=0, "--", Table2[[#This Row],[BX FE]]/Table2[[#This Row],[BX T]]))</f>
        <v>--</v>
      </c>
      <c r="AT284" s="2">
        <v>0</v>
      </c>
      <c r="AU284" s="2">
        <v>0</v>
      </c>
      <c r="AV284" s="2">
        <v>0</v>
      </c>
      <c r="AW284" s="2">
        <v>0</v>
      </c>
      <c r="AX284" s="6">
        <f>SUM(Table2[[#This Row],[SW B]:[SW FE]])</f>
        <v>0</v>
      </c>
      <c r="AY284" s="11" t="str">
        <f>IF((Table2[[#This Row],[SW T]]/Table2[[#This Row],[Admission]]) = 0, "--", (Table2[[#This Row],[SW T]]/Table2[[#This Row],[Admission]]))</f>
        <v>--</v>
      </c>
      <c r="AZ284" s="11" t="str">
        <f>IF(Table2[[#This Row],[SW T]]=0,"--", IF(Table2[[#This Row],[SW HS]]/Table2[[#This Row],[SW T]]=0, "--", Table2[[#This Row],[SW HS]]/Table2[[#This Row],[SW T]]))</f>
        <v>--</v>
      </c>
      <c r="BA284" s="18" t="str">
        <f>IF(Table2[[#This Row],[SW T]]=0,"--", IF(Table2[[#This Row],[SW FE]]/Table2[[#This Row],[SW T]]=0, "--", Table2[[#This Row],[SW FE]]/Table2[[#This Row],[SW T]]))</f>
        <v>--</v>
      </c>
      <c r="BB284" s="2">
        <v>0</v>
      </c>
      <c r="BC284" s="2">
        <v>0</v>
      </c>
      <c r="BD284" s="2">
        <v>0</v>
      </c>
      <c r="BE284" s="2">
        <v>0</v>
      </c>
      <c r="BF284" s="6">
        <f>SUM(Table2[[#This Row],[CHE B]:[CHE FE]])</f>
        <v>0</v>
      </c>
      <c r="BG284" s="11" t="str">
        <f>IF((Table2[[#This Row],[CHE T]]/Table2[[#This Row],[Admission]]) = 0, "--", (Table2[[#This Row],[CHE T]]/Table2[[#This Row],[Admission]]))</f>
        <v>--</v>
      </c>
      <c r="BH284" s="11" t="str">
        <f>IF(Table2[[#This Row],[CHE T]]=0,"--", IF(Table2[[#This Row],[CHE HS]]/Table2[[#This Row],[CHE T]]=0, "--", Table2[[#This Row],[CHE HS]]/Table2[[#This Row],[CHE T]]))</f>
        <v>--</v>
      </c>
      <c r="BI284" s="22" t="str">
        <f>IF(Table2[[#This Row],[CHE T]]=0,"--", IF(Table2[[#This Row],[CHE FE]]/Table2[[#This Row],[CHE T]]=0, "--", Table2[[#This Row],[CHE FE]]/Table2[[#This Row],[CHE T]]))</f>
        <v>--</v>
      </c>
      <c r="BJ284" s="2">
        <v>0</v>
      </c>
      <c r="BK284" s="2">
        <v>0</v>
      </c>
      <c r="BL284" s="2">
        <v>0</v>
      </c>
      <c r="BM284" s="2">
        <v>0</v>
      </c>
      <c r="BN284" s="6">
        <f>SUM(Table2[[#This Row],[WR B]:[WR FE]])</f>
        <v>0</v>
      </c>
      <c r="BO284" s="11" t="str">
        <f>IF((Table2[[#This Row],[WR T]]/Table2[[#This Row],[Admission]]) = 0, "--", (Table2[[#This Row],[WR T]]/Table2[[#This Row],[Admission]]))</f>
        <v>--</v>
      </c>
      <c r="BP284" s="11" t="str">
        <f>IF(Table2[[#This Row],[WR T]]=0,"--", IF(Table2[[#This Row],[WR HS]]/Table2[[#This Row],[WR T]]=0, "--", Table2[[#This Row],[WR HS]]/Table2[[#This Row],[WR T]]))</f>
        <v>--</v>
      </c>
      <c r="BQ284" s="18" t="str">
        <f>IF(Table2[[#This Row],[WR T]]=0,"--", IF(Table2[[#This Row],[WR FE]]/Table2[[#This Row],[WR T]]=0, "--", Table2[[#This Row],[WR FE]]/Table2[[#This Row],[WR T]]))</f>
        <v>--</v>
      </c>
      <c r="BR284" s="2">
        <v>0</v>
      </c>
      <c r="BS284" s="2">
        <v>0</v>
      </c>
      <c r="BT284" s="2">
        <v>0</v>
      </c>
      <c r="BU284" s="2">
        <v>0</v>
      </c>
      <c r="BV284" s="6">
        <f>SUM(Table2[[#This Row],[DNC B]:[DNC FE]])</f>
        <v>0</v>
      </c>
      <c r="BW284" s="11" t="str">
        <f>IF((Table2[[#This Row],[DNC T]]/Table2[[#This Row],[Admission]]) = 0, "--", (Table2[[#This Row],[DNC T]]/Table2[[#This Row],[Admission]]))</f>
        <v>--</v>
      </c>
      <c r="BX284" s="11" t="str">
        <f>IF(Table2[[#This Row],[DNC T]]=0,"--", IF(Table2[[#This Row],[DNC HS]]/Table2[[#This Row],[DNC T]]=0, "--", Table2[[#This Row],[DNC HS]]/Table2[[#This Row],[DNC T]]))</f>
        <v>--</v>
      </c>
      <c r="BY284" s="18" t="str">
        <f>IF(Table2[[#This Row],[DNC T]]=0,"--", IF(Table2[[#This Row],[DNC FE]]/Table2[[#This Row],[DNC T]]=0, "--", Table2[[#This Row],[DNC FE]]/Table2[[#This Row],[DNC T]]))</f>
        <v>--</v>
      </c>
      <c r="BZ284" s="24">
        <f>SUM(Table2[[#This Row],[BX T]],Table2[[#This Row],[SW T]],Table2[[#This Row],[CHE T]],Table2[[#This Row],[WR T]],Table2[[#This Row],[DNC T]])</f>
        <v>12</v>
      </c>
      <c r="CA284" s="2">
        <v>13</v>
      </c>
      <c r="CB284" s="2">
        <v>5</v>
      </c>
      <c r="CC284" s="2">
        <v>0</v>
      </c>
      <c r="CD284" s="2">
        <v>0</v>
      </c>
      <c r="CE284" s="6">
        <f>SUM(Table2[[#This Row],[TF B]:[TF FE]])</f>
        <v>18</v>
      </c>
      <c r="CF284" s="11">
        <f>IF((Table2[[#This Row],[TF T]]/Table2[[#This Row],[Admission]]) = 0, "--", (Table2[[#This Row],[TF T]]/Table2[[#This Row],[Admission]]))</f>
        <v>0.94736842105263153</v>
      </c>
      <c r="CG284" s="11" t="str">
        <f>IF(Table2[[#This Row],[TF T]]=0,"--", IF(Table2[[#This Row],[TF HS]]/Table2[[#This Row],[TF T]]=0, "--", Table2[[#This Row],[TF HS]]/Table2[[#This Row],[TF T]]))</f>
        <v>--</v>
      </c>
      <c r="CH284" s="18" t="str">
        <f>IF(Table2[[#This Row],[TF T]]=0,"--", IF(Table2[[#This Row],[TF FE]]/Table2[[#This Row],[TF T]]=0, "--", Table2[[#This Row],[TF FE]]/Table2[[#This Row],[TF T]]))</f>
        <v>--</v>
      </c>
      <c r="CI284" s="2">
        <v>0</v>
      </c>
      <c r="CJ284" s="2">
        <v>0</v>
      </c>
      <c r="CK284" s="2">
        <v>0</v>
      </c>
      <c r="CL284" s="2">
        <v>0</v>
      </c>
      <c r="CM284" s="6">
        <f>SUM(Table2[[#This Row],[BB B]:[BB FE]])</f>
        <v>0</v>
      </c>
      <c r="CN284" s="11" t="str">
        <f>IF((Table2[[#This Row],[BB T]]/Table2[[#This Row],[Admission]]) = 0, "--", (Table2[[#This Row],[BB T]]/Table2[[#This Row],[Admission]]))</f>
        <v>--</v>
      </c>
      <c r="CO284" s="11" t="str">
        <f>IF(Table2[[#This Row],[BB T]]=0,"--", IF(Table2[[#This Row],[BB HS]]/Table2[[#This Row],[BB T]]=0, "--", Table2[[#This Row],[BB HS]]/Table2[[#This Row],[BB T]]))</f>
        <v>--</v>
      </c>
      <c r="CP284" s="18" t="str">
        <f>IF(Table2[[#This Row],[BB T]]=0,"--", IF(Table2[[#This Row],[BB FE]]/Table2[[#This Row],[BB T]]=0, "--", Table2[[#This Row],[BB FE]]/Table2[[#This Row],[BB T]]))</f>
        <v>--</v>
      </c>
      <c r="CQ284" s="2">
        <v>0</v>
      </c>
      <c r="CR284" s="2">
        <v>0</v>
      </c>
      <c r="CS284" s="2">
        <v>0</v>
      </c>
      <c r="CT284" s="2">
        <v>0</v>
      </c>
      <c r="CU284" s="6">
        <f>SUM(Table2[[#This Row],[SB B]:[SB FE]])</f>
        <v>0</v>
      </c>
      <c r="CV284" s="11" t="str">
        <f>IF((Table2[[#This Row],[SB T]]/Table2[[#This Row],[Admission]]) = 0, "--", (Table2[[#This Row],[SB T]]/Table2[[#This Row],[Admission]]))</f>
        <v>--</v>
      </c>
      <c r="CW284" s="11" t="str">
        <f>IF(Table2[[#This Row],[SB T]]=0,"--", IF(Table2[[#This Row],[SB HS]]/Table2[[#This Row],[SB T]]=0, "--", Table2[[#This Row],[SB HS]]/Table2[[#This Row],[SB T]]))</f>
        <v>--</v>
      </c>
      <c r="CX284" s="18" t="str">
        <f>IF(Table2[[#This Row],[SB T]]=0,"--", IF(Table2[[#This Row],[SB FE]]/Table2[[#This Row],[SB T]]=0, "--", Table2[[#This Row],[SB FE]]/Table2[[#This Row],[SB T]]))</f>
        <v>--</v>
      </c>
      <c r="CY284" s="2">
        <v>0</v>
      </c>
      <c r="CZ284" s="2">
        <v>0</v>
      </c>
      <c r="DA284" s="2">
        <v>0</v>
      </c>
      <c r="DB284" s="2">
        <v>0</v>
      </c>
      <c r="DC284" s="6">
        <f>SUM(Table2[[#This Row],[GF B]:[GF FE]])</f>
        <v>0</v>
      </c>
      <c r="DD284" s="11" t="str">
        <f>IF((Table2[[#This Row],[GF T]]/Table2[[#This Row],[Admission]]) = 0, "--", (Table2[[#This Row],[GF T]]/Table2[[#This Row],[Admission]]))</f>
        <v>--</v>
      </c>
      <c r="DE284" s="11" t="str">
        <f>IF(Table2[[#This Row],[GF T]]=0,"--", IF(Table2[[#This Row],[GF HS]]/Table2[[#This Row],[GF T]]=0, "--", Table2[[#This Row],[GF HS]]/Table2[[#This Row],[GF T]]))</f>
        <v>--</v>
      </c>
      <c r="DF284" s="18" t="str">
        <f>IF(Table2[[#This Row],[GF T]]=0,"--", IF(Table2[[#This Row],[GF FE]]/Table2[[#This Row],[GF T]]=0, "--", Table2[[#This Row],[GF FE]]/Table2[[#This Row],[GF T]]))</f>
        <v>--</v>
      </c>
      <c r="DG284" s="2">
        <v>0</v>
      </c>
      <c r="DH284" s="2">
        <v>0</v>
      </c>
      <c r="DI284" s="2">
        <v>0</v>
      </c>
      <c r="DJ284" s="2">
        <v>0</v>
      </c>
      <c r="DK284" s="6">
        <f>SUM(Table2[[#This Row],[TN B]:[TN FE]])</f>
        <v>0</v>
      </c>
      <c r="DL284" s="11" t="str">
        <f>IF((Table2[[#This Row],[TN T]]/Table2[[#This Row],[Admission]]) = 0, "--", (Table2[[#This Row],[TN T]]/Table2[[#This Row],[Admission]]))</f>
        <v>--</v>
      </c>
      <c r="DM284" s="11" t="str">
        <f>IF(Table2[[#This Row],[TN T]]=0,"--", IF(Table2[[#This Row],[TN HS]]/Table2[[#This Row],[TN T]]=0, "--", Table2[[#This Row],[TN HS]]/Table2[[#This Row],[TN T]]))</f>
        <v>--</v>
      </c>
      <c r="DN284" s="18" t="str">
        <f>IF(Table2[[#This Row],[TN T]]=0,"--", IF(Table2[[#This Row],[TN FE]]/Table2[[#This Row],[TN T]]=0, "--", Table2[[#This Row],[TN FE]]/Table2[[#This Row],[TN T]]))</f>
        <v>--</v>
      </c>
      <c r="DO284" s="2">
        <v>0</v>
      </c>
      <c r="DP284" s="2">
        <v>0</v>
      </c>
      <c r="DQ284" s="2">
        <v>0</v>
      </c>
      <c r="DR284" s="2">
        <v>0</v>
      </c>
      <c r="DS284" s="6">
        <f>SUM(Table2[[#This Row],[BND B]:[BND FE]])</f>
        <v>0</v>
      </c>
      <c r="DT284" s="11" t="str">
        <f>IF((Table2[[#This Row],[BND T]]/Table2[[#This Row],[Admission]]) = 0, "--", (Table2[[#This Row],[BND T]]/Table2[[#This Row],[Admission]]))</f>
        <v>--</v>
      </c>
      <c r="DU284" s="11" t="str">
        <f>IF(Table2[[#This Row],[BND T]]=0,"--", IF(Table2[[#This Row],[BND HS]]/Table2[[#This Row],[BND T]]=0, "--", Table2[[#This Row],[BND HS]]/Table2[[#This Row],[BND T]]))</f>
        <v>--</v>
      </c>
      <c r="DV284" s="18" t="str">
        <f>IF(Table2[[#This Row],[BND T]]=0,"--", IF(Table2[[#This Row],[BND FE]]/Table2[[#This Row],[BND T]]=0, "--", Table2[[#This Row],[BND FE]]/Table2[[#This Row],[BND T]]))</f>
        <v>--</v>
      </c>
      <c r="DW284" s="2">
        <v>0</v>
      </c>
      <c r="DX284" s="2">
        <v>0</v>
      </c>
      <c r="DY284" s="2">
        <v>0</v>
      </c>
      <c r="DZ284" s="2">
        <v>0</v>
      </c>
      <c r="EA284" s="6">
        <f>SUM(Table2[[#This Row],[SPE B]:[SPE FE]])</f>
        <v>0</v>
      </c>
      <c r="EB284" s="11" t="str">
        <f>IF((Table2[[#This Row],[SPE T]]/Table2[[#This Row],[Admission]]) = 0, "--", (Table2[[#This Row],[SPE T]]/Table2[[#This Row],[Admission]]))</f>
        <v>--</v>
      </c>
      <c r="EC284" s="11" t="str">
        <f>IF(Table2[[#This Row],[SPE T]]=0,"--", IF(Table2[[#This Row],[SPE HS]]/Table2[[#This Row],[SPE T]]=0, "--", Table2[[#This Row],[SPE HS]]/Table2[[#This Row],[SPE T]]))</f>
        <v>--</v>
      </c>
      <c r="ED284" s="18" t="str">
        <f>IF(Table2[[#This Row],[SPE T]]=0,"--", IF(Table2[[#This Row],[SPE FE]]/Table2[[#This Row],[SPE T]]=0, "--", Table2[[#This Row],[SPE FE]]/Table2[[#This Row],[SPE T]]))</f>
        <v>--</v>
      </c>
      <c r="EE284" s="2">
        <v>0</v>
      </c>
      <c r="EF284" s="2">
        <v>0</v>
      </c>
      <c r="EG284" s="2">
        <v>0</v>
      </c>
      <c r="EH284" s="2">
        <v>0</v>
      </c>
      <c r="EI284" s="6">
        <f>SUM(Table2[[#This Row],[ORC B]:[ORC FE]])</f>
        <v>0</v>
      </c>
      <c r="EJ284" s="11" t="str">
        <f>IF((Table2[[#This Row],[ORC T]]/Table2[[#This Row],[Admission]]) = 0, "--", (Table2[[#This Row],[ORC T]]/Table2[[#This Row],[Admission]]))</f>
        <v>--</v>
      </c>
      <c r="EK284" s="11" t="str">
        <f>IF(Table2[[#This Row],[ORC T]]=0,"--", IF(Table2[[#This Row],[ORC HS]]/Table2[[#This Row],[ORC T]]=0, "--", Table2[[#This Row],[ORC HS]]/Table2[[#This Row],[ORC T]]))</f>
        <v>--</v>
      </c>
      <c r="EL284" s="18" t="str">
        <f>IF(Table2[[#This Row],[ORC T]]=0,"--", IF(Table2[[#This Row],[ORC FE]]/Table2[[#This Row],[ORC T]]=0, "--", Table2[[#This Row],[ORC FE]]/Table2[[#This Row],[ORC T]]))</f>
        <v>--</v>
      </c>
      <c r="EM284" s="2">
        <v>0</v>
      </c>
      <c r="EN284" s="2">
        <v>0</v>
      </c>
      <c r="EO284" s="2">
        <v>0</v>
      </c>
      <c r="EP284" s="2">
        <v>0</v>
      </c>
      <c r="EQ284" s="6">
        <f>SUM(Table2[[#This Row],[SOL B]:[SOL FE]])</f>
        <v>0</v>
      </c>
      <c r="ER284" s="11" t="str">
        <f>IF((Table2[[#This Row],[SOL T]]/Table2[[#This Row],[Admission]]) = 0, "--", (Table2[[#This Row],[SOL T]]/Table2[[#This Row],[Admission]]))</f>
        <v>--</v>
      </c>
      <c r="ES284" s="11" t="str">
        <f>IF(Table2[[#This Row],[SOL T]]=0,"--", IF(Table2[[#This Row],[SOL HS]]/Table2[[#This Row],[SOL T]]=0, "--", Table2[[#This Row],[SOL HS]]/Table2[[#This Row],[SOL T]]))</f>
        <v>--</v>
      </c>
      <c r="ET284" s="18" t="str">
        <f>IF(Table2[[#This Row],[SOL T]]=0,"--", IF(Table2[[#This Row],[SOL FE]]/Table2[[#This Row],[SOL T]]=0, "--", Table2[[#This Row],[SOL FE]]/Table2[[#This Row],[SOL T]]))</f>
        <v>--</v>
      </c>
      <c r="EU284" s="2">
        <v>0</v>
      </c>
      <c r="EV284" s="2">
        <v>0</v>
      </c>
      <c r="EW284" s="2">
        <v>0</v>
      </c>
      <c r="EX284" s="2">
        <v>0</v>
      </c>
      <c r="EY284" s="6">
        <f>SUM(Table2[[#This Row],[CHO B]:[CHO FE]])</f>
        <v>0</v>
      </c>
      <c r="EZ284" s="11" t="str">
        <f>IF((Table2[[#This Row],[CHO T]]/Table2[[#This Row],[Admission]]) = 0, "--", (Table2[[#This Row],[CHO T]]/Table2[[#This Row],[Admission]]))</f>
        <v>--</v>
      </c>
      <c r="FA284" s="11" t="str">
        <f>IF(Table2[[#This Row],[CHO T]]=0,"--", IF(Table2[[#This Row],[CHO HS]]/Table2[[#This Row],[CHO T]]=0, "--", Table2[[#This Row],[CHO HS]]/Table2[[#This Row],[CHO T]]))</f>
        <v>--</v>
      </c>
      <c r="FB284" s="18" t="str">
        <f>IF(Table2[[#This Row],[CHO T]]=0,"--", IF(Table2[[#This Row],[CHO FE]]/Table2[[#This Row],[CHO T]]=0, "--", Table2[[#This Row],[CHO FE]]/Table2[[#This Row],[CHO T]]))</f>
        <v>--</v>
      </c>
      <c r="FC284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18</v>
      </c>
      <c r="FD284">
        <v>0</v>
      </c>
      <c r="FE284">
        <v>0</v>
      </c>
      <c r="FF284">
        <v>0</v>
      </c>
      <c r="FG284">
        <v>0</v>
      </c>
      <c r="FH284">
        <v>0</v>
      </c>
      <c r="FI284">
        <v>0</v>
      </c>
      <c r="FJ284" s="1" t="s">
        <v>390</v>
      </c>
      <c r="FK284" s="1" t="s">
        <v>390</v>
      </c>
      <c r="FL284">
        <v>0</v>
      </c>
      <c r="FM284">
        <v>0</v>
      </c>
      <c r="FN284" s="1" t="s">
        <v>390</v>
      </c>
      <c r="FO284" s="1" t="s">
        <v>390</v>
      </c>
    </row>
    <row r="285" spans="1:171">
      <c r="A285">
        <v>946</v>
      </c>
      <c r="B285">
        <v>344</v>
      </c>
      <c r="C285" t="s">
        <v>100</v>
      </c>
      <c r="D285" t="s">
        <v>382</v>
      </c>
      <c r="E285" s="20">
        <v>1457</v>
      </c>
      <c r="F285" s="2">
        <v>84</v>
      </c>
      <c r="G285" s="2">
        <v>0</v>
      </c>
      <c r="H285" s="2">
        <v>1</v>
      </c>
      <c r="I285" s="2">
        <v>0</v>
      </c>
      <c r="J285" s="6">
        <f>SUM(Table2[[#This Row],[FB B]:[FB FE]])</f>
        <v>85</v>
      </c>
      <c r="K285" s="11">
        <f>IF((Table2[[#This Row],[FB T]]/Table2[[#This Row],[Admission]]) = 0, "--", (Table2[[#This Row],[FB T]]/Table2[[#This Row],[Admission]]))</f>
        <v>5.8339052848318459E-2</v>
      </c>
      <c r="L285" s="11">
        <f>IF(Table2[[#This Row],[FB T]]=0,"--", IF(Table2[[#This Row],[FB HS]]/Table2[[#This Row],[FB T]]=0, "--", Table2[[#This Row],[FB HS]]/Table2[[#This Row],[FB T]]))</f>
        <v>1.1764705882352941E-2</v>
      </c>
      <c r="M285" s="18" t="str">
        <f>IF(Table2[[#This Row],[FB T]]=0,"--", IF(Table2[[#This Row],[FB FE]]/Table2[[#This Row],[FB T]]=0, "--", Table2[[#This Row],[FB FE]]/Table2[[#This Row],[FB T]]))</f>
        <v>--</v>
      </c>
      <c r="N285" s="2">
        <v>17</v>
      </c>
      <c r="O285" s="2">
        <v>12</v>
      </c>
      <c r="P285" s="2">
        <v>0</v>
      </c>
      <c r="Q285" s="2">
        <v>1</v>
      </c>
      <c r="R285" s="6">
        <f>SUM(Table2[[#This Row],[XC B]:[XC FE]])</f>
        <v>30</v>
      </c>
      <c r="S285" s="11">
        <f>IF((Table2[[#This Row],[XC T]]/Table2[[#This Row],[Admission]]) = 0, "--", (Table2[[#This Row],[XC T]]/Table2[[#This Row],[Admission]]))</f>
        <v>2.0590253946465339E-2</v>
      </c>
      <c r="T285" s="11" t="str">
        <f>IF(Table2[[#This Row],[XC T]]=0,"--", IF(Table2[[#This Row],[XC HS]]/Table2[[#This Row],[XC T]]=0, "--", Table2[[#This Row],[XC HS]]/Table2[[#This Row],[XC T]]))</f>
        <v>--</v>
      </c>
      <c r="U285" s="18">
        <f>IF(Table2[[#This Row],[XC T]]=0,"--", IF(Table2[[#This Row],[XC FE]]/Table2[[#This Row],[XC T]]=0, "--", Table2[[#This Row],[XC FE]]/Table2[[#This Row],[XC T]]))</f>
        <v>3.3333333333333333E-2</v>
      </c>
      <c r="V285" s="2">
        <v>23</v>
      </c>
      <c r="W285" s="2">
        <v>1</v>
      </c>
      <c r="X285" s="2">
        <v>1</v>
      </c>
      <c r="Y285" s="6">
        <f>SUM(Table2[[#This Row],[VB G]:[VB FE]])</f>
        <v>25</v>
      </c>
      <c r="Z285" s="11">
        <f>IF((Table2[[#This Row],[VB T]]/Table2[[#This Row],[Admission]]) = 0, "--", (Table2[[#This Row],[VB T]]/Table2[[#This Row],[Admission]]))</f>
        <v>1.7158544955387784E-2</v>
      </c>
      <c r="AA285" s="11">
        <f>IF(Table2[[#This Row],[VB T]]=0,"--", IF(Table2[[#This Row],[VB HS]]/Table2[[#This Row],[VB T]]=0, "--", Table2[[#This Row],[VB HS]]/Table2[[#This Row],[VB T]]))</f>
        <v>0.04</v>
      </c>
      <c r="AB285" s="18">
        <f>IF(Table2[[#This Row],[VB T]]=0,"--", IF(Table2[[#This Row],[VB FE]]/Table2[[#This Row],[VB T]]=0, "--", Table2[[#This Row],[VB FE]]/Table2[[#This Row],[VB T]]))</f>
        <v>0.04</v>
      </c>
      <c r="AC285" s="2">
        <v>37</v>
      </c>
      <c r="AD285" s="2">
        <v>39</v>
      </c>
      <c r="AE285" s="2">
        <v>1</v>
      </c>
      <c r="AF285" s="2">
        <v>0</v>
      </c>
      <c r="AG285" s="6">
        <f>SUM(Table2[[#This Row],[SC B]:[SC FE]])</f>
        <v>77</v>
      </c>
      <c r="AH285" s="11">
        <f>IF((Table2[[#This Row],[SC T]]/Table2[[#This Row],[Admission]]) = 0, "--", (Table2[[#This Row],[SC T]]/Table2[[#This Row],[Admission]]))</f>
        <v>5.2848318462594371E-2</v>
      </c>
      <c r="AI285" s="11">
        <f>IF(Table2[[#This Row],[SC T]]=0,"--", IF(Table2[[#This Row],[SC HS]]/Table2[[#This Row],[SC T]]=0, "--", Table2[[#This Row],[SC HS]]/Table2[[#This Row],[SC T]]))</f>
        <v>1.2987012987012988E-2</v>
      </c>
      <c r="AJ285" s="18" t="str">
        <f>IF(Table2[[#This Row],[SC T]]=0,"--", IF(Table2[[#This Row],[SC FE]]/Table2[[#This Row],[SC T]]=0, "--", Table2[[#This Row],[SC FE]]/Table2[[#This Row],[SC T]]))</f>
        <v>--</v>
      </c>
      <c r="AK285" s="15">
        <f>SUM(Table2[[#This Row],[FB T]],Table2[[#This Row],[XC T]],Table2[[#This Row],[VB T]],Table2[[#This Row],[SC T]])</f>
        <v>217</v>
      </c>
      <c r="AL285" s="2">
        <v>30</v>
      </c>
      <c r="AM285" s="2">
        <v>27</v>
      </c>
      <c r="AN285" s="2">
        <v>1</v>
      </c>
      <c r="AO285" s="2">
        <v>1</v>
      </c>
      <c r="AP285" s="6">
        <f>SUM(Table2[[#This Row],[BX B]:[BX FE]])</f>
        <v>59</v>
      </c>
      <c r="AQ285" s="11">
        <f>IF((Table2[[#This Row],[BX T]]/Table2[[#This Row],[Admission]]) = 0, "--", (Table2[[#This Row],[BX T]]/Table2[[#This Row],[Admission]]))</f>
        <v>4.0494166094715171E-2</v>
      </c>
      <c r="AR285" s="11">
        <f>IF(Table2[[#This Row],[BX T]]=0,"--", IF(Table2[[#This Row],[BX HS]]/Table2[[#This Row],[BX T]]=0, "--", Table2[[#This Row],[BX HS]]/Table2[[#This Row],[BX T]]))</f>
        <v>1.6949152542372881E-2</v>
      </c>
      <c r="AS285" s="18">
        <f>IF(Table2[[#This Row],[BX T]]=0,"--", IF(Table2[[#This Row],[BX FE]]/Table2[[#This Row],[BX T]]=0, "--", Table2[[#This Row],[BX FE]]/Table2[[#This Row],[BX T]]))</f>
        <v>1.6949152542372881E-2</v>
      </c>
      <c r="AT285" s="2">
        <v>14</v>
      </c>
      <c r="AU285" s="2">
        <v>19</v>
      </c>
      <c r="AV285" s="2">
        <v>2</v>
      </c>
      <c r="AW285" s="2">
        <v>1</v>
      </c>
      <c r="AX285" s="6">
        <f>SUM(Table2[[#This Row],[SW B]:[SW FE]])</f>
        <v>36</v>
      </c>
      <c r="AY285" s="11">
        <f>IF((Table2[[#This Row],[SW T]]/Table2[[#This Row],[Admission]]) = 0, "--", (Table2[[#This Row],[SW T]]/Table2[[#This Row],[Admission]]))</f>
        <v>2.4708304735758406E-2</v>
      </c>
      <c r="AZ285" s="11">
        <f>IF(Table2[[#This Row],[SW T]]=0,"--", IF(Table2[[#This Row],[SW HS]]/Table2[[#This Row],[SW T]]=0, "--", Table2[[#This Row],[SW HS]]/Table2[[#This Row],[SW T]]))</f>
        <v>5.5555555555555552E-2</v>
      </c>
      <c r="BA285" s="18">
        <f>IF(Table2[[#This Row],[SW T]]=0,"--", IF(Table2[[#This Row],[SW FE]]/Table2[[#This Row],[SW T]]=0, "--", Table2[[#This Row],[SW FE]]/Table2[[#This Row],[SW T]]))</f>
        <v>2.7777777777777776E-2</v>
      </c>
      <c r="BB285" s="2">
        <v>0</v>
      </c>
      <c r="BC285" s="2">
        <v>32</v>
      </c>
      <c r="BD285" s="2">
        <v>0</v>
      </c>
      <c r="BE285" s="2">
        <v>0</v>
      </c>
      <c r="BF285" s="6">
        <f>SUM(Table2[[#This Row],[CHE B]:[CHE FE]])</f>
        <v>32</v>
      </c>
      <c r="BG285" s="11">
        <f>IF((Table2[[#This Row],[CHE T]]/Table2[[#This Row],[Admission]]) = 0, "--", (Table2[[#This Row],[CHE T]]/Table2[[#This Row],[Admission]]))</f>
        <v>2.1962937542896362E-2</v>
      </c>
      <c r="BH285" s="11" t="str">
        <f>IF(Table2[[#This Row],[CHE T]]=0,"--", IF(Table2[[#This Row],[CHE HS]]/Table2[[#This Row],[CHE T]]=0, "--", Table2[[#This Row],[CHE HS]]/Table2[[#This Row],[CHE T]]))</f>
        <v>--</v>
      </c>
      <c r="BI285" s="22" t="str">
        <f>IF(Table2[[#This Row],[CHE T]]=0,"--", IF(Table2[[#This Row],[CHE FE]]/Table2[[#This Row],[CHE T]]=0, "--", Table2[[#This Row],[CHE FE]]/Table2[[#This Row],[CHE T]]))</f>
        <v>--</v>
      </c>
      <c r="BJ285" s="2">
        <v>23</v>
      </c>
      <c r="BK285" s="2">
        <v>0</v>
      </c>
      <c r="BL285" s="2">
        <v>0</v>
      </c>
      <c r="BM285" s="2">
        <v>0</v>
      </c>
      <c r="BN285" s="6">
        <f>SUM(Table2[[#This Row],[WR B]:[WR FE]])</f>
        <v>23</v>
      </c>
      <c r="BO285" s="11">
        <f>IF((Table2[[#This Row],[WR T]]/Table2[[#This Row],[Admission]]) = 0, "--", (Table2[[#This Row],[WR T]]/Table2[[#This Row],[Admission]]))</f>
        <v>1.5785861358956762E-2</v>
      </c>
      <c r="BP285" s="11" t="str">
        <f>IF(Table2[[#This Row],[WR T]]=0,"--", IF(Table2[[#This Row],[WR HS]]/Table2[[#This Row],[WR T]]=0, "--", Table2[[#This Row],[WR HS]]/Table2[[#This Row],[WR T]]))</f>
        <v>--</v>
      </c>
      <c r="BQ285" s="18" t="str">
        <f>IF(Table2[[#This Row],[WR T]]=0,"--", IF(Table2[[#This Row],[WR FE]]/Table2[[#This Row],[WR T]]=0, "--", Table2[[#This Row],[WR FE]]/Table2[[#This Row],[WR T]]))</f>
        <v>--</v>
      </c>
      <c r="BR285" s="2">
        <v>0</v>
      </c>
      <c r="BS285" s="2">
        <v>0</v>
      </c>
      <c r="BT285" s="2">
        <v>0</v>
      </c>
      <c r="BU285" s="2">
        <v>0</v>
      </c>
      <c r="BV285" s="6">
        <f>SUM(Table2[[#This Row],[DNC B]:[DNC FE]])</f>
        <v>0</v>
      </c>
      <c r="BW285" s="11" t="str">
        <f>IF((Table2[[#This Row],[DNC T]]/Table2[[#This Row],[Admission]]) = 0, "--", (Table2[[#This Row],[DNC T]]/Table2[[#This Row],[Admission]]))</f>
        <v>--</v>
      </c>
      <c r="BX285" s="11" t="str">
        <f>IF(Table2[[#This Row],[DNC T]]=0,"--", IF(Table2[[#This Row],[DNC HS]]/Table2[[#This Row],[DNC T]]=0, "--", Table2[[#This Row],[DNC HS]]/Table2[[#This Row],[DNC T]]))</f>
        <v>--</v>
      </c>
      <c r="BY285" s="18" t="str">
        <f>IF(Table2[[#This Row],[DNC T]]=0,"--", IF(Table2[[#This Row],[DNC FE]]/Table2[[#This Row],[DNC T]]=0, "--", Table2[[#This Row],[DNC FE]]/Table2[[#This Row],[DNC T]]))</f>
        <v>--</v>
      </c>
      <c r="BZ285" s="24">
        <f>SUM(Table2[[#This Row],[BX T]],Table2[[#This Row],[SW T]],Table2[[#This Row],[CHE T]],Table2[[#This Row],[WR T]],Table2[[#This Row],[DNC T]])</f>
        <v>150</v>
      </c>
      <c r="CA285" s="2">
        <v>36</v>
      </c>
      <c r="CB285" s="2">
        <v>44</v>
      </c>
      <c r="CC285" s="2">
        <v>1</v>
      </c>
      <c r="CD285" s="2">
        <v>1</v>
      </c>
      <c r="CE285" s="6">
        <f>SUM(Table2[[#This Row],[TF B]:[TF FE]])</f>
        <v>82</v>
      </c>
      <c r="CF285" s="11">
        <f>IF((Table2[[#This Row],[TF T]]/Table2[[#This Row],[Admission]]) = 0, "--", (Table2[[#This Row],[TF T]]/Table2[[#This Row],[Admission]]))</f>
        <v>5.628002745367193E-2</v>
      </c>
      <c r="CG285" s="11">
        <f>IF(Table2[[#This Row],[TF T]]=0,"--", IF(Table2[[#This Row],[TF HS]]/Table2[[#This Row],[TF T]]=0, "--", Table2[[#This Row],[TF HS]]/Table2[[#This Row],[TF T]]))</f>
        <v>1.2195121951219513E-2</v>
      </c>
      <c r="CH285" s="18">
        <f>IF(Table2[[#This Row],[TF T]]=0,"--", IF(Table2[[#This Row],[TF FE]]/Table2[[#This Row],[TF T]]=0, "--", Table2[[#This Row],[TF FE]]/Table2[[#This Row],[TF T]]))</f>
        <v>1.2195121951219513E-2</v>
      </c>
      <c r="CI285" s="2">
        <v>28</v>
      </c>
      <c r="CJ285" s="2">
        <v>0</v>
      </c>
      <c r="CK285" s="2">
        <v>0</v>
      </c>
      <c r="CL285" s="2">
        <v>0</v>
      </c>
      <c r="CM285" s="6">
        <f>SUM(Table2[[#This Row],[BB B]:[BB FE]])</f>
        <v>28</v>
      </c>
      <c r="CN285" s="11">
        <f>IF((Table2[[#This Row],[BB T]]/Table2[[#This Row],[Admission]]) = 0, "--", (Table2[[#This Row],[BB T]]/Table2[[#This Row],[Admission]]))</f>
        <v>1.9217570350034317E-2</v>
      </c>
      <c r="CO285" s="11" t="str">
        <f>IF(Table2[[#This Row],[BB T]]=0,"--", IF(Table2[[#This Row],[BB HS]]/Table2[[#This Row],[BB T]]=0, "--", Table2[[#This Row],[BB HS]]/Table2[[#This Row],[BB T]]))</f>
        <v>--</v>
      </c>
      <c r="CP285" s="18" t="str">
        <f>IF(Table2[[#This Row],[BB T]]=0,"--", IF(Table2[[#This Row],[BB FE]]/Table2[[#This Row],[BB T]]=0, "--", Table2[[#This Row],[BB FE]]/Table2[[#This Row],[BB T]]))</f>
        <v>--</v>
      </c>
      <c r="CQ285" s="2">
        <v>30</v>
      </c>
      <c r="CR285" s="2">
        <v>0</v>
      </c>
      <c r="CS285" s="2">
        <v>0</v>
      </c>
      <c r="CT285" s="2">
        <v>0</v>
      </c>
      <c r="CU285" s="6">
        <f>SUM(Table2[[#This Row],[SB B]:[SB FE]])</f>
        <v>30</v>
      </c>
      <c r="CV285" s="11">
        <f>IF((Table2[[#This Row],[SB T]]/Table2[[#This Row],[Admission]]) = 0, "--", (Table2[[#This Row],[SB T]]/Table2[[#This Row],[Admission]]))</f>
        <v>2.0590253946465339E-2</v>
      </c>
      <c r="CW285" s="11" t="str">
        <f>IF(Table2[[#This Row],[SB T]]=0,"--", IF(Table2[[#This Row],[SB HS]]/Table2[[#This Row],[SB T]]=0, "--", Table2[[#This Row],[SB HS]]/Table2[[#This Row],[SB T]]))</f>
        <v>--</v>
      </c>
      <c r="CX285" s="18" t="str">
        <f>IF(Table2[[#This Row],[SB T]]=0,"--", IF(Table2[[#This Row],[SB FE]]/Table2[[#This Row],[SB T]]=0, "--", Table2[[#This Row],[SB FE]]/Table2[[#This Row],[SB T]]))</f>
        <v>--</v>
      </c>
      <c r="CY285" s="2">
        <v>14</v>
      </c>
      <c r="CZ285" s="2">
        <v>4</v>
      </c>
      <c r="DA285" s="2">
        <v>2</v>
      </c>
      <c r="DB285" s="2">
        <v>0</v>
      </c>
      <c r="DC285" s="6">
        <f>SUM(Table2[[#This Row],[GF B]:[GF FE]])</f>
        <v>20</v>
      </c>
      <c r="DD285" s="11">
        <f>IF((Table2[[#This Row],[GF T]]/Table2[[#This Row],[Admission]]) = 0, "--", (Table2[[#This Row],[GF T]]/Table2[[#This Row],[Admission]]))</f>
        <v>1.3726835964310227E-2</v>
      </c>
      <c r="DE285" s="11">
        <f>IF(Table2[[#This Row],[GF T]]=0,"--", IF(Table2[[#This Row],[GF HS]]/Table2[[#This Row],[GF T]]=0, "--", Table2[[#This Row],[GF HS]]/Table2[[#This Row],[GF T]]))</f>
        <v>0.1</v>
      </c>
      <c r="DF285" s="18" t="str">
        <f>IF(Table2[[#This Row],[GF T]]=0,"--", IF(Table2[[#This Row],[GF FE]]/Table2[[#This Row],[GF T]]=0, "--", Table2[[#This Row],[GF FE]]/Table2[[#This Row],[GF T]]))</f>
        <v>--</v>
      </c>
      <c r="DG285" s="2">
        <v>22</v>
      </c>
      <c r="DH285" s="2">
        <v>20</v>
      </c>
      <c r="DI285" s="2">
        <v>1</v>
      </c>
      <c r="DJ285" s="2">
        <v>1</v>
      </c>
      <c r="DK285" s="6">
        <f>SUM(Table2[[#This Row],[TN B]:[TN FE]])</f>
        <v>44</v>
      </c>
      <c r="DL285" s="11">
        <f>IF((Table2[[#This Row],[TN T]]/Table2[[#This Row],[Admission]]) = 0, "--", (Table2[[#This Row],[TN T]]/Table2[[#This Row],[Admission]]))</f>
        <v>3.0199039121482498E-2</v>
      </c>
      <c r="DM285" s="11">
        <f>IF(Table2[[#This Row],[TN T]]=0,"--", IF(Table2[[#This Row],[TN HS]]/Table2[[#This Row],[TN T]]=0, "--", Table2[[#This Row],[TN HS]]/Table2[[#This Row],[TN T]]))</f>
        <v>2.2727272727272728E-2</v>
      </c>
      <c r="DN285" s="18">
        <f>IF(Table2[[#This Row],[TN T]]=0,"--", IF(Table2[[#This Row],[TN FE]]/Table2[[#This Row],[TN T]]=0, "--", Table2[[#This Row],[TN FE]]/Table2[[#This Row],[TN T]]))</f>
        <v>2.2727272727272728E-2</v>
      </c>
      <c r="DO285" s="2">
        <v>51</v>
      </c>
      <c r="DP285" s="2">
        <v>25</v>
      </c>
      <c r="DQ285" s="2">
        <v>0</v>
      </c>
      <c r="DR285" s="2">
        <v>0</v>
      </c>
      <c r="DS285" s="6">
        <f>SUM(Table2[[#This Row],[BND B]:[BND FE]])</f>
        <v>76</v>
      </c>
      <c r="DT285" s="11">
        <f>IF((Table2[[#This Row],[BND T]]/Table2[[#This Row],[Admission]]) = 0, "--", (Table2[[#This Row],[BND T]]/Table2[[#This Row],[Admission]]))</f>
        <v>5.2161976664378863E-2</v>
      </c>
      <c r="DU285" s="11" t="str">
        <f>IF(Table2[[#This Row],[BND T]]=0,"--", IF(Table2[[#This Row],[BND HS]]/Table2[[#This Row],[BND T]]=0, "--", Table2[[#This Row],[BND HS]]/Table2[[#This Row],[BND T]]))</f>
        <v>--</v>
      </c>
      <c r="DV285" s="18" t="str">
        <f>IF(Table2[[#This Row],[BND T]]=0,"--", IF(Table2[[#This Row],[BND FE]]/Table2[[#This Row],[BND T]]=0, "--", Table2[[#This Row],[BND FE]]/Table2[[#This Row],[BND T]]))</f>
        <v>--</v>
      </c>
      <c r="DW285" s="2">
        <v>9</v>
      </c>
      <c r="DX285" s="2">
        <v>5</v>
      </c>
      <c r="DY285" s="2">
        <v>0</v>
      </c>
      <c r="DZ285" s="2">
        <v>0</v>
      </c>
      <c r="EA285" s="6">
        <f>SUM(Table2[[#This Row],[SPE B]:[SPE FE]])</f>
        <v>14</v>
      </c>
      <c r="EB285" s="11">
        <f>IF((Table2[[#This Row],[SPE T]]/Table2[[#This Row],[Admission]]) = 0, "--", (Table2[[#This Row],[SPE T]]/Table2[[#This Row],[Admission]]))</f>
        <v>9.6087851750171586E-3</v>
      </c>
      <c r="EC285" s="11" t="str">
        <f>IF(Table2[[#This Row],[SPE T]]=0,"--", IF(Table2[[#This Row],[SPE HS]]/Table2[[#This Row],[SPE T]]=0, "--", Table2[[#This Row],[SPE HS]]/Table2[[#This Row],[SPE T]]))</f>
        <v>--</v>
      </c>
      <c r="ED285" s="18" t="str">
        <f>IF(Table2[[#This Row],[SPE T]]=0,"--", IF(Table2[[#This Row],[SPE FE]]/Table2[[#This Row],[SPE T]]=0, "--", Table2[[#This Row],[SPE FE]]/Table2[[#This Row],[SPE T]]))</f>
        <v>--</v>
      </c>
      <c r="EE285" s="2">
        <v>0</v>
      </c>
      <c r="EF285" s="2">
        <v>0</v>
      </c>
      <c r="EG285" s="2">
        <v>0</v>
      </c>
      <c r="EH285" s="2">
        <v>0</v>
      </c>
      <c r="EI285" s="6">
        <f>SUM(Table2[[#This Row],[ORC B]:[ORC FE]])</f>
        <v>0</v>
      </c>
      <c r="EJ285" s="11" t="str">
        <f>IF((Table2[[#This Row],[ORC T]]/Table2[[#This Row],[Admission]]) = 0, "--", (Table2[[#This Row],[ORC T]]/Table2[[#This Row],[Admission]]))</f>
        <v>--</v>
      </c>
      <c r="EK285" s="11" t="str">
        <f>IF(Table2[[#This Row],[ORC T]]=0,"--", IF(Table2[[#This Row],[ORC HS]]/Table2[[#This Row],[ORC T]]=0, "--", Table2[[#This Row],[ORC HS]]/Table2[[#This Row],[ORC T]]))</f>
        <v>--</v>
      </c>
      <c r="EL285" s="18" t="str">
        <f>IF(Table2[[#This Row],[ORC T]]=0,"--", IF(Table2[[#This Row],[ORC FE]]/Table2[[#This Row],[ORC T]]=0, "--", Table2[[#This Row],[ORC FE]]/Table2[[#This Row],[ORC T]]))</f>
        <v>--</v>
      </c>
      <c r="EM285" s="2">
        <v>0</v>
      </c>
      <c r="EN285" s="2">
        <v>0</v>
      </c>
      <c r="EO285" s="2">
        <v>0</v>
      </c>
      <c r="EP285" s="2">
        <v>0</v>
      </c>
      <c r="EQ285" s="6">
        <f>SUM(Table2[[#This Row],[SOL B]:[SOL FE]])</f>
        <v>0</v>
      </c>
      <c r="ER285" s="11" t="str">
        <f>IF((Table2[[#This Row],[SOL T]]/Table2[[#This Row],[Admission]]) = 0, "--", (Table2[[#This Row],[SOL T]]/Table2[[#This Row],[Admission]]))</f>
        <v>--</v>
      </c>
      <c r="ES285" s="11" t="str">
        <f>IF(Table2[[#This Row],[SOL T]]=0,"--", IF(Table2[[#This Row],[SOL HS]]/Table2[[#This Row],[SOL T]]=0, "--", Table2[[#This Row],[SOL HS]]/Table2[[#This Row],[SOL T]]))</f>
        <v>--</v>
      </c>
      <c r="ET285" s="18" t="str">
        <f>IF(Table2[[#This Row],[SOL T]]=0,"--", IF(Table2[[#This Row],[SOL FE]]/Table2[[#This Row],[SOL T]]=0, "--", Table2[[#This Row],[SOL FE]]/Table2[[#This Row],[SOL T]]))</f>
        <v>--</v>
      </c>
      <c r="EU285" s="2">
        <v>28</v>
      </c>
      <c r="EV285" s="2">
        <v>72</v>
      </c>
      <c r="EW285" s="2">
        <v>0</v>
      </c>
      <c r="EX285" s="2">
        <v>1</v>
      </c>
      <c r="EY285" s="6">
        <f>SUM(Table2[[#This Row],[CHO B]:[CHO FE]])</f>
        <v>101</v>
      </c>
      <c r="EZ285" s="11">
        <f>IF((Table2[[#This Row],[CHO T]]/Table2[[#This Row],[Admission]]) = 0, "--", (Table2[[#This Row],[CHO T]]/Table2[[#This Row],[Admission]]))</f>
        <v>6.9320521619766651E-2</v>
      </c>
      <c r="FA285" s="11" t="str">
        <f>IF(Table2[[#This Row],[CHO T]]=0,"--", IF(Table2[[#This Row],[CHO HS]]/Table2[[#This Row],[CHO T]]=0, "--", Table2[[#This Row],[CHO HS]]/Table2[[#This Row],[CHO T]]))</f>
        <v>--</v>
      </c>
      <c r="FB285" s="18">
        <f>IF(Table2[[#This Row],[CHO T]]=0,"--", IF(Table2[[#This Row],[CHO FE]]/Table2[[#This Row],[CHO T]]=0, "--", Table2[[#This Row],[CHO FE]]/Table2[[#This Row],[CHO T]]))</f>
        <v>9.9009900990099011E-3</v>
      </c>
      <c r="FC285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395</v>
      </c>
      <c r="FD285">
        <v>0</v>
      </c>
      <c r="FE285">
        <v>0</v>
      </c>
      <c r="FF285" s="1" t="s">
        <v>390</v>
      </c>
      <c r="FG285" s="1" t="s">
        <v>390</v>
      </c>
      <c r="FH285">
        <v>0</v>
      </c>
      <c r="FI285">
        <v>0</v>
      </c>
      <c r="FJ285" s="1" t="s">
        <v>390</v>
      </c>
      <c r="FK285" s="1" t="s">
        <v>390</v>
      </c>
      <c r="FL285">
        <v>0</v>
      </c>
      <c r="FM285">
        <v>0</v>
      </c>
      <c r="FN285" s="1" t="s">
        <v>390</v>
      </c>
      <c r="FO285" s="1" t="s">
        <v>390</v>
      </c>
    </row>
    <row r="286" spans="1:171">
      <c r="A286">
        <v>931</v>
      </c>
      <c r="B286">
        <v>195</v>
      </c>
      <c r="C286" t="s">
        <v>92</v>
      </c>
      <c r="D286" t="s">
        <v>383</v>
      </c>
      <c r="E286" s="20">
        <v>26</v>
      </c>
      <c r="F286" s="2">
        <v>0</v>
      </c>
      <c r="G286" s="2">
        <v>0</v>
      </c>
      <c r="H286" s="2">
        <v>0</v>
      </c>
      <c r="I286" s="2">
        <v>0</v>
      </c>
      <c r="J286" s="6">
        <f>SUM(Table2[[#This Row],[FB B]:[FB FE]])</f>
        <v>0</v>
      </c>
      <c r="K286" s="11" t="str">
        <f>IF((Table2[[#This Row],[FB T]]/Table2[[#This Row],[Admission]]) = 0, "--", (Table2[[#This Row],[FB T]]/Table2[[#This Row],[Admission]]))</f>
        <v>--</v>
      </c>
      <c r="L286" s="11" t="str">
        <f>IF(Table2[[#This Row],[FB T]]=0,"--", IF(Table2[[#This Row],[FB HS]]/Table2[[#This Row],[FB T]]=0, "--", Table2[[#This Row],[FB HS]]/Table2[[#This Row],[FB T]]))</f>
        <v>--</v>
      </c>
      <c r="M286" s="18" t="str">
        <f>IF(Table2[[#This Row],[FB T]]=0,"--", IF(Table2[[#This Row],[FB FE]]/Table2[[#This Row],[FB T]]=0, "--", Table2[[#This Row],[FB FE]]/Table2[[#This Row],[FB T]]))</f>
        <v>--</v>
      </c>
      <c r="N286" s="2">
        <v>0</v>
      </c>
      <c r="O286" s="2">
        <v>0</v>
      </c>
      <c r="P286" s="2">
        <v>0</v>
      </c>
      <c r="Q286" s="2">
        <v>0</v>
      </c>
      <c r="R286" s="6">
        <f>SUM(Table2[[#This Row],[XC B]:[XC FE]])</f>
        <v>0</v>
      </c>
      <c r="S286" s="11" t="str">
        <f>IF((Table2[[#This Row],[XC T]]/Table2[[#This Row],[Admission]]) = 0, "--", (Table2[[#This Row],[XC T]]/Table2[[#This Row],[Admission]]))</f>
        <v>--</v>
      </c>
      <c r="T286" s="11" t="str">
        <f>IF(Table2[[#This Row],[XC T]]=0,"--", IF(Table2[[#This Row],[XC HS]]/Table2[[#This Row],[XC T]]=0, "--", Table2[[#This Row],[XC HS]]/Table2[[#This Row],[XC T]]))</f>
        <v>--</v>
      </c>
      <c r="U286" s="18" t="str">
        <f>IF(Table2[[#This Row],[XC T]]=0,"--", IF(Table2[[#This Row],[XC FE]]/Table2[[#This Row],[XC T]]=0, "--", Table2[[#This Row],[XC FE]]/Table2[[#This Row],[XC T]]))</f>
        <v>--</v>
      </c>
      <c r="V286" s="2">
        <v>10</v>
      </c>
      <c r="W286" s="2">
        <v>0</v>
      </c>
      <c r="X286" s="2">
        <v>0</v>
      </c>
      <c r="Y286" s="6">
        <f>SUM(Table2[[#This Row],[VB G]:[VB FE]])</f>
        <v>10</v>
      </c>
      <c r="Z286" s="11">
        <f>IF((Table2[[#This Row],[VB T]]/Table2[[#This Row],[Admission]]) = 0, "--", (Table2[[#This Row],[VB T]]/Table2[[#This Row],[Admission]]))</f>
        <v>0.38461538461538464</v>
      </c>
      <c r="AA286" s="11" t="str">
        <f>IF(Table2[[#This Row],[VB T]]=0,"--", IF(Table2[[#This Row],[VB HS]]/Table2[[#This Row],[VB T]]=0, "--", Table2[[#This Row],[VB HS]]/Table2[[#This Row],[VB T]]))</f>
        <v>--</v>
      </c>
      <c r="AB286" s="18" t="str">
        <f>IF(Table2[[#This Row],[VB T]]=0,"--", IF(Table2[[#This Row],[VB FE]]/Table2[[#This Row],[VB T]]=0, "--", Table2[[#This Row],[VB FE]]/Table2[[#This Row],[VB T]]))</f>
        <v>--</v>
      </c>
      <c r="AC286" s="2">
        <v>0</v>
      </c>
      <c r="AD286" s="2">
        <v>0</v>
      </c>
      <c r="AE286" s="2">
        <v>0</v>
      </c>
      <c r="AF286" s="2">
        <v>0</v>
      </c>
      <c r="AG286" s="6">
        <f>SUM(Table2[[#This Row],[SC B]:[SC FE]])</f>
        <v>0</v>
      </c>
      <c r="AH286" s="11" t="str">
        <f>IF((Table2[[#This Row],[SC T]]/Table2[[#This Row],[Admission]]) = 0, "--", (Table2[[#This Row],[SC T]]/Table2[[#This Row],[Admission]]))</f>
        <v>--</v>
      </c>
      <c r="AI286" s="11" t="str">
        <f>IF(Table2[[#This Row],[SC T]]=0,"--", IF(Table2[[#This Row],[SC HS]]/Table2[[#This Row],[SC T]]=0, "--", Table2[[#This Row],[SC HS]]/Table2[[#This Row],[SC T]]))</f>
        <v>--</v>
      </c>
      <c r="AJ286" s="18" t="str">
        <f>IF(Table2[[#This Row],[SC T]]=0,"--", IF(Table2[[#This Row],[SC FE]]/Table2[[#This Row],[SC T]]=0, "--", Table2[[#This Row],[SC FE]]/Table2[[#This Row],[SC T]]))</f>
        <v>--</v>
      </c>
      <c r="AK286" s="15">
        <f>SUM(Table2[[#This Row],[FB T]],Table2[[#This Row],[XC T]],Table2[[#This Row],[VB T]],Table2[[#This Row],[SC T]])</f>
        <v>10</v>
      </c>
      <c r="AL286" s="2">
        <v>5</v>
      </c>
      <c r="AM286" s="2">
        <v>7</v>
      </c>
      <c r="AN286" s="2">
        <v>1</v>
      </c>
      <c r="AO286" s="2">
        <v>0</v>
      </c>
      <c r="AP286" s="6">
        <f>SUM(Table2[[#This Row],[BX B]:[BX FE]])</f>
        <v>13</v>
      </c>
      <c r="AQ286" s="11">
        <f>IF((Table2[[#This Row],[BX T]]/Table2[[#This Row],[Admission]]) = 0, "--", (Table2[[#This Row],[BX T]]/Table2[[#This Row],[Admission]]))</f>
        <v>0.5</v>
      </c>
      <c r="AR286" s="11">
        <f>IF(Table2[[#This Row],[BX T]]=0,"--", IF(Table2[[#This Row],[BX HS]]/Table2[[#This Row],[BX T]]=0, "--", Table2[[#This Row],[BX HS]]/Table2[[#This Row],[BX T]]))</f>
        <v>7.6923076923076927E-2</v>
      </c>
      <c r="AS286" s="18" t="str">
        <f>IF(Table2[[#This Row],[BX T]]=0,"--", IF(Table2[[#This Row],[BX FE]]/Table2[[#This Row],[BX T]]=0, "--", Table2[[#This Row],[BX FE]]/Table2[[#This Row],[BX T]]))</f>
        <v>--</v>
      </c>
      <c r="AT286" s="2">
        <v>0</v>
      </c>
      <c r="AU286" s="2">
        <v>0</v>
      </c>
      <c r="AV286" s="2">
        <v>0</v>
      </c>
      <c r="AW286" s="2">
        <v>0</v>
      </c>
      <c r="AX286" s="6">
        <f>SUM(Table2[[#This Row],[SW B]:[SW FE]])</f>
        <v>0</v>
      </c>
      <c r="AY286" s="11" t="str">
        <f>IF((Table2[[#This Row],[SW T]]/Table2[[#This Row],[Admission]]) = 0, "--", (Table2[[#This Row],[SW T]]/Table2[[#This Row],[Admission]]))</f>
        <v>--</v>
      </c>
      <c r="AZ286" s="11" t="str">
        <f>IF(Table2[[#This Row],[SW T]]=0,"--", IF(Table2[[#This Row],[SW HS]]/Table2[[#This Row],[SW T]]=0, "--", Table2[[#This Row],[SW HS]]/Table2[[#This Row],[SW T]]))</f>
        <v>--</v>
      </c>
      <c r="BA286" s="18" t="str">
        <f>IF(Table2[[#This Row],[SW T]]=0,"--", IF(Table2[[#This Row],[SW FE]]/Table2[[#This Row],[SW T]]=0, "--", Table2[[#This Row],[SW FE]]/Table2[[#This Row],[SW T]]))</f>
        <v>--</v>
      </c>
      <c r="BB286" s="2">
        <v>0</v>
      </c>
      <c r="BC286" s="2">
        <v>0</v>
      </c>
      <c r="BD286" s="2">
        <v>0</v>
      </c>
      <c r="BE286" s="2">
        <v>0</v>
      </c>
      <c r="BF286" s="6">
        <f>SUM(Table2[[#This Row],[CHE B]:[CHE FE]])</f>
        <v>0</v>
      </c>
      <c r="BG286" s="11" t="str">
        <f>IF((Table2[[#This Row],[CHE T]]/Table2[[#This Row],[Admission]]) = 0, "--", (Table2[[#This Row],[CHE T]]/Table2[[#This Row],[Admission]]))</f>
        <v>--</v>
      </c>
      <c r="BH286" s="11" t="str">
        <f>IF(Table2[[#This Row],[CHE T]]=0,"--", IF(Table2[[#This Row],[CHE HS]]/Table2[[#This Row],[CHE T]]=0, "--", Table2[[#This Row],[CHE HS]]/Table2[[#This Row],[CHE T]]))</f>
        <v>--</v>
      </c>
      <c r="BI286" s="22" t="str">
        <f>IF(Table2[[#This Row],[CHE T]]=0,"--", IF(Table2[[#This Row],[CHE FE]]/Table2[[#This Row],[CHE T]]=0, "--", Table2[[#This Row],[CHE FE]]/Table2[[#This Row],[CHE T]]))</f>
        <v>--</v>
      </c>
      <c r="BJ286" s="2">
        <v>0</v>
      </c>
      <c r="BK286" s="2">
        <v>0</v>
      </c>
      <c r="BL286" s="2">
        <v>0</v>
      </c>
      <c r="BM286" s="2">
        <v>0</v>
      </c>
      <c r="BN286" s="6">
        <f>SUM(Table2[[#This Row],[WR B]:[WR FE]])</f>
        <v>0</v>
      </c>
      <c r="BO286" s="11" t="str">
        <f>IF((Table2[[#This Row],[WR T]]/Table2[[#This Row],[Admission]]) = 0, "--", (Table2[[#This Row],[WR T]]/Table2[[#This Row],[Admission]]))</f>
        <v>--</v>
      </c>
      <c r="BP286" s="11" t="str">
        <f>IF(Table2[[#This Row],[WR T]]=0,"--", IF(Table2[[#This Row],[WR HS]]/Table2[[#This Row],[WR T]]=0, "--", Table2[[#This Row],[WR HS]]/Table2[[#This Row],[WR T]]))</f>
        <v>--</v>
      </c>
      <c r="BQ286" s="18" t="str">
        <f>IF(Table2[[#This Row],[WR T]]=0,"--", IF(Table2[[#This Row],[WR FE]]/Table2[[#This Row],[WR T]]=0, "--", Table2[[#This Row],[WR FE]]/Table2[[#This Row],[WR T]]))</f>
        <v>--</v>
      </c>
      <c r="BR286" s="2">
        <v>0</v>
      </c>
      <c r="BS286" s="2">
        <v>0</v>
      </c>
      <c r="BT286" s="2">
        <v>0</v>
      </c>
      <c r="BU286" s="2">
        <v>0</v>
      </c>
      <c r="BV286" s="6">
        <f>SUM(Table2[[#This Row],[DNC B]:[DNC FE]])</f>
        <v>0</v>
      </c>
      <c r="BW286" s="11" t="str">
        <f>IF((Table2[[#This Row],[DNC T]]/Table2[[#This Row],[Admission]]) = 0, "--", (Table2[[#This Row],[DNC T]]/Table2[[#This Row],[Admission]]))</f>
        <v>--</v>
      </c>
      <c r="BX286" s="11" t="str">
        <f>IF(Table2[[#This Row],[DNC T]]=0,"--", IF(Table2[[#This Row],[DNC HS]]/Table2[[#This Row],[DNC T]]=0, "--", Table2[[#This Row],[DNC HS]]/Table2[[#This Row],[DNC T]]))</f>
        <v>--</v>
      </c>
      <c r="BY286" s="18" t="str">
        <f>IF(Table2[[#This Row],[DNC T]]=0,"--", IF(Table2[[#This Row],[DNC FE]]/Table2[[#This Row],[DNC T]]=0, "--", Table2[[#This Row],[DNC FE]]/Table2[[#This Row],[DNC T]]))</f>
        <v>--</v>
      </c>
      <c r="BZ286" s="24">
        <f>SUM(Table2[[#This Row],[BX T]],Table2[[#This Row],[SW T]],Table2[[#This Row],[CHE T]],Table2[[#This Row],[WR T]],Table2[[#This Row],[DNC T]])</f>
        <v>13</v>
      </c>
      <c r="CA286" s="2">
        <v>2</v>
      </c>
      <c r="CB286" s="2">
        <v>1</v>
      </c>
      <c r="CC286" s="3" t="s">
        <v>390</v>
      </c>
      <c r="CD286" s="3" t="s">
        <v>390</v>
      </c>
      <c r="CE286" s="7">
        <f>SUM(Table2[[#This Row],[TF B]:[TF FE]])</f>
        <v>3</v>
      </c>
      <c r="CF286" s="12">
        <f>IF((Table2[[#This Row],[TF T]]/Table2[[#This Row],[Admission]]) = 0, "--", (Table2[[#This Row],[TF T]]/Table2[[#This Row],[Admission]]))</f>
        <v>0.11538461538461539</v>
      </c>
      <c r="CG286" s="12" t="s">
        <v>390</v>
      </c>
      <c r="CH286" s="19" t="s">
        <v>390</v>
      </c>
      <c r="CI286" s="3" t="s">
        <v>390</v>
      </c>
      <c r="CJ286" s="3" t="s">
        <v>390</v>
      </c>
      <c r="CK286" s="3" t="s">
        <v>390</v>
      </c>
      <c r="CL286" s="3" t="s">
        <v>390</v>
      </c>
      <c r="CM286" s="7">
        <f>SUM(Table2[[#This Row],[BB B]:[BB FE]])</f>
        <v>0</v>
      </c>
      <c r="CN286" s="12" t="str">
        <f>IF((Table2[[#This Row],[BB T]]/Table2[[#This Row],[Admission]]) = 0, "--", (Table2[[#This Row],[BB T]]/Table2[[#This Row],[Admission]]))</f>
        <v>--</v>
      </c>
      <c r="CO286" s="12" t="str">
        <f>IF(Table2[[#This Row],[BB T]]=0,"--", IF(Table2[[#This Row],[BB HS]]/Table2[[#This Row],[BB T]]=0, "--", Table2[[#This Row],[BB HS]]/Table2[[#This Row],[BB T]]))</f>
        <v>--</v>
      </c>
      <c r="CP286" s="19" t="str">
        <f>IF(Table2[[#This Row],[BB T]]=0,"--", IF(Table2[[#This Row],[BB FE]]/Table2[[#This Row],[BB T]]=0, "--", Table2[[#This Row],[BB FE]]/Table2[[#This Row],[BB T]]))</f>
        <v>--</v>
      </c>
      <c r="CQ286" s="3" t="s">
        <v>390</v>
      </c>
      <c r="CR286" s="3" t="s">
        <v>390</v>
      </c>
      <c r="CS286" s="3" t="s">
        <v>390</v>
      </c>
      <c r="CT286" s="3" t="s">
        <v>390</v>
      </c>
      <c r="CU286" s="7">
        <f>SUM(Table2[[#This Row],[SB B]:[SB FE]])</f>
        <v>0</v>
      </c>
      <c r="CV286" s="12" t="str">
        <f>IF((Table2[[#This Row],[SB T]]/Table2[[#This Row],[Admission]]) = 0, "--", (Table2[[#This Row],[SB T]]/Table2[[#This Row],[Admission]]))</f>
        <v>--</v>
      </c>
      <c r="CW286" s="12" t="str">
        <f>IF(Table2[[#This Row],[SB T]]=0,"--", IF(Table2[[#This Row],[SB HS]]/Table2[[#This Row],[SB T]]=0, "--", Table2[[#This Row],[SB HS]]/Table2[[#This Row],[SB T]]))</f>
        <v>--</v>
      </c>
      <c r="CX286" s="19" t="str">
        <f>IF(Table2[[#This Row],[SB T]]=0,"--", IF(Table2[[#This Row],[SB FE]]/Table2[[#This Row],[SB T]]=0, "--", Table2[[#This Row],[SB FE]]/Table2[[#This Row],[SB T]]))</f>
        <v>--</v>
      </c>
      <c r="CY286" s="3" t="s">
        <v>390</v>
      </c>
      <c r="CZ286" s="3" t="s">
        <v>390</v>
      </c>
      <c r="DA286" s="3" t="s">
        <v>390</v>
      </c>
      <c r="DB286" s="3" t="s">
        <v>390</v>
      </c>
      <c r="DC286" s="7">
        <f>SUM(Table2[[#This Row],[GF B]:[GF FE]])</f>
        <v>0</v>
      </c>
      <c r="DD286" s="12" t="str">
        <f>IF((Table2[[#This Row],[GF T]]/Table2[[#This Row],[Admission]]) = 0, "--", (Table2[[#This Row],[GF T]]/Table2[[#This Row],[Admission]]))</f>
        <v>--</v>
      </c>
      <c r="DE286" s="12" t="str">
        <f>IF(Table2[[#This Row],[GF T]]=0,"--", IF(Table2[[#This Row],[GF HS]]/Table2[[#This Row],[GF T]]=0, "--", Table2[[#This Row],[GF HS]]/Table2[[#This Row],[GF T]]))</f>
        <v>--</v>
      </c>
      <c r="DF286" s="19" t="str">
        <f>IF(Table2[[#This Row],[GF T]]=0,"--", IF(Table2[[#This Row],[GF FE]]/Table2[[#This Row],[GF T]]=0, "--", Table2[[#This Row],[GF FE]]/Table2[[#This Row],[GF T]]))</f>
        <v>--</v>
      </c>
      <c r="DG286" s="3" t="s">
        <v>390</v>
      </c>
      <c r="DH286" s="3" t="s">
        <v>390</v>
      </c>
      <c r="DI286" s="3" t="s">
        <v>390</v>
      </c>
      <c r="DJ286" s="3" t="s">
        <v>390</v>
      </c>
      <c r="DK286" s="7">
        <f>SUM(Table2[[#This Row],[TN B]:[TN FE]])</f>
        <v>0</v>
      </c>
      <c r="DL286" s="12" t="str">
        <f>IF((Table2[[#This Row],[TN T]]/Table2[[#This Row],[Admission]]) = 0, "--", (Table2[[#This Row],[TN T]]/Table2[[#This Row],[Admission]]))</f>
        <v>--</v>
      </c>
      <c r="DM286" s="12" t="str">
        <f>IF(Table2[[#This Row],[TN T]]=0,"--", IF(Table2[[#This Row],[TN HS]]/Table2[[#This Row],[TN T]]=0, "--", Table2[[#This Row],[TN HS]]/Table2[[#This Row],[TN T]]))</f>
        <v>--</v>
      </c>
      <c r="DN286" s="19" t="str">
        <f>IF(Table2[[#This Row],[TN T]]=0,"--", IF(Table2[[#This Row],[TN FE]]/Table2[[#This Row],[TN T]]=0, "--", Table2[[#This Row],[TN FE]]/Table2[[#This Row],[TN T]]))</f>
        <v>--</v>
      </c>
      <c r="DO286" s="3" t="s">
        <v>390</v>
      </c>
      <c r="DP286" s="3" t="s">
        <v>390</v>
      </c>
      <c r="DQ286" s="3" t="s">
        <v>390</v>
      </c>
      <c r="DR286" s="3" t="s">
        <v>390</v>
      </c>
      <c r="DS286" s="7">
        <f>SUM(Table2[[#This Row],[BND B]:[BND FE]])</f>
        <v>0</v>
      </c>
      <c r="DT286" s="12" t="str">
        <f>IF((Table2[[#This Row],[BND T]]/Table2[[#This Row],[Admission]]) = 0, "--", (Table2[[#This Row],[BND T]]/Table2[[#This Row],[Admission]]))</f>
        <v>--</v>
      </c>
      <c r="DU286" s="12" t="str">
        <f>IF(Table2[[#This Row],[BND T]]=0,"--", IF(Table2[[#This Row],[BND HS]]/Table2[[#This Row],[BND T]]=0, "--", Table2[[#This Row],[BND HS]]/Table2[[#This Row],[BND T]]))</f>
        <v>--</v>
      </c>
      <c r="DV286" s="19" t="str">
        <f>IF(Table2[[#This Row],[BND T]]=0,"--", IF(Table2[[#This Row],[BND FE]]/Table2[[#This Row],[BND T]]=0, "--", Table2[[#This Row],[BND FE]]/Table2[[#This Row],[BND T]]))</f>
        <v>--</v>
      </c>
      <c r="DW286" s="3" t="s">
        <v>390</v>
      </c>
      <c r="DX286" s="3" t="s">
        <v>390</v>
      </c>
      <c r="DY286" s="3" t="s">
        <v>390</v>
      </c>
      <c r="DZ286" s="3" t="s">
        <v>390</v>
      </c>
      <c r="EA286" s="7">
        <f>SUM(Table2[[#This Row],[SPE B]:[SPE FE]])</f>
        <v>0</v>
      </c>
      <c r="EB286" s="12" t="str">
        <f>IF((Table2[[#This Row],[SPE T]]/Table2[[#This Row],[Admission]]) = 0, "--", (Table2[[#This Row],[SPE T]]/Table2[[#This Row],[Admission]]))</f>
        <v>--</v>
      </c>
      <c r="EC286" s="12" t="str">
        <f>IF(Table2[[#This Row],[SPE T]]=0,"--", IF(Table2[[#This Row],[SPE HS]]/Table2[[#This Row],[SPE T]]=0, "--", Table2[[#This Row],[SPE HS]]/Table2[[#This Row],[SPE T]]))</f>
        <v>--</v>
      </c>
      <c r="ED286" s="19" t="str">
        <f>IF(Table2[[#This Row],[SPE T]]=0,"--", IF(Table2[[#This Row],[SPE FE]]/Table2[[#This Row],[SPE T]]=0, "--", Table2[[#This Row],[SPE FE]]/Table2[[#This Row],[SPE T]]))</f>
        <v>--</v>
      </c>
      <c r="EE286" s="3" t="s">
        <v>390</v>
      </c>
      <c r="EF286" s="3" t="s">
        <v>390</v>
      </c>
      <c r="EG286" s="3" t="s">
        <v>390</v>
      </c>
      <c r="EH286" s="3" t="s">
        <v>390</v>
      </c>
      <c r="EI286" s="7">
        <f>SUM(Table2[[#This Row],[ORC B]:[ORC FE]])</f>
        <v>0</v>
      </c>
      <c r="EJ286" s="12" t="str">
        <f>IF((Table2[[#This Row],[ORC T]]/Table2[[#This Row],[Admission]]) = 0, "--", (Table2[[#This Row],[ORC T]]/Table2[[#This Row],[Admission]]))</f>
        <v>--</v>
      </c>
      <c r="EK286" s="12" t="str">
        <f>IF(Table2[[#This Row],[ORC T]]=0,"--", IF(Table2[[#This Row],[ORC HS]]/Table2[[#This Row],[ORC T]]=0, "--", Table2[[#This Row],[ORC HS]]/Table2[[#This Row],[ORC T]]))</f>
        <v>--</v>
      </c>
      <c r="EL286" s="19" t="str">
        <f>IF(Table2[[#This Row],[ORC T]]=0,"--", IF(Table2[[#This Row],[ORC FE]]/Table2[[#This Row],[ORC T]]=0, "--", Table2[[#This Row],[ORC FE]]/Table2[[#This Row],[ORC T]]))</f>
        <v>--</v>
      </c>
      <c r="EM286" s="3" t="s">
        <v>390</v>
      </c>
      <c r="EN286" s="3" t="s">
        <v>390</v>
      </c>
      <c r="EO286" s="3" t="s">
        <v>390</v>
      </c>
      <c r="EP286" s="3" t="s">
        <v>390</v>
      </c>
      <c r="EQ286" s="7">
        <f>SUM(Table2[[#This Row],[SOL B]:[SOL FE]])</f>
        <v>0</v>
      </c>
      <c r="ER286" s="12" t="str">
        <f>IF((Table2[[#This Row],[SOL T]]/Table2[[#This Row],[Admission]]) = 0, "--", (Table2[[#This Row],[SOL T]]/Table2[[#This Row],[Admission]]))</f>
        <v>--</v>
      </c>
      <c r="ES286" s="12" t="str">
        <f>IF(Table2[[#This Row],[SOL T]]=0,"--", IF(Table2[[#This Row],[SOL HS]]/Table2[[#This Row],[SOL T]]=0, "--", Table2[[#This Row],[SOL HS]]/Table2[[#This Row],[SOL T]]))</f>
        <v>--</v>
      </c>
      <c r="ET286" s="19" t="str">
        <f>IF(Table2[[#This Row],[SOL T]]=0,"--", IF(Table2[[#This Row],[SOL FE]]/Table2[[#This Row],[SOL T]]=0, "--", Table2[[#This Row],[SOL FE]]/Table2[[#This Row],[SOL T]]))</f>
        <v>--</v>
      </c>
      <c r="EU286" s="3" t="s">
        <v>390</v>
      </c>
      <c r="EV286" s="3" t="s">
        <v>390</v>
      </c>
      <c r="EW286" s="3" t="s">
        <v>390</v>
      </c>
      <c r="EX286" s="3" t="s">
        <v>390</v>
      </c>
      <c r="EY286" s="7">
        <f>SUM(Table2[[#This Row],[CHO B]:[CHO FE]])</f>
        <v>0</v>
      </c>
      <c r="EZ286" s="12" t="str">
        <f>IF((Table2[[#This Row],[CHO T]]/Table2[[#This Row],[Admission]]) = 0, "--", (Table2[[#This Row],[CHO T]]/Table2[[#This Row],[Admission]]))</f>
        <v>--</v>
      </c>
      <c r="FA286" s="12" t="str">
        <f>IF(Table2[[#This Row],[CHO T]]=0,"--", IF(Table2[[#This Row],[CHO HS]]/Table2[[#This Row],[CHO T]]=0, "--", Table2[[#This Row],[CHO HS]]/Table2[[#This Row],[CHO T]]))</f>
        <v>--</v>
      </c>
      <c r="FB286" s="19" t="str">
        <f>IF(Table2[[#This Row],[CHO T]]=0,"--", IF(Table2[[#This Row],[CHO FE]]/Table2[[#This Row],[CHO T]]=0, "--", Table2[[#This Row],[CHO FE]]/Table2[[#This Row],[CHO T]]))</f>
        <v>--</v>
      </c>
      <c r="FC286" s="25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</v>
      </c>
      <c r="FD286">
        <v>0</v>
      </c>
      <c r="FE286">
        <v>0</v>
      </c>
      <c r="FF286" s="1" t="s">
        <v>390</v>
      </c>
      <c r="FG286" s="1" t="s">
        <v>390</v>
      </c>
      <c r="FH286">
        <v>0</v>
      </c>
      <c r="FI286">
        <v>0</v>
      </c>
      <c r="FJ286" s="1" t="s">
        <v>390</v>
      </c>
      <c r="FK286" s="1" t="s">
        <v>390</v>
      </c>
      <c r="FL286">
        <v>0</v>
      </c>
      <c r="FM286" s="1" t="s">
        <v>390</v>
      </c>
      <c r="FN286" s="1" t="s">
        <v>390</v>
      </c>
      <c r="FO286" s="1" t="s">
        <v>390</v>
      </c>
    </row>
    <row r="287" spans="1:171">
      <c r="A287">
        <v>1131</v>
      </c>
      <c r="B287">
        <v>140</v>
      </c>
      <c r="C287" t="s">
        <v>97</v>
      </c>
      <c r="D287" t="s">
        <v>384</v>
      </c>
      <c r="E287" s="20">
        <v>266</v>
      </c>
      <c r="F287" s="2">
        <v>41</v>
      </c>
      <c r="G287" s="2">
        <v>0</v>
      </c>
      <c r="H287" s="2">
        <v>1</v>
      </c>
      <c r="I287" s="2">
        <v>0</v>
      </c>
      <c r="J287" s="6">
        <f>SUM(Table2[[#This Row],[FB B]:[FB FE]])</f>
        <v>42</v>
      </c>
      <c r="K287" s="11">
        <f>IF((Table2[[#This Row],[FB T]]/Table2[[#This Row],[Admission]]) = 0, "--", (Table2[[#This Row],[FB T]]/Table2[[#This Row],[Admission]]))</f>
        <v>0.15789473684210525</v>
      </c>
      <c r="L287" s="11">
        <f>IF(Table2[[#This Row],[FB T]]=0,"--", IF(Table2[[#This Row],[FB HS]]/Table2[[#This Row],[FB T]]=0, "--", Table2[[#This Row],[FB HS]]/Table2[[#This Row],[FB T]]))</f>
        <v>2.3809523809523808E-2</v>
      </c>
      <c r="M287" s="18" t="str">
        <f>IF(Table2[[#This Row],[FB T]]=0,"--", IF(Table2[[#This Row],[FB FE]]/Table2[[#This Row],[FB T]]=0, "--", Table2[[#This Row],[FB FE]]/Table2[[#This Row],[FB T]]))</f>
        <v>--</v>
      </c>
      <c r="N287" s="2">
        <v>9</v>
      </c>
      <c r="O287" s="2">
        <v>4</v>
      </c>
      <c r="P287" s="2">
        <v>0</v>
      </c>
      <c r="Q287" s="2">
        <v>0</v>
      </c>
      <c r="R287" s="6">
        <f>SUM(Table2[[#This Row],[XC B]:[XC FE]])</f>
        <v>13</v>
      </c>
      <c r="S287" s="11">
        <f>IF((Table2[[#This Row],[XC T]]/Table2[[#This Row],[Admission]]) = 0, "--", (Table2[[#This Row],[XC T]]/Table2[[#This Row],[Admission]]))</f>
        <v>4.8872180451127817E-2</v>
      </c>
      <c r="T287" s="11" t="str">
        <f>IF(Table2[[#This Row],[XC T]]=0,"--", IF(Table2[[#This Row],[XC HS]]/Table2[[#This Row],[XC T]]=0, "--", Table2[[#This Row],[XC HS]]/Table2[[#This Row],[XC T]]))</f>
        <v>--</v>
      </c>
      <c r="U287" s="18" t="str">
        <f>IF(Table2[[#This Row],[XC T]]=0,"--", IF(Table2[[#This Row],[XC FE]]/Table2[[#This Row],[XC T]]=0, "--", Table2[[#This Row],[XC FE]]/Table2[[#This Row],[XC T]]))</f>
        <v>--</v>
      </c>
      <c r="V287" s="2">
        <v>33</v>
      </c>
      <c r="W287" s="2">
        <v>0</v>
      </c>
      <c r="X287" s="2">
        <v>0</v>
      </c>
      <c r="Y287" s="6">
        <f>SUM(Table2[[#This Row],[VB G]:[VB FE]])</f>
        <v>33</v>
      </c>
      <c r="Z287" s="11">
        <f>IF((Table2[[#This Row],[VB T]]/Table2[[#This Row],[Admission]]) = 0, "--", (Table2[[#This Row],[VB T]]/Table2[[#This Row],[Admission]]))</f>
        <v>0.12406015037593984</v>
      </c>
      <c r="AA287" s="11" t="str">
        <f>IF(Table2[[#This Row],[VB T]]=0,"--", IF(Table2[[#This Row],[VB HS]]/Table2[[#This Row],[VB T]]=0, "--", Table2[[#This Row],[VB HS]]/Table2[[#This Row],[VB T]]))</f>
        <v>--</v>
      </c>
      <c r="AB287" s="18" t="str">
        <f>IF(Table2[[#This Row],[VB T]]=0,"--", IF(Table2[[#This Row],[VB FE]]/Table2[[#This Row],[VB T]]=0, "--", Table2[[#This Row],[VB FE]]/Table2[[#This Row],[VB T]]))</f>
        <v>--</v>
      </c>
      <c r="AC287" s="2">
        <v>0</v>
      </c>
      <c r="AD287" s="2">
        <v>0</v>
      </c>
      <c r="AE287" s="2">
        <v>0</v>
      </c>
      <c r="AF287" s="2">
        <v>0</v>
      </c>
      <c r="AG287" s="6">
        <f>SUM(Table2[[#This Row],[SC B]:[SC FE]])</f>
        <v>0</v>
      </c>
      <c r="AH287" s="11" t="str">
        <f>IF((Table2[[#This Row],[SC T]]/Table2[[#This Row],[Admission]]) = 0, "--", (Table2[[#This Row],[SC T]]/Table2[[#This Row],[Admission]]))</f>
        <v>--</v>
      </c>
      <c r="AI287" s="11" t="str">
        <f>IF(Table2[[#This Row],[SC T]]=0,"--", IF(Table2[[#This Row],[SC HS]]/Table2[[#This Row],[SC T]]=0, "--", Table2[[#This Row],[SC HS]]/Table2[[#This Row],[SC T]]))</f>
        <v>--</v>
      </c>
      <c r="AJ287" s="18" t="str">
        <f>IF(Table2[[#This Row],[SC T]]=0,"--", IF(Table2[[#This Row],[SC FE]]/Table2[[#This Row],[SC T]]=0, "--", Table2[[#This Row],[SC FE]]/Table2[[#This Row],[SC T]]))</f>
        <v>--</v>
      </c>
      <c r="AK287" s="15">
        <f>SUM(Table2[[#This Row],[FB T]],Table2[[#This Row],[XC T]],Table2[[#This Row],[VB T]],Table2[[#This Row],[SC T]])</f>
        <v>88</v>
      </c>
      <c r="AL287" s="2">
        <v>21</v>
      </c>
      <c r="AM287" s="2">
        <v>25</v>
      </c>
      <c r="AN287" s="2">
        <v>0</v>
      </c>
      <c r="AO287" s="2">
        <v>0</v>
      </c>
      <c r="AP287" s="6">
        <f>SUM(Table2[[#This Row],[BX B]:[BX FE]])</f>
        <v>46</v>
      </c>
      <c r="AQ287" s="11">
        <f>IF((Table2[[#This Row],[BX T]]/Table2[[#This Row],[Admission]]) = 0, "--", (Table2[[#This Row],[BX T]]/Table2[[#This Row],[Admission]]))</f>
        <v>0.17293233082706766</v>
      </c>
      <c r="AR287" s="11" t="str">
        <f>IF(Table2[[#This Row],[BX T]]=0,"--", IF(Table2[[#This Row],[BX HS]]/Table2[[#This Row],[BX T]]=0, "--", Table2[[#This Row],[BX HS]]/Table2[[#This Row],[BX T]]))</f>
        <v>--</v>
      </c>
      <c r="AS287" s="18" t="str">
        <f>IF(Table2[[#This Row],[BX T]]=0,"--", IF(Table2[[#This Row],[BX FE]]/Table2[[#This Row],[BX T]]=0, "--", Table2[[#This Row],[BX FE]]/Table2[[#This Row],[BX T]]))</f>
        <v>--</v>
      </c>
      <c r="AT287" s="2">
        <v>0</v>
      </c>
      <c r="AU287" s="2">
        <v>0</v>
      </c>
      <c r="AV287" s="2">
        <v>0</v>
      </c>
      <c r="AW287" s="2">
        <v>0</v>
      </c>
      <c r="AX287" s="6">
        <f>SUM(Table2[[#This Row],[SW B]:[SW FE]])</f>
        <v>0</v>
      </c>
      <c r="AY287" s="11" t="str">
        <f>IF((Table2[[#This Row],[SW T]]/Table2[[#This Row],[Admission]]) = 0, "--", (Table2[[#This Row],[SW T]]/Table2[[#This Row],[Admission]]))</f>
        <v>--</v>
      </c>
      <c r="AZ287" s="11" t="str">
        <f>IF(Table2[[#This Row],[SW T]]=0,"--", IF(Table2[[#This Row],[SW HS]]/Table2[[#This Row],[SW T]]=0, "--", Table2[[#This Row],[SW HS]]/Table2[[#This Row],[SW T]]))</f>
        <v>--</v>
      </c>
      <c r="BA287" s="18" t="str">
        <f>IF(Table2[[#This Row],[SW T]]=0,"--", IF(Table2[[#This Row],[SW FE]]/Table2[[#This Row],[SW T]]=0, "--", Table2[[#This Row],[SW FE]]/Table2[[#This Row],[SW T]]))</f>
        <v>--</v>
      </c>
      <c r="BB287" s="2">
        <v>0</v>
      </c>
      <c r="BC287" s="2">
        <v>7</v>
      </c>
      <c r="BD287" s="2">
        <v>0</v>
      </c>
      <c r="BE287" s="2">
        <v>0</v>
      </c>
      <c r="BF287" s="6">
        <f>SUM(Table2[[#This Row],[CHE B]:[CHE FE]])</f>
        <v>7</v>
      </c>
      <c r="BG287" s="11">
        <f>IF((Table2[[#This Row],[CHE T]]/Table2[[#This Row],[Admission]]) = 0, "--", (Table2[[#This Row],[CHE T]]/Table2[[#This Row],[Admission]]))</f>
        <v>2.6315789473684209E-2</v>
      </c>
      <c r="BH287" s="11" t="str">
        <f>IF(Table2[[#This Row],[CHE T]]=0,"--", IF(Table2[[#This Row],[CHE HS]]/Table2[[#This Row],[CHE T]]=0, "--", Table2[[#This Row],[CHE HS]]/Table2[[#This Row],[CHE T]]))</f>
        <v>--</v>
      </c>
      <c r="BI287" s="22" t="str">
        <f>IF(Table2[[#This Row],[CHE T]]=0,"--", IF(Table2[[#This Row],[CHE FE]]/Table2[[#This Row],[CHE T]]=0, "--", Table2[[#This Row],[CHE FE]]/Table2[[#This Row],[CHE T]]))</f>
        <v>--</v>
      </c>
      <c r="BJ287" s="2">
        <v>29</v>
      </c>
      <c r="BK287" s="2">
        <v>0</v>
      </c>
      <c r="BL287" s="2">
        <v>0</v>
      </c>
      <c r="BM287" s="2">
        <v>0</v>
      </c>
      <c r="BN287" s="6">
        <f>SUM(Table2[[#This Row],[WR B]:[WR FE]])</f>
        <v>29</v>
      </c>
      <c r="BO287" s="11">
        <f>IF((Table2[[#This Row],[WR T]]/Table2[[#This Row],[Admission]]) = 0, "--", (Table2[[#This Row],[WR T]]/Table2[[#This Row],[Admission]]))</f>
        <v>0.10902255639097744</v>
      </c>
      <c r="BP287" s="11" t="str">
        <f>IF(Table2[[#This Row],[WR T]]=0,"--", IF(Table2[[#This Row],[WR HS]]/Table2[[#This Row],[WR T]]=0, "--", Table2[[#This Row],[WR HS]]/Table2[[#This Row],[WR T]]))</f>
        <v>--</v>
      </c>
      <c r="BQ287" s="18" t="str">
        <f>IF(Table2[[#This Row],[WR T]]=0,"--", IF(Table2[[#This Row],[WR FE]]/Table2[[#This Row],[WR T]]=0, "--", Table2[[#This Row],[WR FE]]/Table2[[#This Row],[WR T]]))</f>
        <v>--</v>
      </c>
      <c r="BR287" s="2">
        <v>0</v>
      </c>
      <c r="BS287" s="2">
        <v>0</v>
      </c>
      <c r="BT287" s="2">
        <v>0</v>
      </c>
      <c r="BU287" s="2">
        <v>0</v>
      </c>
      <c r="BV287" s="6">
        <f>SUM(Table2[[#This Row],[DNC B]:[DNC FE]])</f>
        <v>0</v>
      </c>
      <c r="BW287" s="11" t="str">
        <f>IF((Table2[[#This Row],[DNC T]]/Table2[[#This Row],[Admission]]) = 0, "--", (Table2[[#This Row],[DNC T]]/Table2[[#This Row],[Admission]]))</f>
        <v>--</v>
      </c>
      <c r="BX287" s="11" t="str">
        <f>IF(Table2[[#This Row],[DNC T]]=0,"--", IF(Table2[[#This Row],[DNC HS]]/Table2[[#This Row],[DNC T]]=0, "--", Table2[[#This Row],[DNC HS]]/Table2[[#This Row],[DNC T]]))</f>
        <v>--</v>
      </c>
      <c r="BY287" s="18" t="str">
        <f>IF(Table2[[#This Row],[DNC T]]=0,"--", IF(Table2[[#This Row],[DNC FE]]/Table2[[#This Row],[DNC T]]=0, "--", Table2[[#This Row],[DNC FE]]/Table2[[#This Row],[DNC T]]))</f>
        <v>--</v>
      </c>
      <c r="BZ287" s="24">
        <f>SUM(Table2[[#This Row],[BX T]],Table2[[#This Row],[SW T]],Table2[[#This Row],[CHE T]],Table2[[#This Row],[WR T]],Table2[[#This Row],[DNC T]])</f>
        <v>82</v>
      </c>
      <c r="CA287" s="2">
        <v>9</v>
      </c>
      <c r="CB287" s="2">
        <v>10</v>
      </c>
      <c r="CC287" s="2">
        <v>0</v>
      </c>
      <c r="CD287" s="2">
        <v>0</v>
      </c>
      <c r="CE287" s="6">
        <f>SUM(Table2[[#This Row],[TF B]:[TF FE]])</f>
        <v>19</v>
      </c>
      <c r="CF287" s="11">
        <f>IF((Table2[[#This Row],[TF T]]/Table2[[#This Row],[Admission]]) = 0, "--", (Table2[[#This Row],[TF T]]/Table2[[#This Row],[Admission]]))</f>
        <v>7.1428571428571425E-2</v>
      </c>
      <c r="CG287" s="11" t="str">
        <f>IF(Table2[[#This Row],[TF T]]=0,"--", IF(Table2[[#This Row],[TF HS]]/Table2[[#This Row],[TF T]]=0, "--", Table2[[#This Row],[TF HS]]/Table2[[#This Row],[TF T]]))</f>
        <v>--</v>
      </c>
      <c r="CH287" s="18" t="str">
        <f>IF(Table2[[#This Row],[TF T]]=0,"--", IF(Table2[[#This Row],[TF FE]]/Table2[[#This Row],[TF T]]=0, "--", Table2[[#This Row],[TF FE]]/Table2[[#This Row],[TF T]]))</f>
        <v>--</v>
      </c>
      <c r="CI287" s="2">
        <v>22</v>
      </c>
      <c r="CJ287" s="2">
        <v>0</v>
      </c>
      <c r="CK287" s="2">
        <v>0</v>
      </c>
      <c r="CL287" s="2">
        <v>0</v>
      </c>
      <c r="CM287" s="6">
        <f>SUM(Table2[[#This Row],[BB B]:[BB FE]])</f>
        <v>22</v>
      </c>
      <c r="CN287" s="11">
        <f>IF((Table2[[#This Row],[BB T]]/Table2[[#This Row],[Admission]]) = 0, "--", (Table2[[#This Row],[BB T]]/Table2[[#This Row],[Admission]]))</f>
        <v>8.2706766917293228E-2</v>
      </c>
      <c r="CO287" s="11" t="str">
        <f>IF(Table2[[#This Row],[BB T]]=0,"--", IF(Table2[[#This Row],[BB HS]]/Table2[[#This Row],[BB T]]=0, "--", Table2[[#This Row],[BB HS]]/Table2[[#This Row],[BB T]]))</f>
        <v>--</v>
      </c>
      <c r="CP287" s="18" t="str">
        <f>IF(Table2[[#This Row],[BB T]]=0,"--", IF(Table2[[#This Row],[BB FE]]/Table2[[#This Row],[BB T]]=0, "--", Table2[[#This Row],[BB FE]]/Table2[[#This Row],[BB T]]))</f>
        <v>--</v>
      </c>
      <c r="CQ287" s="2">
        <v>0</v>
      </c>
      <c r="CR287" s="2">
        <v>21</v>
      </c>
      <c r="CS287" s="2">
        <v>0</v>
      </c>
      <c r="CT287" s="2">
        <v>0</v>
      </c>
      <c r="CU287" s="6">
        <f>SUM(Table2[[#This Row],[SB B]:[SB FE]])</f>
        <v>21</v>
      </c>
      <c r="CV287" s="11">
        <f>IF((Table2[[#This Row],[SB T]]/Table2[[#This Row],[Admission]]) = 0, "--", (Table2[[#This Row],[SB T]]/Table2[[#This Row],[Admission]]))</f>
        <v>7.8947368421052627E-2</v>
      </c>
      <c r="CW287" s="11" t="str">
        <f>IF(Table2[[#This Row],[SB T]]=0,"--", IF(Table2[[#This Row],[SB HS]]/Table2[[#This Row],[SB T]]=0, "--", Table2[[#This Row],[SB HS]]/Table2[[#This Row],[SB T]]))</f>
        <v>--</v>
      </c>
      <c r="CX287" s="18" t="str">
        <f>IF(Table2[[#This Row],[SB T]]=0,"--", IF(Table2[[#This Row],[SB FE]]/Table2[[#This Row],[SB T]]=0, "--", Table2[[#This Row],[SB FE]]/Table2[[#This Row],[SB T]]))</f>
        <v>--</v>
      </c>
      <c r="CY287" s="2">
        <v>0</v>
      </c>
      <c r="CZ287" s="2">
        <v>0</v>
      </c>
      <c r="DA287" s="2">
        <v>0</v>
      </c>
      <c r="DB287" s="2">
        <v>0</v>
      </c>
      <c r="DC287" s="6">
        <f>SUM(Table2[[#This Row],[GF B]:[GF FE]])</f>
        <v>0</v>
      </c>
      <c r="DD287" s="11" t="str">
        <f>IF((Table2[[#This Row],[GF T]]/Table2[[#This Row],[Admission]]) = 0, "--", (Table2[[#This Row],[GF T]]/Table2[[#This Row],[Admission]]))</f>
        <v>--</v>
      </c>
      <c r="DE287" s="11" t="str">
        <f>IF(Table2[[#This Row],[GF T]]=0,"--", IF(Table2[[#This Row],[GF HS]]/Table2[[#This Row],[GF T]]=0, "--", Table2[[#This Row],[GF HS]]/Table2[[#This Row],[GF T]]))</f>
        <v>--</v>
      </c>
      <c r="DF287" s="18" t="str">
        <f>IF(Table2[[#This Row],[GF T]]=0,"--", IF(Table2[[#This Row],[GF FE]]/Table2[[#This Row],[GF T]]=0, "--", Table2[[#This Row],[GF FE]]/Table2[[#This Row],[GF T]]))</f>
        <v>--</v>
      </c>
      <c r="DG287" s="2">
        <v>0</v>
      </c>
      <c r="DH287" s="2">
        <v>0</v>
      </c>
      <c r="DI287" s="2">
        <v>0</v>
      </c>
      <c r="DJ287" s="2">
        <v>0</v>
      </c>
      <c r="DK287" s="6">
        <f>SUM(Table2[[#This Row],[TN B]:[TN FE]])</f>
        <v>0</v>
      </c>
      <c r="DL287" s="11" t="str">
        <f>IF((Table2[[#This Row],[TN T]]/Table2[[#This Row],[Admission]]) = 0, "--", (Table2[[#This Row],[TN T]]/Table2[[#This Row],[Admission]]))</f>
        <v>--</v>
      </c>
      <c r="DM287" s="11" t="str">
        <f>IF(Table2[[#This Row],[TN T]]=0,"--", IF(Table2[[#This Row],[TN HS]]/Table2[[#This Row],[TN T]]=0, "--", Table2[[#This Row],[TN HS]]/Table2[[#This Row],[TN T]]))</f>
        <v>--</v>
      </c>
      <c r="DN287" s="18" t="str">
        <f>IF(Table2[[#This Row],[TN T]]=0,"--", IF(Table2[[#This Row],[TN FE]]/Table2[[#This Row],[TN T]]=0, "--", Table2[[#This Row],[TN FE]]/Table2[[#This Row],[TN T]]))</f>
        <v>--</v>
      </c>
      <c r="DO287" s="2">
        <v>0</v>
      </c>
      <c r="DP287" s="2">
        <v>0</v>
      </c>
      <c r="DQ287" s="2">
        <v>0</v>
      </c>
      <c r="DR287" s="2">
        <v>0</v>
      </c>
      <c r="DS287" s="6">
        <f>SUM(Table2[[#This Row],[BND B]:[BND FE]])</f>
        <v>0</v>
      </c>
      <c r="DT287" s="11" t="str">
        <f>IF((Table2[[#This Row],[BND T]]/Table2[[#This Row],[Admission]]) = 0, "--", (Table2[[#This Row],[BND T]]/Table2[[#This Row],[Admission]]))</f>
        <v>--</v>
      </c>
      <c r="DU287" s="11" t="str">
        <f>IF(Table2[[#This Row],[BND T]]=0,"--", IF(Table2[[#This Row],[BND HS]]/Table2[[#This Row],[BND T]]=0, "--", Table2[[#This Row],[BND HS]]/Table2[[#This Row],[BND T]]))</f>
        <v>--</v>
      </c>
      <c r="DV287" s="18" t="str">
        <f>IF(Table2[[#This Row],[BND T]]=0,"--", IF(Table2[[#This Row],[BND FE]]/Table2[[#This Row],[BND T]]=0, "--", Table2[[#This Row],[BND FE]]/Table2[[#This Row],[BND T]]))</f>
        <v>--</v>
      </c>
      <c r="DW287" s="2">
        <v>0</v>
      </c>
      <c r="DX287" s="2">
        <v>0</v>
      </c>
      <c r="DY287" s="2">
        <v>0</v>
      </c>
      <c r="DZ287" s="2">
        <v>0</v>
      </c>
      <c r="EA287" s="6">
        <f>SUM(Table2[[#This Row],[SPE B]:[SPE FE]])</f>
        <v>0</v>
      </c>
      <c r="EB287" s="11" t="str">
        <f>IF((Table2[[#This Row],[SPE T]]/Table2[[#This Row],[Admission]]) = 0, "--", (Table2[[#This Row],[SPE T]]/Table2[[#This Row],[Admission]]))</f>
        <v>--</v>
      </c>
      <c r="EC287" s="11" t="str">
        <f>IF(Table2[[#This Row],[SPE T]]=0,"--", IF(Table2[[#This Row],[SPE HS]]/Table2[[#This Row],[SPE T]]=0, "--", Table2[[#This Row],[SPE HS]]/Table2[[#This Row],[SPE T]]))</f>
        <v>--</v>
      </c>
      <c r="ED287" s="18" t="str">
        <f>IF(Table2[[#This Row],[SPE T]]=0,"--", IF(Table2[[#This Row],[SPE FE]]/Table2[[#This Row],[SPE T]]=0, "--", Table2[[#This Row],[SPE FE]]/Table2[[#This Row],[SPE T]]))</f>
        <v>--</v>
      </c>
      <c r="EE287" s="2">
        <v>0</v>
      </c>
      <c r="EF287" s="2">
        <v>0</v>
      </c>
      <c r="EG287" s="2">
        <v>0</v>
      </c>
      <c r="EH287" s="2">
        <v>0</v>
      </c>
      <c r="EI287" s="6">
        <f>SUM(Table2[[#This Row],[ORC B]:[ORC FE]])</f>
        <v>0</v>
      </c>
      <c r="EJ287" s="11" t="str">
        <f>IF((Table2[[#This Row],[ORC T]]/Table2[[#This Row],[Admission]]) = 0, "--", (Table2[[#This Row],[ORC T]]/Table2[[#This Row],[Admission]]))</f>
        <v>--</v>
      </c>
      <c r="EK287" s="11" t="str">
        <f>IF(Table2[[#This Row],[ORC T]]=0,"--", IF(Table2[[#This Row],[ORC HS]]/Table2[[#This Row],[ORC T]]=0, "--", Table2[[#This Row],[ORC HS]]/Table2[[#This Row],[ORC T]]))</f>
        <v>--</v>
      </c>
      <c r="EL287" s="18" t="str">
        <f>IF(Table2[[#This Row],[ORC T]]=0,"--", IF(Table2[[#This Row],[ORC FE]]/Table2[[#This Row],[ORC T]]=0, "--", Table2[[#This Row],[ORC FE]]/Table2[[#This Row],[ORC T]]))</f>
        <v>--</v>
      </c>
      <c r="EM287" s="2">
        <v>0</v>
      </c>
      <c r="EN287" s="2">
        <v>0</v>
      </c>
      <c r="EO287" s="2">
        <v>0</v>
      </c>
      <c r="EP287" s="2">
        <v>0</v>
      </c>
      <c r="EQ287" s="6">
        <f>SUM(Table2[[#This Row],[SOL B]:[SOL FE]])</f>
        <v>0</v>
      </c>
      <c r="ER287" s="11" t="str">
        <f>IF((Table2[[#This Row],[SOL T]]/Table2[[#This Row],[Admission]]) = 0, "--", (Table2[[#This Row],[SOL T]]/Table2[[#This Row],[Admission]]))</f>
        <v>--</v>
      </c>
      <c r="ES287" s="11" t="str">
        <f>IF(Table2[[#This Row],[SOL T]]=0,"--", IF(Table2[[#This Row],[SOL HS]]/Table2[[#This Row],[SOL T]]=0, "--", Table2[[#This Row],[SOL HS]]/Table2[[#This Row],[SOL T]]))</f>
        <v>--</v>
      </c>
      <c r="ET287" s="18" t="str">
        <f>IF(Table2[[#This Row],[SOL T]]=0,"--", IF(Table2[[#This Row],[SOL FE]]/Table2[[#This Row],[SOL T]]=0, "--", Table2[[#This Row],[SOL FE]]/Table2[[#This Row],[SOL T]]))</f>
        <v>--</v>
      </c>
      <c r="EU287" s="2">
        <v>0</v>
      </c>
      <c r="EV287" s="2">
        <v>0</v>
      </c>
      <c r="EW287" s="2">
        <v>0</v>
      </c>
      <c r="EX287" s="2">
        <v>0</v>
      </c>
      <c r="EY287" s="6">
        <f>SUM(Table2[[#This Row],[CHO B]:[CHO FE]])</f>
        <v>0</v>
      </c>
      <c r="EZ287" s="11" t="str">
        <f>IF((Table2[[#This Row],[CHO T]]/Table2[[#This Row],[Admission]]) = 0, "--", (Table2[[#This Row],[CHO T]]/Table2[[#This Row],[Admission]]))</f>
        <v>--</v>
      </c>
      <c r="FA287" s="11" t="str">
        <f>IF(Table2[[#This Row],[CHO T]]=0,"--", IF(Table2[[#This Row],[CHO HS]]/Table2[[#This Row],[CHO T]]=0, "--", Table2[[#This Row],[CHO HS]]/Table2[[#This Row],[CHO T]]))</f>
        <v>--</v>
      </c>
      <c r="FB287" s="18" t="str">
        <f>IF(Table2[[#This Row],[CHO T]]=0,"--", IF(Table2[[#This Row],[CHO FE]]/Table2[[#This Row],[CHO T]]=0, "--", Table2[[#This Row],[CHO FE]]/Table2[[#This Row],[CHO T]]))</f>
        <v>--</v>
      </c>
      <c r="FC287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62</v>
      </c>
      <c r="FD287">
        <v>0</v>
      </c>
      <c r="FE287">
        <v>0</v>
      </c>
      <c r="FF287" s="1" t="s">
        <v>390</v>
      </c>
      <c r="FG287" s="1" t="s">
        <v>390</v>
      </c>
      <c r="FH287">
        <v>0</v>
      </c>
      <c r="FI287">
        <v>0</v>
      </c>
      <c r="FJ287" s="1" t="s">
        <v>390</v>
      </c>
      <c r="FK287" s="1" t="s">
        <v>390</v>
      </c>
      <c r="FL287">
        <v>0</v>
      </c>
      <c r="FM287">
        <v>0</v>
      </c>
      <c r="FN287" s="1" t="s">
        <v>390</v>
      </c>
      <c r="FO287" s="1" t="s">
        <v>390</v>
      </c>
    </row>
    <row r="288" spans="1:171">
      <c r="A288">
        <v>1090</v>
      </c>
      <c r="B288">
        <v>146</v>
      </c>
      <c r="C288" t="s">
        <v>100</v>
      </c>
      <c r="D288" t="s">
        <v>385</v>
      </c>
      <c r="E288" s="20">
        <v>1405</v>
      </c>
      <c r="F288" s="2">
        <v>106</v>
      </c>
      <c r="G288" s="2">
        <v>0</v>
      </c>
      <c r="H288" s="2">
        <v>0</v>
      </c>
      <c r="I288" s="2">
        <v>0</v>
      </c>
      <c r="J288" s="6">
        <f>SUM(Table2[[#This Row],[FB B]:[FB FE]])</f>
        <v>106</v>
      </c>
      <c r="K288" s="11">
        <f>IF((Table2[[#This Row],[FB T]]/Table2[[#This Row],[Admission]]) = 0, "--", (Table2[[#This Row],[FB T]]/Table2[[#This Row],[Admission]]))</f>
        <v>7.5444839857651241E-2</v>
      </c>
      <c r="L288" s="11" t="str">
        <f>IF(Table2[[#This Row],[FB T]]=0,"--", IF(Table2[[#This Row],[FB HS]]/Table2[[#This Row],[FB T]]=0, "--", Table2[[#This Row],[FB HS]]/Table2[[#This Row],[FB T]]))</f>
        <v>--</v>
      </c>
      <c r="M288" s="18" t="str">
        <f>IF(Table2[[#This Row],[FB T]]=0,"--", IF(Table2[[#This Row],[FB FE]]/Table2[[#This Row],[FB T]]=0, "--", Table2[[#This Row],[FB FE]]/Table2[[#This Row],[FB T]]))</f>
        <v>--</v>
      </c>
      <c r="N288" s="2">
        <v>38</v>
      </c>
      <c r="O288" s="2">
        <v>43</v>
      </c>
      <c r="P288" s="2">
        <v>0</v>
      </c>
      <c r="Q288" s="2">
        <v>2</v>
      </c>
      <c r="R288" s="6">
        <f>SUM(Table2[[#This Row],[XC B]:[XC FE]])</f>
        <v>83</v>
      </c>
      <c r="S288" s="11">
        <f>IF((Table2[[#This Row],[XC T]]/Table2[[#This Row],[Admission]]) = 0, "--", (Table2[[#This Row],[XC T]]/Table2[[#This Row],[Admission]]))</f>
        <v>5.9074733096085408E-2</v>
      </c>
      <c r="T288" s="11" t="str">
        <f>IF(Table2[[#This Row],[XC T]]=0,"--", IF(Table2[[#This Row],[XC HS]]/Table2[[#This Row],[XC T]]=0, "--", Table2[[#This Row],[XC HS]]/Table2[[#This Row],[XC T]]))</f>
        <v>--</v>
      </c>
      <c r="U288" s="18">
        <f>IF(Table2[[#This Row],[XC T]]=0,"--", IF(Table2[[#This Row],[XC FE]]/Table2[[#This Row],[XC T]]=0, "--", Table2[[#This Row],[XC FE]]/Table2[[#This Row],[XC T]]))</f>
        <v>2.4096385542168676E-2</v>
      </c>
      <c r="V288" s="2">
        <v>34</v>
      </c>
      <c r="W288" s="2">
        <v>0</v>
      </c>
      <c r="X288" s="2">
        <v>0</v>
      </c>
      <c r="Y288" s="6">
        <f>SUM(Table2[[#This Row],[VB G]:[VB FE]])</f>
        <v>34</v>
      </c>
      <c r="Z288" s="11">
        <f>IF((Table2[[#This Row],[VB T]]/Table2[[#This Row],[Admission]]) = 0, "--", (Table2[[#This Row],[VB T]]/Table2[[#This Row],[Admission]]))</f>
        <v>2.4199288256227757E-2</v>
      </c>
      <c r="AA288" s="11" t="str">
        <f>IF(Table2[[#This Row],[VB T]]=0,"--", IF(Table2[[#This Row],[VB HS]]/Table2[[#This Row],[VB T]]=0, "--", Table2[[#This Row],[VB HS]]/Table2[[#This Row],[VB T]]))</f>
        <v>--</v>
      </c>
      <c r="AB288" s="18" t="str">
        <f>IF(Table2[[#This Row],[VB T]]=0,"--", IF(Table2[[#This Row],[VB FE]]/Table2[[#This Row],[VB T]]=0, "--", Table2[[#This Row],[VB FE]]/Table2[[#This Row],[VB T]]))</f>
        <v>--</v>
      </c>
      <c r="AC288" s="2">
        <v>49</v>
      </c>
      <c r="AD288" s="2">
        <v>58</v>
      </c>
      <c r="AE288" s="2">
        <v>0</v>
      </c>
      <c r="AF288" s="2">
        <v>0</v>
      </c>
      <c r="AG288" s="6">
        <f>SUM(Table2[[#This Row],[SC B]:[SC FE]])</f>
        <v>107</v>
      </c>
      <c r="AH288" s="11">
        <f>IF((Table2[[#This Row],[SC T]]/Table2[[#This Row],[Admission]]) = 0, "--", (Table2[[#This Row],[SC T]]/Table2[[#This Row],[Admission]]))</f>
        <v>7.6156583629893235E-2</v>
      </c>
      <c r="AI288" s="11" t="str">
        <f>IF(Table2[[#This Row],[SC T]]=0,"--", IF(Table2[[#This Row],[SC HS]]/Table2[[#This Row],[SC T]]=0, "--", Table2[[#This Row],[SC HS]]/Table2[[#This Row],[SC T]]))</f>
        <v>--</v>
      </c>
      <c r="AJ288" s="18" t="str">
        <f>IF(Table2[[#This Row],[SC T]]=0,"--", IF(Table2[[#This Row],[SC FE]]/Table2[[#This Row],[SC T]]=0, "--", Table2[[#This Row],[SC FE]]/Table2[[#This Row],[SC T]]))</f>
        <v>--</v>
      </c>
      <c r="AK288" s="15">
        <f>SUM(Table2[[#This Row],[FB T]],Table2[[#This Row],[XC T]],Table2[[#This Row],[VB T]],Table2[[#This Row],[SC T]])</f>
        <v>330</v>
      </c>
      <c r="AL288" s="2">
        <v>37</v>
      </c>
      <c r="AM288" s="2">
        <v>32</v>
      </c>
      <c r="AN288" s="2">
        <v>0</v>
      </c>
      <c r="AO288" s="2">
        <v>0</v>
      </c>
      <c r="AP288" s="6">
        <f>SUM(Table2[[#This Row],[BX B]:[BX FE]])</f>
        <v>69</v>
      </c>
      <c r="AQ288" s="11">
        <f>IF((Table2[[#This Row],[BX T]]/Table2[[#This Row],[Admission]]) = 0, "--", (Table2[[#This Row],[BX T]]/Table2[[#This Row],[Admission]]))</f>
        <v>4.9110320284697508E-2</v>
      </c>
      <c r="AR288" s="11" t="str">
        <f>IF(Table2[[#This Row],[BX T]]=0,"--", IF(Table2[[#This Row],[BX HS]]/Table2[[#This Row],[BX T]]=0, "--", Table2[[#This Row],[BX HS]]/Table2[[#This Row],[BX T]]))</f>
        <v>--</v>
      </c>
      <c r="AS288" s="18" t="str">
        <f>IF(Table2[[#This Row],[BX T]]=0,"--", IF(Table2[[#This Row],[BX FE]]/Table2[[#This Row],[BX T]]=0, "--", Table2[[#This Row],[BX FE]]/Table2[[#This Row],[BX T]]))</f>
        <v>--</v>
      </c>
      <c r="AT288" s="2">
        <v>22</v>
      </c>
      <c r="AU288" s="2">
        <v>22</v>
      </c>
      <c r="AV288" s="2">
        <v>0</v>
      </c>
      <c r="AW288" s="2">
        <v>2</v>
      </c>
      <c r="AX288" s="6">
        <f>SUM(Table2[[#This Row],[SW B]:[SW FE]])</f>
        <v>46</v>
      </c>
      <c r="AY288" s="11">
        <f>IF((Table2[[#This Row],[SW T]]/Table2[[#This Row],[Admission]]) = 0, "--", (Table2[[#This Row],[SW T]]/Table2[[#This Row],[Admission]]))</f>
        <v>3.2740213523131674E-2</v>
      </c>
      <c r="AZ288" s="11" t="str">
        <f>IF(Table2[[#This Row],[SW T]]=0,"--", IF(Table2[[#This Row],[SW HS]]/Table2[[#This Row],[SW T]]=0, "--", Table2[[#This Row],[SW HS]]/Table2[[#This Row],[SW T]]))</f>
        <v>--</v>
      </c>
      <c r="BA288" s="18">
        <f>IF(Table2[[#This Row],[SW T]]=0,"--", IF(Table2[[#This Row],[SW FE]]/Table2[[#This Row],[SW T]]=0, "--", Table2[[#This Row],[SW FE]]/Table2[[#This Row],[SW T]]))</f>
        <v>4.3478260869565216E-2</v>
      </c>
      <c r="BB288" s="2">
        <v>0</v>
      </c>
      <c r="BC288" s="2">
        <v>18</v>
      </c>
      <c r="BD288" s="2">
        <v>0</v>
      </c>
      <c r="BE288" s="2">
        <v>0</v>
      </c>
      <c r="BF288" s="6">
        <f>SUM(Table2[[#This Row],[CHE B]:[CHE FE]])</f>
        <v>18</v>
      </c>
      <c r="BG288" s="11">
        <f>IF((Table2[[#This Row],[CHE T]]/Table2[[#This Row],[Admission]]) = 0, "--", (Table2[[#This Row],[CHE T]]/Table2[[#This Row],[Admission]]))</f>
        <v>1.2811387900355872E-2</v>
      </c>
      <c r="BH288" s="11" t="str">
        <f>IF(Table2[[#This Row],[CHE T]]=0,"--", IF(Table2[[#This Row],[CHE HS]]/Table2[[#This Row],[CHE T]]=0, "--", Table2[[#This Row],[CHE HS]]/Table2[[#This Row],[CHE T]]))</f>
        <v>--</v>
      </c>
      <c r="BI288" s="22" t="str">
        <f>IF(Table2[[#This Row],[CHE T]]=0,"--", IF(Table2[[#This Row],[CHE FE]]/Table2[[#This Row],[CHE T]]=0, "--", Table2[[#This Row],[CHE FE]]/Table2[[#This Row],[CHE T]]))</f>
        <v>--</v>
      </c>
      <c r="BJ288" s="2">
        <v>55</v>
      </c>
      <c r="BK288" s="2">
        <v>0</v>
      </c>
      <c r="BL288" s="2">
        <v>0</v>
      </c>
      <c r="BM288" s="2">
        <v>0</v>
      </c>
      <c r="BN288" s="6">
        <f>SUM(Table2[[#This Row],[WR B]:[WR FE]])</f>
        <v>55</v>
      </c>
      <c r="BO288" s="11">
        <f>IF((Table2[[#This Row],[WR T]]/Table2[[#This Row],[Admission]]) = 0, "--", (Table2[[#This Row],[WR T]]/Table2[[#This Row],[Admission]]))</f>
        <v>3.9145907473309607E-2</v>
      </c>
      <c r="BP288" s="11" t="str">
        <f>IF(Table2[[#This Row],[WR T]]=0,"--", IF(Table2[[#This Row],[WR HS]]/Table2[[#This Row],[WR T]]=0, "--", Table2[[#This Row],[WR HS]]/Table2[[#This Row],[WR T]]))</f>
        <v>--</v>
      </c>
      <c r="BQ288" s="18" t="str">
        <f>IF(Table2[[#This Row],[WR T]]=0,"--", IF(Table2[[#This Row],[WR FE]]/Table2[[#This Row],[WR T]]=0, "--", Table2[[#This Row],[WR FE]]/Table2[[#This Row],[WR T]]))</f>
        <v>--</v>
      </c>
      <c r="BR288" s="2">
        <v>0</v>
      </c>
      <c r="BS288" s="2">
        <v>15</v>
      </c>
      <c r="BT288" s="2">
        <v>0</v>
      </c>
      <c r="BU288" s="2">
        <v>0</v>
      </c>
      <c r="BV288" s="6">
        <f>SUM(Table2[[#This Row],[DNC B]:[DNC FE]])</f>
        <v>15</v>
      </c>
      <c r="BW288" s="11">
        <f>IF((Table2[[#This Row],[DNC T]]/Table2[[#This Row],[Admission]]) = 0, "--", (Table2[[#This Row],[DNC T]]/Table2[[#This Row],[Admission]]))</f>
        <v>1.0676156583629894E-2</v>
      </c>
      <c r="BX288" s="11" t="str">
        <f>IF(Table2[[#This Row],[DNC T]]=0,"--", IF(Table2[[#This Row],[DNC HS]]/Table2[[#This Row],[DNC T]]=0, "--", Table2[[#This Row],[DNC HS]]/Table2[[#This Row],[DNC T]]))</f>
        <v>--</v>
      </c>
      <c r="BY288" s="18" t="str">
        <f>IF(Table2[[#This Row],[DNC T]]=0,"--", IF(Table2[[#This Row],[DNC FE]]/Table2[[#This Row],[DNC T]]=0, "--", Table2[[#This Row],[DNC FE]]/Table2[[#This Row],[DNC T]]))</f>
        <v>--</v>
      </c>
      <c r="BZ288" s="24">
        <f>SUM(Table2[[#This Row],[BX T]],Table2[[#This Row],[SW T]],Table2[[#This Row],[CHE T]],Table2[[#This Row],[WR T]],Table2[[#This Row],[DNC T]])</f>
        <v>203</v>
      </c>
      <c r="CA288" s="2">
        <v>78</v>
      </c>
      <c r="CB288" s="2">
        <v>45</v>
      </c>
      <c r="CC288" s="2">
        <v>0</v>
      </c>
      <c r="CD288" s="2">
        <v>0</v>
      </c>
      <c r="CE288" s="6">
        <f>SUM(Table2[[#This Row],[TF B]:[TF FE]])</f>
        <v>123</v>
      </c>
      <c r="CF288" s="11">
        <f>IF((Table2[[#This Row],[TF T]]/Table2[[#This Row],[Admission]]) = 0, "--", (Table2[[#This Row],[TF T]]/Table2[[#This Row],[Admission]]))</f>
        <v>8.7544483985765129E-2</v>
      </c>
      <c r="CG288" s="11" t="str">
        <f>IF(Table2[[#This Row],[TF T]]=0,"--", IF(Table2[[#This Row],[TF HS]]/Table2[[#This Row],[TF T]]=0, "--", Table2[[#This Row],[TF HS]]/Table2[[#This Row],[TF T]]))</f>
        <v>--</v>
      </c>
      <c r="CH288" s="18" t="str">
        <f>IF(Table2[[#This Row],[TF T]]=0,"--", IF(Table2[[#This Row],[TF FE]]/Table2[[#This Row],[TF T]]=0, "--", Table2[[#This Row],[TF FE]]/Table2[[#This Row],[TF T]]))</f>
        <v>--</v>
      </c>
      <c r="CI288" s="2">
        <v>47</v>
      </c>
      <c r="CJ288" s="2">
        <v>0</v>
      </c>
      <c r="CK288" s="2">
        <v>0</v>
      </c>
      <c r="CL288" s="2">
        <v>0</v>
      </c>
      <c r="CM288" s="6">
        <f>SUM(Table2[[#This Row],[BB B]:[BB FE]])</f>
        <v>47</v>
      </c>
      <c r="CN288" s="11">
        <f>IF((Table2[[#This Row],[BB T]]/Table2[[#This Row],[Admission]]) = 0, "--", (Table2[[#This Row],[BB T]]/Table2[[#This Row],[Admission]]))</f>
        <v>3.3451957295373667E-2</v>
      </c>
      <c r="CO288" s="11" t="str">
        <f>IF(Table2[[#This Row],[BB T]]=0,"--", IF(Table2[[#This Row],[BB HS]]/Table2[[#This Row],[BB T]]=0, "--", Table2[[#This Row],[BB HS]]/Table2[[#This Row],[BB T]]))</f>
        <v>--</v>
      </c>
      <c r="CP288" s="18" t="str">
        <f>IF(Table2[[#This Row],[BB T]]=0,"--", IF(Table2[[#This Row],[BB FE]]/Table2[[#This Row],[BB T]]=0, "--", Table2[[#This Row],[BB FE]]/Table2[[#This Row],[BB T]]))</f>
        <v>--</v>
      </c>
      <c r="CQ288" s="2">
        <v>0</v>
      </c>
      <c r="CR288" s="2">
        <v>30</v>
      </c>
      <c r="CS288" s="2">
        <v>0</v>
      </c>
      <c r="CT288" s="2">
        <v>0</v>
      </c>
      <c r="CU288" s="6">
        <f>SUM(Table2[[#This Row],[SB B]:[SB FE]])</f>
        <v>30</v>
      </c>
      <c r="CV288" s="11">
        <f>IF((Table2[[#This Row],[SB T]]/Table2[[#This Row],[Admission]]) = 0, "--", (Table2[[#This Row],[SB T]]/Table2[[#This Row],[Admission]]))</f>
        <v>2.1352313167259787E-2</v>
      </c>
      <c r="CW288" s="11" t="str">
        <f>IF(Table2[[#This Row],[SB T]]=0,"--", IF(Table2[[#This Row],[SB HS]]/Table2[[#This Row],[SB T]]=0, "--", Table2[[#This Row],[SB HS]]/Table2[[#This Row],[SB T]]))</f>
        <v>--</v>
      </c>
      <c r="CX288" s="18" t="str">
        <f>IF(Table2[[#This Row],[SB T]]=0,"--", IF(Table2[[#This Row],[SB FE]]/Table2[[#This Row],[SB T]]=0, "--", Table2[[#This Row],[SB FE]]/Table2[[#This Row],[SB T]]))</f>
        <v>--</v>
      </c>
      <c r="CY288" s="2">
        <v>8</v>
      </c>
      <c r="CZ288" s="2">
        <v>9</v>
      </c>
      <c r="DA288" s="2">
        <v>0</v>
      </c>
      <c r="DB288" s="2">
        <v>0</v>
      </c>
      <c r="DC288" s="6">
        <f>SUM(Table2[[#This Row],[GF B]:[GF FE]])</f>
        <v>17</v>
      </c>
      <c r="DD288" s="11">
        <f>IF((Table2[[#This Row],[GF T]]/Table2[[#This Row],[Admission]]) = 0, "--", (Table2[[#This Row],[GF T]]/Table2[[#This Row],[Admission]]))</f>
        <v>1.2099644128113879E-2</v>
      </c>
      <c r="DE288" s="11" t="str">
        <f>IF(Table2[[#This Row],[GF T]]=0,"--", IF(Table2[[#This Row],[GF HS]]/Table2[[#This Row],[GF T]]=0, "--", Table2[[#This Row],[GF HS]]/Table2[[#This Row],[GF T]]))</f>
        <v>--</v>
      </c>
      <c r="DF288" s="18" t="str">
        <f>IF(Table2[[#This Row],[GF T]]=0,"--", IF(Table2[[#This Row],[GF FE]]/Table2[[#This Row],[GF T]]=0, "--", Table2[[#This Row],[GF FE]]/Table2[[#This Row],[GF T]]))</f>
        <v>--</v>
      </c>
      <c r="DG288" s="2">
        <v>21</v>
      </c>
      <c r="DH288" s="2">
        <v>41</v>
      </c>
      <c r="DI288" s="2">
        <v>0</v>
      </c>
      <c r="DJ288" s="2">
        <v>1</v>
      </c>
      <c r="DK288" s="6">
        <f>SUM(Table2[[#This Row],[TN B]:[TN FE]])</f>
        <v>63</v>
      </c>
      <c r="DL288" s="11">
        <f>IF((Table2[[#This Row],[TN T]]/Table2[[#This Row],[Admission]]) = 0, "--", (Table2[[#This Row],[TN T]]/Table2[[#This Row],[Admission]]))</f>
        <v>4.4839857651245554E-2</v>
      </c>
      <c r="DM288" s="11" t="str">
        <f>IF(Table2[[#This Row],[TN T]]=0,"--", IF(Table2[[#This Row],[TN HS]]/Table2[[#This Row],[TN T]]=0, "--", Table2[[#This Row],[TN HS]]/Table2[[#This Row],[TN T]]))</f>
        <v>--</v>
      </c>
      <c r="DN288" s="18">
        <f>IF(Table2[[#This Row],[TN T]]=0,"--", IF(Table2[[#This Row],[TN FE]]/Table2[[#This Row],[TN T]]=0, "--", Table2[[#This Row],[TN FE]]/Table2[[#This Row],[TN T]]))</f>
        <v>1.5873015873015872E-2</v>
      </c>
      <c r="DO288" s="2">
        <v>44</v>
      </c>
      <c r="DP288" s="2">
        <v>28</v>
      </c>
      <c r="DQ288" s="2">
        <v>0</v>
      </c>
      <c r="DR288" s="2">
        <v>0</v>
      </c>
      <c r="DS288" s="6">
        <f>SUM(Table2[[#This Row],[BND B]:[BND FE]])</f>
        <v>72</v>
      </c>
      <c r="DT288" s="11">
        <f>IF((Table2[[#This Row],[BND T]]/Table2[[#This Row],[Admission]]) = 0, "--", (Table2[[#This Row],[BND T]]/Table2[[#This Row],[Admission]]))</f>
        <v>5.1245551601423488E-2</v>
      </c>
      <c r="DU288" s="11" t="str">
        <f>IF(Table2[[#This Row],[BND T]]=0,"--", IF(Table2[[#This Row],[BND HS]]/Table2[[#This Row],[BND T]]=0, "--", Table2[[#This Row],[BND HS]]/Table2[[#This Row],[BND T]]))</f>
        <v>--</v>
      </c>
      <c r="DV288" s="18" t="str">
        <f>IF(Table2[[#This Row],[BND T]]=0,"--", IF(Table2[[#This Row],[BND FE]]/Table2[[#This Row],[BND T]]=0, "--", Table2[[#This Row],[BND FE]]/Table2[[#This Row],[BND T]]))</f>
        <v>--</v>
      </c>
      <c r="DW288" s="2">
        <v>12</v>
      </c>
      <c r="DX288" s="2">
        <v>14</v>
      </c>
      <c r="DY288" s="2">
        <v>0</v>
      </c>
      <c r="DZ288" s="2">
        <v>0</v>
      </c>
      <c r="EA288" s="6">
        <f>SUM(Table2[[#This Row],[SPE B]:[SPE FE]])</f>
        <v>26</v>
      </c>
      <c r="EB288" s="11">
        <f>IF((Table2[[#This Row],[SPE T]]/Table2[[#This Row],[Admission]]) = 0, "--", (Table2[[#This Row],[SPE T]]/Table2[[#This Row],[Admission]]))</f>
        <v>1.8505338078291814E-2</v>
      </c>
      <c r="EC288" s="11" t="str">
        <f>IF(Table2[[#This Row],[SPE T]]=0,"--", IF(Table2[[#This Row],[SPE HS]]/Table2[[#This Row],[SPE T]]=0, "--", Table2[[#This Row],[SPE HS]]/Table2[[#This Row],[SPE T]]))</f>
        <v>--</v>
      </c>
      <c r="ED288" s="18" t="str">
        <f>IF(Table2[[#This Row],[SPE T]]=0,"--", IF(Table2[[#This Row],[SPE FE]]/Table2[[#This Row],[SPE T]]=0, "--", Table2[[#This Row],[SPE FE]]/Table2[[#This Row],[SPE T]]))</f>
        <v>--</v>
      </c>
      <c r="EE288" s="2">
        <v>10</v>
      </c>
      <c r="EF288" s="2">
        <v>11</v>
      </c>
      <c r="EG288" s="2">
        <v>0</v>
      </c>
      <c r="EH288" s="2">
        <v>0</v>
      </c>
      <c r="EI288" s="6">
        <f>SUM(Table2[[#This Row],[ORC B]:[ORC FE]])</f>
        <v>21</v>
      </c>
      <c r="EJ288" s="11">
        <f>IF((Table2[[#This Row],[ORC T]]/Table2[[#This Row],[Admission]]) = 0, "--", (Table2[[#This Row],[ORC T]]/Table2[[#This Row],[Admission]]))</f>
        <v>1.494661921708185E-2</v>
      </c>
      <c r="EK288" s="11" t="str">
        <f>IF(Table2[[#This Row],[ORC T]]=0,"--", IF(Table2[[#This Row],[ORC HS]]/Table2[[#This Row],[ORC T]]=0, "--", Table2[[#This Row],[ORC HS]]/Table2[[#This Row],[ORC T]]))</f>
        <v>--</v>
      </c>
      <c r="EL288" s="18" t="str">
        <f>IF(Table2[[#This Row],[ORC T]]=0,"--", IF(Table2[[#This Row],[ORC FE]]/Table2[[#This Row],[ORC T]]=0, "--", Table2[[#This Row],[ORC FE]]/Table2[[#This Row],[ORC T]]))</f>
        <v>--</v>
      </c>
      <c r="EM288" s="2">
        <v>0</v>
      </c>
      <c r="EN288" s="2">
        <v>0</v>
      </c>
      <c r="EO288" s="2">
        <v>0</v>
      </c>
      <c r="EP288" s="2">
        <v>0</v>
      </c>
      <c r="EQ288" s="6">
        <f>SUM(Table2[[#This Row],[SOL B]:[SOL FE]])</f>
        <v>0</v>
      </c>
      <c r="ER288" s="11" t="str">
        <f>IF((Table2[[#This Row],[SOL T]]/Table2[[#This Row],[Admission]]) = 0, "--", (Table2[[#This Row],[SOL T]]/Table2[[#This Row],[Admission]]))</f>
        <v>--</v>
      </c>
      <c r="ES288" s="11" t="str">
        <f>IF(Table2[[#This Row],[SOL T]]=0,"--", IF(Table2[[#This Row],[SOL HS]]/Table2[[#This Row],[SOL T]]=0, "--", Table2[[#This Row],[SOL HS]]/Table2[[#This Row],[SOL T]]))</f>
        <v>--</v>
      </c>
      <c r="ET288" s="18" t="str">
        <f>IF(Table2[[#This Row],[SOL T]]=0,"--", IF(Table2[[#This Row],[SOL FE]]/Table2[[#This Row],[SOL T]]=0, "--", Table2[[#This Row],[SOL FE]]/Table2[[#This Row],[SOL T]]))</f>
        <v>--</v>
      </c>
      <c r="EU288" s="2">
        <v>35</v>
      </c>
      <c r="EV288" s="2">
        <v>78</v>
      </c>
      <c r="EW288" s="2">
        <v>0</v>
      </c>
      <c r="EX288" s="2">
        <v>0</v>
      </c>
      <c r="EY288" s="6">
        <f>SUM(Table2[[#This Row],[CHO B]:[CHO FE]])</f>
        <v>113</v>
      </c>
      <c r="EZ288" s="11">
        <f>IF((Table2[[#This Row],[CHO T]]/Table2[[#This Row],[Admission]]) = 0, "--", (Table2[[#This Row],[CHO T]]/Table2[[#This Row],[Admission]]))</f>
        <v>8.0427046263345195E-2</v>
      </c>
      <c r="FA288" s="11" t="str">
        <f>IF(Table2[[#This Row],[CHO T]]=0,"--", IF(Table2[[#This Row],[CHO HS]]/Table2[[#This Row],[CHO T]]=0, "--", Table2[[#This Row],[CHO HS]]/Table2[[#This Row],[CHO T]]))</f>
        <v>--</v>
      </c>
      <c r="FB288" s="18" t="str">
        <f>IF(Table2[[#This Row],[CHO T]]=0,"--", IF(Table2[[#This Row],[CHO FE]]/Table2[[#This Row],[CHO T]]=0, "--", Table2[[#This Row],[CHO FE]]/Table2[[#This Row],[CHO T]]))</f>
        <v>--</v>
      </c>
      <c r="FC288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512</v>
      </c>
      <c r="FD288">
        <v>1</v>
      </c>
      <c r="FE288">
        <v>2</v>
      </c>
      <c r="FF288" s="1" t="s">
        <v>390</v>
      </c>
      <c r="FG288" s="1" t="s">
        <v>390</v>
      </c>
      <c r="FH288">
        <v>2</v>
      </c>
      <c r="FI288">
        <v>0</v>
      </c>
      <c r="FJ288" s="1" t="s">
        <v>390</v>
      </c>
      <c r="FK288" s="1" t="s">
        <v>390</v>
      </c>
      <c r="FL288">
        <v>3</v>
      </c>
      <c r="FM288">
        <v>0</v>
      </c>
      <c r="FN288" s="1" t="s">
        <v>390</v>
      </c>
      <c r="FO288" s="1" t="s">
        <v>390</v>
      </c>
    </row>
    <row r="289" spans="1:171">
      <c r="A289">
        <v>1146</v>
      </c>
      <c r="B289">
        <v>210</v>
      </c>
      <c r="C289" t="s">
        <v>100</v>
      </c>
      <c r="D289" t="s">
        <v>386</v>
      </c>
      <c r="E289" s="20">
        <v>921</v>
      </c>
      <c r="F289" s="2">
        <v>137</v>
      </c>
      <c r="G289" s="2">
        <v>0</v>
      </c>
      <c r="H289" s="2">
        <v>0</v>
      </c>
      <c r="I289" s="2">
        <v>0</v>
      </c>
      <c r="J289" s="6">
        <f>SUM(Table2[[#This Row],[FB B]:[FB FE]])</f>
        <v>137</v>
      </c>
      <c r="K289" s="11">
        <f>IF((Table2[[#This Row],[FB T]]/Table2[[#This Row],[Admission]]) = 0, "--", (Table2[[#This Row],[FB T]]/Table2[[#This Row],[Admission]]))</f>
        <v>0.14875135722041261</v>
      </c>
      <c r="L289" s="11" t="str">
        <f>IF(Table2[[#This Row],[FB T]]=0,"--", IF(Table2[[#This Row],[FB HS]]/Table2[[#This Row],[FB T]]=0, "--", Table2[[#This Row],[FB HS]]/Table2[[#This Row],[FB T]]))</f>
        <v>--</v>
      </c>
      <c r="M289" s="18" t="str">
        <f>IF(Table2[[#This Row],[FB T]]=0,"--", IF(Table2[[#This Row],[FB FE]]/Table2[[#This Row],[FB T]]=0, "--", Table2[[#This Row],[FB FE]]/Table2[[#This Row],[FB T]]))</f>
        <v>--</v>
      </c>
      <c r="N289" s="2">
        <v>36</v>
      </c>
      <c r="O289" s="2">
        <v>19</v>
      </c>
      <c r="P289" s="2">
        <v>0</v>
      </c>
      <c r="Q289" s="2">
        <v>0</v>
      </c>
      <c r="R289" s="6">
        <f>SUM(Table2[[#This Row],[XC B]:[XC FE]])</f>
        <v>55</v>
      </c>
      <c r="S289" s="11">
        <f>IF((Table2[[#This Row],[XC T]]/Table2[[#This Row],[Admission]]) = 0, "--", (Table2[[#This Row],[XC T]]/Table2[[#This Row],[Admission]]))</f>
        <v>5.9717698154180238E-2</v>
      </c>
      <c r="T289" s="11" t="str">
        <f>IF(Table2[[#This Row],[XC T]]=0,"--", IF(Table2[[#This Row],[XC HS]]/Table2[[#This Row],[XC T]]=0, "--", Table2[[#This Row],[XC HS]]/Table2[[#This Row],[XC T]]))</f>
        <v>--</v>
      </c>
      <c r="U289" s="18" t="str">
        <f>IF(Table2[[#This Row],[XC T]]=0,"--", IF(Table2[[#This Row],[XC FE]]/Table2[[#This Row],[XC T]]=0, "--", Table2[[#This Row],[XC FE]]/Table2[[#This Row],[XC T]]))</f>
        <v>--</v>
      </c>
      <c r="V289" s="2">
        <v>29</v>
      </c>
      <c r="W289" s="2">
        <v>0</v>
      </c>
      <c r="X289" s="2">
        <v>0</v>
      </c>
      <c r="Y289" s="6">
        <f>SUM(Table2[[#This Row],[VB G]:[VB FE]])</f>
        <v>29</v>
      </c>
      <c r="Z289" s="11">
        <f>IF((Table2[[#This Row],[VB T]]/Table2[[#This Row],[Admission]]) = 0, "--", (Table2[[#This Row],[VB T]]/Table2[[#This Row],[Admission]]))</f>
        <v>3.1487513572204126E-2</v>
      </c>
      <c r="AA289" s="11" t="str">
        <f>IF(Table2[[#This Row],[VB T]]=0,"--", IF(Table2[[#This Row],[VB HS]]/Table2[[#This Row],[VB T]]=0, "--", Table2[[#This Row],[VB HS]]/Table2[[#This Row],[VB T]]))</f>
        <v>--</v>
      </c>
      <c r="AB289" s="18" t="str">
        <f>IF(Table2[[#This Row],[VB T]]=0,"--", IF(Table2[[#This Row],[VB FE]]/Table2[[#This Row],[VB T]]=0, "--", Table2[[#This Row],[VB FE]]/Table2[[#This Row],[VB T]]))</f>
        <v>--</v>
      </c>
      <c r="AC289" s="2">
        <v>61</v>
      </c>
      <c r="AD289" s="2">
        <v>51</v>
      </c>
      <c r="AE289" s="2">
        <v>0</v>
      </c>
      <c r="AF289" s="2">
        <v>0</v>
      </c>
      <c r="AG289" s="6">
        <f>SUM(Table2[[#This Row],[SC B]:[SC FE]])</f>
        <v>112</v>
      </c>
      <c r="AH289" s="11">
        <f>IF((Table2[[#This Row],[SC T]]/Table2[[#This Row],[Admission]]) = 0, "--", (Table2[[#This Row],[SC T]]/Table2[[#This Row],[Admission]]))</f>
        <v>0.12160694896851248</v>
      </c>
      <c r="AI289" s="11" t="str">
        <f>IF(Table2[[#This Row],[SC T]]=0,"--", IF(Table2[[#This Row],[SC HS]]/Table2[[#This Row],[SC T]]=0, "--", Table2[[#This Row],[SC HS]]/Table2[[#This Row],[SC T]]))</f>
        <v>--</v>
      </c>
      <c r="AJ289" s="18" t="str">
        <f>IF(Table2[[#This Row],[SC T]]=0,"--", IF(Table2[[#This Row],[SC FE]]/Table2[[#This Row],[SC T]]=0, "--", Table2[[#This Row],[SC FE]]/Table2[[#This Row],[SC T]]))</f>
        <v>--</v>
      </c>
      <c r="AK289" s="15">
        <f>SUM(Table2[[#This Row],[FB T]],Table2[[#This Row],[XC T]],Table2[[#This Row],[VB T]],Table2[[#This Row],[SC T]])</f>
        <v>333</v>
      </c>
      <c r="AL289" s="2">
        <v>40</v>
      </c>
      <c r="AM289" s="2">
        <v>30</v>
      </c>
      <c r="AN289" s="2">
        <v>0</v>
      </c>
      <c r="AO289" s="2">
        <v>0</v>
      </c>
      <c r="AP289" s="6">
        <f>SUM(Table2[[#This Row],[BX B]:[BX FE]])</f>
        <v>70</v>
      </c>
      <c r="AQ289" s="11">
        <f>IF((Table2[[#This Row],[BX T]]/Table2[[#This Row],[Admission]]) = 0, "--", (Table2[[#This Row],[BX T]]/Table2[[#This Row],[Admission]]))</f>
        <v>7.600434310532031E-2</v>
      </c>
      <c r="AR289" s="11" t="str">
        <f>IF(Table2[[#This Row],[BX T]]=0,"--", IF(Table2[[#This Row],[BX HS]]/Table2[[#This Row],[BX T]]=0, "--", Table2[[#This Row],[BX HS]]/Table2[[#This Row],[BX T]]))</f>
        <v>--</v>
      </c>
      <c r="AS289" s="18" t="str">
        <f>IF(Table2[[#This Row],[BX T]]=0,"--", IF(Table2[[#This Row],[BX FE]]/Table2[[#This Row],[BX T]]=0, "--", Table2[[#This Row],[BX FE]]/Table2[[#This Row],[BX T]]))</f>
        <v>--</v>
      </c>
      <c r="AT289" s="2">
        <v>8</v>
      </c>
      <c r="AU289" s="2">
        <v>16</v>
      </c>
      <c r="AV289" s="2">
        <v>0</v>
      </c>
      <c r="AW289" s="2">
        <v>0</v>
      </c>
      <c r="AX289" s="6">
        <f>SUM(Table2[[#This Row],[SW B]:[SW FE]])</f>
        <v>24</v>
      </c>
      <c r="AY289" s="11">
        <f>IF((Table2[[#This Row],[SW T]]/Table2[[#This Row],[Admission]]) = 0, "--", (Table2[[#This Row],[SW T]]/Table2[[#This Row],[Admission]]))</f>
        <v>2.6058631921824105E-2</v>
      </c>
      <c r="AZ289" s="11" t="str">
        <f>IF(Table2[[#This Row],[SW T]]=0,"--", IF(Table2[[#This Row],[SW HS]]/Table2[[#This Row],[SW T]]=0, "--", Table2[[#This Row],[SW HS]]/Table2[[#This Row],[SW T]]))</f>
        <v>--</v>
      </c>
      <c r="BA289" s="18" t="str">
        <f>IF(Table2[[#This Row],[SW T]]=0,"--", IF(Table2[[#This Row],[SW FE]]/Table2[[#This Row],[SW T]]=0, "--", Table2[[#This Row],[SW FE]]/Table2[[#This Row],[SW T]]))</f>
        <v>--</v>
      </c>
      <c r="BB289" s="2">
        <v>2</v>
      </c>
      <c r="BC289" s="2">
        <v>20</v>
      </c>
      <c r="BD289" s="2">
        <v>0</v>
      </c>
      <c r="BE289" s="2">
        <v>0</v>
      </c>
      <c r="BF289" s="6">
        <f>SUM(Table2[[#This Row],[CHE B]:[CHE FE]])</f>
        <v>22</v>
      </c>
      <c r="BG289" s="11">
        <f>IF((Table2[[#This Row],[CHE T]]/Table2[[#This Row],[Admission]]) = 0, "--", (Table2[[#This Row],[CHE T]]/Table2[[#This Row],[Admission]]))</f>
        <v>2.3887079261672096E-2</v>
      </c>
      <c r="BH289" s="11" t="str">
        <f>IF(Table2[[#This Row],[CHE T]]=0,"--", IF(Table2[[#This Row],[CHE HS]]/Table2[[#This Row],[CHE T]]=0, "--", Table2[[#This Row],[CHE HS]]/Table2[[#This Row],[CHE T]]))</f>
        <v>--</v>
      </c>
      <c r="BI289" s="22" t="str">
        <f>IF(Table2[[#This Row],[CHE T]]=0,"--", IF(Table2[[#This Row],[CHE FE]]/Table2[[#This Row],[CHE T]]=0, "--", Table2[[#This Row],[CHE FE]]/Table2[[#This Row],[CHE T]]))</f>
        <v>--</v>
      </c>
      <c r="BJ289" s="2">
        <v>45</v>
      </c>
      <c r="BK289" s="2">
        <v>0</v>
      </c>
      <c r="BL289" s="2">
        <v>0</v>
      </c>
      <c r="BM289" s="2">
        <v>0</v>
      </c>
      <c r="BN289" s="6">
        <f>SUM(Table2[[#This Row],[WR B]:[WR FE]])</f>
        <v>45</v>
      </c>
      <c r="BO289" s="11">
        <f>IF((Table2[[#This Row],[WR T]]/Table2[[#This Row],[Admission]]) = 0, "--", (Table2[[#This Row],[WR T]]/Table2[[#This Row],[Admission]]))</f>
        <v>4.8859934853420196E-2</v>
      </c>
      <c r="BP289" s="11" t="str">
        <f>IF(Table2[[#This Row],[WR T]]=0,"--", IF(Table2[[#This Row],[WR HS]]/Table2[[#This Row],[WR T]]=0, "--", Table2[[#This Row],[WR HS]]/Table2[[#This Row],[WR T]]))</f>
        <v>--</v>
      </c>
      <c r="BQ289" s="18" t="str">
        <f>IF(Table2[[#This Row],[WR T]]=0,"--", IF(Table2[[#This Row],[WR FE]]/Table2[[#This Row],[WR T]]=0, "--", Table2[[#This Row],[WR FE]]/Table2[[#This Row],[WR T]]))</f>
        <v>--</v>
      </c>
      <c r="BR289" s="2">
        <v>0</v>
      </c>
      <c r="BS289" s="2">
        <v>16</v>
      </c>
      <c r="BT289" s="2">
        <v>0</v>
      </c>
      <c r="BU289" s="2">
        <v>0</v>
      </c>
      <c r="BV289" s="6">
        <f>SUM(Table2[[#This Row],[DNC B]:[DNC FE]])</f>
        <v>16</v>
      </c>
      <c r="BW289" s="11">
        <f>IF((Table2[[#This Row],[DNC T]]/Table2[[#This Row],[Admission]]) = 0, "--", (Table2[[#This Row],[DNC T]]/Table2[[#This Row],[Admission]]))</f>
        <v>1.737242128121607E-2</v>
      </c>
      <c r="BX289" s="11" t="str">
        <f>IF(Table2[[#This Row],[DNC T]]=0,"--", IF(Table2[[#This Row],[DNC HS]]/Table2[[#This Row],[DNC T]]=0, "--", Table2[[#This Row],[DNC HS]]/Table2[[#This Row],[DNC T]]))</f>
        <v>--</v>
      </c>
      <c r="BY289" s="18" t="str">
        <f>IF(Table2[[#This Row],[DNC T]]=0,"--", IF(Table2[[#This Row],[DNC FE]]/Table2[[#This Row],[DNC T]]=0, "--", Table2[[#This Row],[DNC FE]]/Table2[[#This Row],[DNC T]]))</f>
        <v>--</v>
      </c>
      <c r="BZ289" s="24">
        <f>SUM(Table2[[#This Row],[BX T]],Table2[[#This Row],[SW T]],Table2[[#This Row],[CHE T]],Table2[[#This Row],[WR T]],Table2[[#This Row],[DNC T]])</f>
        <v>177</v>
      </c>
      <c r="CA289" s="2">
        <v>84</v>
      </c>
      <c r="CB289" s="2">
        <v>36</v>
      </c>
      <c r="CC289" s="2">
        <v>0</v>
      </c>
      <c r="CD289" s="2">
        <v>0</v>
      </c>
      <c r="CE289" s="6">
        <f>SUM(Table2[[#This Row],[TF B]:[TF FE]])</f>
        <v>120</v>
      </c>
      <c r="CF289" s="11">
        <f>IF((Table2[[#This Row],[TF T]]/Table2[[#This Row],[Admission]]) = 0, "--", (Table2[[#This Row],[TF T]]/Table2[[#This Row],[Admission]]))</f>
        <v>0.13029315960912052</v>
      </c>
      <c r="CG289" s="11" t="str">
        <f>IF(Table2[[#This Row],[TF T]]=0,"--", IF(Table2[[#This Row],[TF HS]]/Table2[[#This Row],[TF T]]=0, "--", Table2[[#This Row],[TF HS]]/Table2[[#This Row],[TF T]]))</f>
        <v>--</v>
      </c>
      <c r="CH289" s="18" t="str">
        <f>IF(Table2[[#This Row],[TF T]]=0,"--", IF(Table2[[#This Row],[TF FE]]/Table2[[#This Row],[TF T]]=0, "--", Table2[[#This Row],[TF FE]]/Table2[[#This Row],[TF T]]))</f>
        <v>--</v>
      </c>
      <c r="CI289" s="2">
        <v>40</v>
      </c>
      <c r="CJ289" s="2">
        <v>0</v>
      </c>
      <c r="CK289" s="2">
        <v>0</v>
      </c>
      <c r="CL289" s="2">
        <v>0</v>
      </c>
      <c r="CM289" s="6">
        <f>SUM(Table2[[#This Row],[BB B]:[BB FE]])</f>
        <v>40</v>
      </c>
      <c r="CN289" s="11">
        <f>IF((Table2[[#This Row],[BB T]]/Table2[[#This Row],[Admission]]) = 0, "--", (Table2[[#This Row],[BB T]]/Table2[[#This Row],[Admission]]))</f>
        <v>4.3431053203040172E-2</v>
      </c>
      <c r="CO289" s="11" t="str">
        <f>IF(Table2[[#This Row],[BB T]]=0,"--", IF(Table2[[#This Row],[BB HS]]/Table2[[#This Row],[BB T]]=0, "--", Table2[[#This Row],[BB HS]]/Table2[[#This Row],[BB T]]))</f>
        <v>--</v>
      </c>
      <c r="CP289" s="18" t="str">
        <f>IF(Table2[[#This Row],[BB T]]=0,"--", IF(Table2[[#This Row],[BB FE]]/Table2[[#This Row],[BB T]]=0, "--", Table2[[#This Row],[BB FE]]/Table2[[#This Row],[BB T]]))</f>
        <v>--</v>
      </c>
      <c r="CQ289" s="2">
        <v>0</v>
      </c>
      <c r="CR289" s="2">
        <v>26</v>
      </c>
      <c r="CS289" s="2">
        <v>0</v>
      </c>
      <c r="CT289" s="2">
        <v>0</v>
      </c>
      <c r="CU289" s="6">
        <f>SUM(Table2[[#This Row],[SB B]:[SB FE]])</f>
        <v>26</v>
      </c>
      <c r="CV289" s="11">
        <f>IF((Table2[[#This Row],[SB T]]/Table2[[#This Row],[Admission]]) = 0, "--", (Table2[[#This Row],[SB T]]/Table2[[#This Row],[Admission]]))</f>
        <v>2.8230184581976112E-2</v>
      </c>
      <c r="CW289" s="11" t="str">
        <f>IF(Table2[[#This Row],[SB T]]=0,"--", IF(Table2[[#This Row],[SB HS]]/Table2[[#This Row],[SB T]]=0, "--", Table2[[#This Row],[SB HS]]/Table2[[#This Row],[SB T]]))</f>
        <v>--</v>
      </c>
      <c r="CX289" s="18" t="str">
        <f>IF(Table2[[#This Row],[SB T]]=0,"--", IF(Table2[[#This Row],[SB FE]]/Table2[[#This Row],[SB T]]=0, "--", Table2[[#This Row],[SB FE]]/Table2[[#This Row],[SB T]]))</f>
        <v>--</v>
      </c>
      <c r="CY289" s="2">
        <v>18</v>
      </c>
      <c r="CZ289" s="2">
        <v>16</v>
      </c>
      <c r="DA289" s="2">
        <v>0</v>
      </c>
      <c r="DB289" s="2">
        <v>0</v>
      </c>
      <c r="DC289" s="6">
        <f>SUM(Table2[[#This Row],[GF B]:[GF FE]])</f>
        <v>34</v>
      </c>
      <c r="DD289" s="11">
        <f>IF((Table2[[#This Row],[GF T]]/Table2[[#This Row],[Admission]]) = 0, "--", (Table2[[#This Row],[GF T]]/Table2[[#This Row],[Admission]]))</f>
        <v>3.691639522258415E-2</v>
      </c>
      <c r="DE289" s="11" t="str">
        <f>IF(Table2[[#This Row],[GF T]]=0,"--", IF(Table2[[#This Row],[GF HS]]/Table2[[#This Row],[GF T]]=0, "--", Table2[[#This Row],[GF HS]]/Table2[[#This Row],[GF T]]))</f>
        <v>--</v>
      </c>
      <c r="DF289" s="18" t="str">
        <f>IF(Table2[[#This Row],[GF T]]=0,"--", IF(Table2[[#This Row],[GF FE]]/Table2[[#This Row],[GF T]]=0, "--", Table2[[#This Row],[GF FE]]/Table2[[#This Row],[GF T]]))</f>
        <v>--</v>
      </c>
      <c r="DG289" s="2">
        <v>22</v>
      </c>
      <c r="DH289" s="2">
        <v>43</v>
      </c>
      <c r="DI289" s="2">
        <v>1</v>
      </c>
      <c r="DJ289" s="2">
        <v>0</v>
      </c>
      <c r="DK289" s="6">
        <f>SUM(Table2[[#This Row],[TN B]:[TN FE]])</f>
        <v>66</v>
      </c>
      <c r="DL289" s="11">
        <f>IF((Table2[[#This Row],[TN T]]/Table2[[#This Row],[Admission]]) = 0, "--", (Table2[[#This Row],[TN T]]/Table2[[#This Row],[Admission]]))</f>
        <v>7.1661237785016291E-2</v>
      </c>
      <c r="DM289" s="11">
        <f>IF(Table2[[#This Row],[TN T]]=0,"--", IF(Table2[[#This Row],[TN HS]]/Table2[[#This Row],[TN T]]=0, "--", Table2[[#This Row],[TN HS]]/Table2[[#This Row],[TN T]]))</f>
        <v>1.5151515151515152E-2</v>
      </c>
      <c r="DN289" s="18" t="str">
        <f>IF(Table2[[#This Row],[TN T]]=0,"--", IF(Table2[[#This Row],[TN FE]]/Table2[[#This Row],[TN T]]=0, "--", Table2[[#This Row],[TN FE]]/Table2[[#This Row],[TN T]]))</f>
        <v>--</v>
      </c>
      <c r="DO289" s="2">
        <v>18</v>
      </c>
      <c r="DP289" s="2">
        <v>9</v>
      </c>
      <c r="DQ289" s="2">
        <v>0</v>
      </c>
      <c r="DR289" s="2">
        <v>0</v>
      </c>
      <c r="DS289" s="6">
        <f>SUM(Table2[[#This Row],[BND B]:[BND FE]])</f>
        <v>27</v>
      </c>
      <c r="DT289" s="11">
        <f>IF((Table2[[#This Row],[BND T]]/Table2[[#This Row],[Admission]]) = 0, "--", (Table2[[#This Row],[BND T]]/Table2[[#This Row],[Admission]]))</f>
        <v>2.9315960912052116E-2</v>
      </c>
      <c r="DU289" s="11" t="str">
        <f>IF(Table2[[#This Row],[BND T]]=0,"--", IF(Table2[[#This Row],[BND HS]]/Table2[[#This Row],[BND T]]=0, "--", Table2[[#This Row],[BND HS]]/Table2[[#This Row],[BND T]]))</f>
        <v>--</v>
      </c>
      <c r="DV289" s="18" t="str">
        <f>IF(Table2[[#This Row],[BND T]]=0,"--", IF(Table2[[#This Row],[BND FE]]/Table2[[#This Row],[BND T]]=0, "--", Table2[[#This Row],[BND FE]]/Table2[[#This Row],[BND T]]))</f>
        <v>--</v>
      </c>
      <c r="DW289" s="2">
        <v>0</v>
      </c>
      <c r="DX289" s="2">
        <v>0</v>
      </c>
      <c r="DY289" s="2">
        <v>0</v>
      </c>
      <c r="DZ289" s="2">
        <v>0</v>
      </c>
      <c r="EA289" s="6">
        <f>SUM(Table2[[#This Row],[SPE B]:[SPE FE]])</f>
        <v>0</v>
      </c>
      <c r="EB289" s="11" t="str">
        <f>IF((Table2[[#This Row],[SPE T]]/Table2[[#This Row],[Admission]]) = 0, "--", (Table2[[#This Row],[SPE T]]/Table2[[#This Row],[Admission]]))</f>
        <v>--</v>
      </c>
      <c r="EC289" s="11" t="str">
        <f>IF(Table2[[#This Row],[SPE T]]=0,"--", IF(Table2[[#This Row],[SPE HS]]/Table2[[#This Row],[SPE T]]=0, "--", Table2[[#This Row],[SPE HS]]/Table2[[#This Row],[SPE T]]))</f>
        <v>--</v>
      </c>
      <c r="ED289" s="18" t="str">
        <f>IF(Table2[[#This Row],[SPE T]]=0,"--", IF(Table2[[#This Row],[SPE FE]]/Table2[[#This Row],[SPE T]]=0, "--", Table2[[#This Row],[SPE FE]]/Table2[[#This Row],[SPE T]]))</f>
        <v>--</v>
      </c>
      <c r="EE289" s="2">
        <v>4</v>
      </c>
      <c r="EF289" s="2">
        <v>8</v>
      </c>
      <c r="EG289" s="2">
        <v>0</v>
      </c>
      <c r="EH289" s="2">
        <v>0</v>
      </c>
      <c r="EI289" s="6">
        <f>SUM(Table2[[#This Row],[ORC B]:[ORC FE]])</f>
        <v>12</v>
      </c>
      <c r="EJ289" s="11">
        <f>IF((Table2[[#This Row],[ORC T]]/Table2[[#This Row],[Admission]]) = 0, "--", (Table2[[#This Row],[ORC T]]/Table2[[#This Row],[Admission]]))</f>
        <v>1.3029315960912053E-2</v>
      </c>
      <c r="EK289" s="11" t="str">
        <f>IF(Table2[[#This Row],[ORC T]]=0,"--", IF(Table2[[#This Row],[ORC HS]]/Table2[[#This Row],[ORC T]]=0, "--", Table2[[#This Row],[ORC HS]]/Table2[[#This Row],[ORC T]]))</f>
        <v>--</v>
      </c>
      <c r="EL289" s="18" t="str">
        <f>IF(Table2[[#This Row],[ORC T]]=0,"--", IF(Table2[[#This Row],[ORC FE]]/Table2[[#This Row],[ORC T]]=0, "--", Table2[[#This Row],[ORC FE]]/Table2[[#This Row],[ORC T]]))</f>
        <v>--</v>
      </c>
      <c r="EM289" s="2">
        <v>1</v>
      </c>
      <c r="EN289" s="2">
        <v>2</v>
      </c>
      <c r="EO289" s="2">
        <v>0</v>
      </c>
      <c r="EP289" s="2">
        <v>0</v>
      </c>
      <c r="EQ289" s="6">
        <f>SUM(Table2[[#This Row],[SOL B]:[SOL FE]])</f>
        <v>3</v>
      </c>
      <c r="ER289" s="11">
        <f>IF((Table2[[#This Row],[SOL T]]/Table2[[#This Row],[Admission]]) = 0, "--", (Table2[[#This Row],[SOL T]]/Table2[[#This Row],[Admission]]))</f>
        <v>3.2573289902280132E-3</v>
      </c>
      <c r="ES289" s="11" t="str">
        <f>IF(Table2[[#This Row],[SOL T]]=0,"--", IF(Table2[[#This Row],[SOL HS]]/Table2[[#This Row],[SOL T]]=0, "--", Table2[[#This Row],[SOL HS]]/Table2[[#This Row],[SOL T]]))</f>
        <v>--</v>
      </c>
      <c r="ET289" s="18" t="str">
        <f>IF(Table2[[#This Row],[SOL T]]=0,"--", IF(Table2[[#This Row],[SOL FE]]/Table2[[#This Row],[SOL T]]=0, "--", Table2[[#This Row],[SOL FE]]/Table2[[#This Row],[SOL T]]))</f>
        <v>--</v>
      </c>
      <c r="EU289" s="2">
        <v>31</v>
      </c>
      <c r="EV289" s="2">
        <v>33</v>
      </c>
      <c r="EW289" s="2">
        <v>0</v>
      </c>
      <c r="EX289" s="2">
        <v>0</v>
      </c>
      <c r="EY289" s="6">
        <f>SUM(Table2[[#This Row],[CHO B]:[CHO FE]])</f>
        <v>64</v>
      </c>
      <c r="EZ289" s="11">
        <f>IF((Table2[[#This Row],[CHO T]]/Table2[[#This Row],[Admission]]) = 0, "--", (Table2[[#This Row],[CHO T]]/Table2[[#This Row],[Admission]]))</f>
        <v>6.9489685124864281E-2</v>
      </c>
      <c r="FA289" s="11" t="str">
        <f>IF(Table2[[#This Row],[CHO T]]=0,"--", IF(Table2[[#This Row],[CHO HS]]/Table2[[#This Row],[CHO T]]=0, "--", Table2[[#This Row],[CHO HS]]/Table2[[#This Row],[CHO T]]))</f>
        <v>--</v>
      </c>
      <c r="FB289" s="18" t="str">
        <f>IF(Table2[[#This Row],[CHO T]]=0,"--", IF(Table2[[#This Row],[CHO FE]]/Table2[[#This Row],[CHO T]]=0, "--", Table2[[#This Row],[CHO FE]]/Table2[[#This Row],[CHO T]]))</f>
        <v>--</v>
      </c>
      <c r="FC289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392</v>
      </c>
      <c r="FD289">
        <v>0</v>
      </c>
      <c r="FE289">
        <v>0</v>
      </c>
      <c r="FF289" s="1" t="s">
        <v>390</v>
      </c>
      <c r="FG289" s="1" t="s">
        <v>390</v>
      </c>
      <c r="FH289">
        <v>1</v>
      </c>
      <c r="FI289">
        <v>0</v>
      </c>
      <c r="FJ289" s="1" t="s">
        <v>390</v>
      </c>
      <c r="FK289" s="1" t="s">
        <v>390</v>
      </c>
      <c r="FL289">
        <v>0</v>
      </c>
      <c r="FM289">
        <v>0</v>
      </c>
      <c r="FN289" s="1" t="s">
        <v>390</v>
      </c>
      <c r="FO289" s="1" t="s">
        <v>390</v>
      </c>
    </row>
    <row r="290" spans="1:171">
      <c r="A290">
        <v>1136</v>
      </c>
      <c r="B290">
        <v>244</v>
      </c>
      <c r="C290" t="s">
        <v>100</v>
      </c>
      <c r="D290" t="s">
        <v>387</v>
      </c>
      <c r="E290" s="20">
        <v>1441</v>
      </c>
      <c r="F290" s="2">
        <v>74</v>
      </c>
      <c r="G290" s="2">
        <v>0</v>
      </c>
      <c r="H290" s="2">
        <v>0</v>
      </c>
      <c r="I290" s="2">
        <v>0</v>
      </c>
      <c r="J290" s="6">
        <f>SUM(Table2[[#This Row],[FB B]:[FB FE]])</f>
        <v>74</v>
      </c>
      <c r="K290" s="11">
        <f>IF((Table2[[#This Row],[FB T]]/Table2[[#This Row],[Admission]]) = 0, "--", (Table2[[#This Row],[FB T]]/Table2[[#This Row],[Admission]]))</f>
        <v>5.1353226925746009E-2</v>
      </c>
      <c r="L290" s="11" t="str">
        <f>IF(Table2[[#This Row],[FB T]]=0,"--", IF(Table2[[#This Row],[FB HS]]/Table2[[#This Row],[FB T]]=0, "--", Table2[[#This Row],[FB HS]]/Table2[[#This Row],[FB T]]))</f>
        <v>--</v>
      </c>
      <c r="M290" s="18" t="str">
        <f>IF(Table2[[#This Row],[FB T]]=0,"--", IF(Table2[[#This Row],[FB FE]]/Table2[[#This Row],[FB T]]=0, "--", Table2[[#This Row],[FB FE]]/Table2[[#This Row],[FB T]]))</f>
        <v>--</v>
      </c>
      <c r="N290" s="2">
        <v>16</v>
      </c>
      <c r="O290" s="2">
        <v>9</v>
      </c>
      <c r="P290" s="2">
        <v>0</v>
      </c>
      <c r="Q290" s="2">
        <v>0</v>
      </c>
      <c r="R290" s="6">
        <f>SUM(Table2[[#This Row],[XC B]:[XC FE]])</f>
        <v>25</v>
      </c>
      <c r="S290" s="11">
        <f>IF((Table2[[#This Row],[XC T]]/Table2[[#This Row],[Admission]]) = 0, "--", (Table2[[#This Row],[XC T]]/Table2[[#This Row],[Admission]]))</f>
        <v>1.7349063150589868E-2</v>
      </c>
      <c r="T290" s="11" t="str">
        <f>IF(Table2[[#This Row],[XC T]]=0,"--", IF(Table2[[#This Row],[XC HS]]/Table2[[#This Row],[XC T]]=0, "--", Table2[[#This Row],[XC HS]]/Table2[[#This Row],[XC T]]))</f>
        <v>--</v>
      </c>
      <c r="U290" s="18" t="str">
        <f>IF(Table2[[#This Row],[XC T]]=0,"--", IF(Table2[[#This Row],[XC FE]]/Table2[[#This Row],[XC T]]=0, "--", Table2[[#This Row],[XC FE]]/Table2[[#This Row],[XC T]]))</f>
        <v>--</v>
      </c>
      <c r="V290" s="2">
        <v>44</v>
      </c>
      <c r="W290" s="2">
        <v>0</v>
      </c>
      <c r="X290" s="2">
        <v>0</v>
      </c>
      <c r="Y290" s="6">
        <f>SUM(Table2[[#This Row],[VB G]:[VB FE]])</f>
        <v>44</v>
      </c>
      <c r="Z290" s="11">
        <f>IF((Table2[[#This Row],[VB T]]/Table2[[#This Row],[Admission]]) = 0, "--", (Table2[[#This Row],[VB T]]/Table2[[#This Row],[Admission]]))</f>
        <v>3.0534351145038167E-2</v>
      </c>
      <c r="AA290" s="11" t="str">
        <f>IF(Table2[[#This Row],[VB T]]=0,"--", IF(Table2[[#This Row],[VB HS]]/Table2[[#This Row],[VB T]]=0, "--", Table2[[#This Row],[VB HS]]/Table2[[#This Row],[VB T]]))</f>
        <v>--</v>
      </c>
      <c r="AB290" s="18" t="str">
        <f>IF(Table2[[#This Row],[VB T]]=0,"--", IF(Table2[[#This Row],[VB FE]]/Table2[[#This Row],[VB T]]=0, "--", Table2[[#This Row],[VB FE]]/Table2[[#This Row],[VB T]]))</f>
        <v>--</v>
      </c>
      <c r="AC290" s="2">
        <v>79</v>
      </c>
      <c r="AD290" s="2">
        <v>54</v>
      </c>
      <c r="AE290" s="2">
        <v>0</v>
      </c>
      <c r="AF290" s="2">
        <v>0</v>
      </c>
      <c r="AG290" s="6">
        <f>SUM(Table2[[#This Row],[SC B]:[SC FE]])</f>
        <v>133</v>
      </c>
      <c r="AH290" s="11">
        <f>IF((Table2[[#This Row],[SC T]]/Table2[[#This Row],[Admission]]) = 0, "--", (Table2[[#This Row],[SC T]]/Table2[[#This Row],[Admission]]))</f>
        <v>9.2297015961138096E-2</v>
      </c>
      <c r="AI290" s="11" t="str">
        <f>IF(Table2[[#This Row],[SC T]]=0,"--", IF(Table2[[#This Row],[SC HS]]/Table2[[#This Row],[SC T]]=0, "--", Table2[[#This Row],[SC HS]]/Table2[[#This Row],[SC T]]))</f>
        <v>--</v>
      </c>
      <c r="AJ290" s="18" t="str">
        <f>IF(Table2[[#This Row],[SC T]]=0,"--", IF(Table2[[#This Row],[SC FE]]/Table2[[#This Row],[SC T]]=0, "--", Table2[[#This Row],[SC FE]]/Table2[[#This Row],[SC T]]))</f>
        <v>--</v>
      </c>
      <c r="AK290" s="15">
        <f>SUM(Table2[[#This Row],[FB T]],Table2[[#This Row],[XC T]],Table2[[#This Row],[VB T]],Table2[[#This Row],[SC T]])</f>
        <v>276</v>
      </c>
      <c r="AL290" s="2">
        <v>51</v>
      </c>
      <c r="AM290" s="2">
        <v>36</v>
      </c>
      <c r="AN290" s="2">
        <v>0</v>
      </c>
      <c r="AO290" s="2">
        <v>0</v>
      </c>
      <c r="AP290" s="6">
        <f>SUM(Table2[[#This Row],[BX B]:[BX FE]])</f>
        <v>87</v>
      </c>
      <c r="AQ290" s="11">
        <f>IF((Table2[[#This Row],[BX T]]/Table2[[#This Row],[Admission]]) = 0, "--", (Table2[[#This Row],[BX T]]/Table2[[#This Row],[Admission]]))</f>
        <v>6.0374739764052741E-2</v>
      </c>
      <c r="AR290" s="11" t="str">
        <f>IF(Table2[[#This Row],[BX T]]=0,"--", IF(Table2[[#This Row],[BX HS]]/Table2[[#This Row],[BX T]]=0, "--", Table2[[#This Row],[BX HS]]/Table2[[#This Row],[BX T]]))</f>
        <v>--</v>
      </c>
      <c r="AS290" s="18" t="str">
        <f>IF(Table2[[#This Row],[BX T]]=0,"--", IF(Table2[[#This Row],[BX FE]]/Table2[[#This Row],[BX T]]=0, "--", Table2[[#This Row],[BX FE]]/Table2[[#This Row],[BX T]]))</f>
        <v>--</v>
      </c>
      <c r="AT290" s="2">
        <v>9</v>
      </c>
      <c r="AU290" s="2">
        <v>13</v>
      </c>
      <c r="AV290" s="2">
        <v>0</v>
      </c>
      <c r="AW290" s="2">
        <v>0</v>
      </c>
      <c r="AX290" s="6">
        <f>SUM(Table2[[#This Row],[SW B]:[SW FE]])</f>
        <v>22</v>
      </c>
      <c r="AY290" s="11">
        <f>IF((Table2[[#This Row],[SW T]]/Table2[[#This Row],[Admission]]) = 0, "--", (Table2[[#This Row],[SW T]]/Table2[[#This Row],[Admission]]))</f>
        <v>1.5267175572519083E-2</v>
      </c>
      <c r="AZ290" s="11" t="str">
        <f>IF(Table2[[#This Row],[SW T]]=0,"--", IF(Table2[[#This Row],[SW HS]]/Table2[[#This Row],[SW T]]=0, "--", Table2[[#This Row],[SW HS]]/Table2[[#This Row],[SW T]]))</f>
        <v>--</v>
      </c>
      <c r="BA290" s="18" t="str">
        <f>IF(Table2[[#This Row],[SW T]]=0,"--", IF(Table2[[#This Row],[SW FE]]/Table2[[#This Row],[SW T]]=0, "--", Table2[[#This Row],[SW FE]]/Table2[[#This Row],[SW T]]))</f>
        <v>--</v>
      </c>
      <c r="BB290" s="2">
        <v>1</v>
      </c>
      <c r="BC290" s="2">
        <v>13</v>
      </c>
      <c r="BD290" s="2">
        <v>0</v>
      </c>
      <c r="BE290" s="2">
        <v>0</v>
      </c>
      <c r="BF290" s="6">
        <f>SUM(Table2[[#This Row],[CHE B]:[CHE FE]])</f>
        <v>14</v>
      </c>
      <c r="BG290" s="11">
        <f>IF((Table2[[#This Row],[CHE T]]/Table2[[#This Row],[Admission]]) = 0, "--", (Table2[[#This Row],[CHE T]]/Table2[[#This Row],[Admission]]))</f>
        <v>9.7154753643303258E-3</v>
      </c>
      <c r="BH290" s="11" t="str">
        <f>IF(Table2[[#This Row],[CHE T]]=0,"--", IF(Table2[[#This Row],[CHE HS]]/Table2[[#This Row],[CHE T]]=0, "--", Table2[[#This Row],[CHE HS]]/Table2[[#This Row],[CHE T]]))</f>
        <v>--</v>
      </c>
      <c r="BI290" s="22" t="str">
        <f>IF(Table2[[#This Row],[CHE T]]=0,"--", IF(Table2[[#This Row],[CHE FE]]/Table2[[#This Row],[CHE T]]=0, "--", Table2[[#This Row],[CHE FE]]/Table2[[#This Row],[CHE T]]))</f>
        <v>--</v>
      </c>
      <c r="BJ290" s="2">
        <v>22</v>
      </c>
      <c r="BK290" s="2">
        <v>0</v>
      </c>
      <c r="BL290" s="2">
        <v>0</v>
      </c>
      <c r="BM290" s="2">
        <v>0</v>
      </c>
      <c r="BN290" s="6">
        <f>SUM(Table2[[#This Row],[WR B]:[WR FE]])</f>
        <v>22</v>
      </c>
      <c r="BO290" s="11">
        <f>IF((Table2[[#This Row],[WR T]]/Table2[[#This Row],[Admission]]) = 0, "--", (Table2[[#This Row],[WR T]]/Table2[[#This Row],[Admission]]))</f>
        <v>1.5267175572519083E-2</v>
      </c>
      <c r="BP290" s="11" t="str">
        <f>IF(Table2[[#This Row],[WR T]]=0,"--", IF(Table2[[#This Row],[WR HS]]/Table2[[#This Row],[WR T]]=0, "--", Table2[[#This Row],[WR HS]]/Table2[[#This Row],[WR T]]))</f>
        <v>--</v>
      </c>
      <c r="BQ290" s="18" t="str">
        <f>IF(Table2[[#This Row],[WR T]]=0,"--", IF(Table2[[#This Row],[WR FE]]/Table2[[#This Row],[WR T]]=0, "--", Table2[[#This Row],[WR FE]]/Table2[[#This Row],[WR T]]))</f>
        <v>--</v>
      </c>
      <c r="BR290" s="2">
        <v>1</v>
      </c>
      <c r="BS290" s="2">
        <v>28</v>
      </c>
      <c r="BT290" s="2">
        <v>1</v>
      </c>
      <c r="BU290" s="2">
        <v>0</v>
      </c>
      <c r="BV290" s="6">
        <f>SUM(Table2[[#This Row],[DNC B]:[DNC FE]])</f>
        <v>30</v>
      </c>
      <c r="BW290" s="11">
        <f>IF((Table2[[#This Row],[DNC T]]/Table2[[#This Row],[Admission]]) = 0, "--", (Table2[[#This Row],[DNC T]]/Table2[[#This Row],[Admission]]))</f>
        <v>2.0818875780707843E-2</v>
      </c>
      <c r="BX290" s="11">
        <f>IF(Table2[[#This Row],[DNC T]]=0,"--", IF(Table2[[#This Row],[DNC HS]]/Table2[[#This Row],[DNC T]]=0, "--", Table2[[#This Row],[DNC HS]]/Table2[[#This Row],[DNC T]]))</f>
        <v>3.3333333333333333E-2</v>
      </c>
      <c r="BY290" s="18" t="str">
        <f>IF(Table2[[#This Row],[DNC T]]=0,"--", IF(Table2[[#This Row],[DNC FE]]/Table2[[#This Row],[DNC T]]=0, "--", Table2[[#This Row],[DNC FE]]/Table2[[#This Row],[DNC T]]))</f>
        <v>--</v>
      </c>
      <c r="BZ290" s="24">
        <f>SUM(Table2[[#This Row],[BX T]],Table2[[#This Row],[SW T]],Table2[[#This Row],[CHE T]],Table2[[#This Row],[WR T]],Table2[[#This Row],[DNC T]])</f>
        <v>175</v>
      </c>
      <c r="CA290" s="2">
        <v>33</v>
      </c>
      <c r="CB290" s="2">
        <v>13</v>
      </c>
      <c r="CC290" s="2">
        <v>0</v>
      </c>
      <c r="CD290" s="2">
        <v>0</v>
      </c>
      <c r="CE290" s="6">
        <f>SUM(Table2[[#This Row],[TF B]:[TF FE]])</f>
        <v>46</v>
      </c>
      <c r="CF290" s="11">
        <f>IF((Table2[[#This Row],[TF T]]/Table2[[#This Row],[Admission]]) = 0, "--", (Table2[[#This Row],[TF T]]/Table2[[#This Row],[Admission]]))</f>
        <v>3.1922276197085354E-2</v>
      </c>
      <c r="CG290" s="11" t="str">
        <f>IF(Table2[[#This Row],[TF T]]=0,"--", IF(Table2[[#This Row],[TF HS]]/Table2[[#This Row],[TF T]]=0, "--", Table2[[#This Row],[TF HS]]/Table2[[#This Row],[TF T]]))</f>
        <v>--</v>
      </c>
      <c r="CH290" s="18" t="str">
        <f>IF(Table2[[#This Row],[TF T]]=0,"--", IF(Table2[[#This Row],[TF FE]]/Table2[[#This Row],[TF T]]=0, "--", Table2[[#This Row],[TF FE]]/Table2[[#This Row],[TF T]]))</f>
        <v>--</v>
      </c>
      <c r="CI290" s="2">
        <v>23</v>
      </c>
      <c r="CJ290" s="2">
        <v>0</v>
      </c>
      <c r="CK290" s="2">
        <v>0</v>
      </c>
      <c r="CL290" s="2">
        <v>0</v>
      </c>
      <c r="CM290" s="6">
        <f>SUM(Table2[[#This Row],[BB B]:[BB FE]])</f>
        <v>23</v>
      </c>
      <c r="CN290" s="11">
        <f>IF((Table2[[#This Row],[BB T]]/Table2[[#This Row],[Admission]]) = 0, "--", (Table2[[#This Row],[BB T]]/Table2[[#This Row],[Admission]]))</f>
        <v>1.5961138098542677E-2</v>
      </c>
      <c r="CO290" s="11" t="str">
        <f>IF(Table2[[#This Row],[BB T]]=0,"--", IF(Table2[[#This Row],[BB HS]]/Table2[[#This Row],[BB T]]=0, "--", Table2[[#This Row],[BB HS]]/Table2[[#This Row],[BB T]]))</f>
        <v>--</v>
      </c>
      <c r="CP290" s="18" t="str">
        <f>IF(Table2[[#This Row],[BB T]]=0,"--", IF(Table2[[#This Row],[BB FE]]/Table2[[#This Row],[BB T]]=0, "--", Table2[[#This Row],[BB FE]]/Table2[[#This Row],[BB T]]))</f>
        <v>--</v>
      </c>
      <c r="CQ290" s="2">
        <v>0</v>
      </c>
      <c r="CR290" s="2">
        <v>27</v>
      </c>
      <c r="CS290" s="2">
        <v>0</v>
      </c>
      <c r="CT290" s="2">
        <v>0</v>
      </c>
      <c r="CU290" s="6">
        <f>SUM(Table2[[#This Row],[SB B]:[SB FE]])</f>
        <v>27</v>
      </c>
      <c r="CV290" s="11">
        <f>IF((Table2[[#This Row],[SB T]]/Table2[[#This Row],[Admission]]) = 0, "--", (Table2[[#This Row],[SB T]]/Table2[[#This Row],[Admission]]))</f>
        <v>1.8736988202637056E-2</v>
      </c>
      <c r="CW290" s="11" t="str">
        <f>IF(Table2[[#This Row],[SB T]]=0,"--", IF(Table2[[#This Row],[SB HS]]/Table2[[#This Row],[SB T]]=0, "--", Table2[[#This Row],[SB HS]]/Table2[[#This Row],[SB T]]))</f>
        <v>--</v>
      </c>
      <c r="CX290" s="18" t="str">
        <f>IF(Table2[[#This Row],[SB T]]=0,"--", IF(Table2[[#This Row],[SB FE]]/Table2[[#This Row],[SB T]]=0, "--", Table2[[#This Row],[SB FE]]/Table2[[#This Row],[SB T]]))</f>
        <v>--</v>
      </c>
      <c r="CY290" s="2">
        <v>22</v>
      </c>
      <c r="CZ290" s="2">
        <v>7</v>
      </c>
      <c r="DA290" s="2">
        <v>0</v>
      </c>
      <c r="DB290" s="2">
        <v>0</v>
      </c>
      <c r="DC290" s="6">
        <f>SUM(Table2[[#This Row],[GF B]:[GF FE]])</f>
        <v>29</v>
      </c>
      <c r="DD290" s="11">
        <f>IF((Table2[[#This Row],[GF T]]/Table2[[#This Row],[Admission]]) = 0, "--", (Table2[[#This Row],[GF T]]/Table2[[#This Row],[Admission]]))</f>
        <v>2.0124913254684247E-2</v>
      </c>
      <c r="DE290" s="11" t="str">
        <f>IF(Table2[[#This Row],[GF T]]=0,"--", IF(Table2[[#This Row],[GF HS]]/Table2[[#This Row],[GF T]]=0, "--", Table2[[#This Row],[GF HS]]/Table2[[#This Row],[GF T]]))</f>
        <v>--</v>
      </c>
      <c r="DF290" s="18" t="str">
        <f>IF(Table2[[#This Row],[GF T]]=0,"--", IF(Table2[[#This Row],[GF FE]]/Table2[[#This Row],[GF T]]=0, "--", Table2[[#This Row],[GF FE]]/Table2[[#This Row],[GF T]]))</f>
        <v>--</v>
      </c>
      <c r="DG290" s="2">
        <v>14</v>
      </c>
      <c r="DH290" s="2">
        <v>34</v>
      </c>
      <c r="DI290" s="2">
        <v>0</v>
      </c>
      <c r="DJ290" s="2">
        <v>0</v>
      </c>
      <c r="DK290" s="6">
        <f>SUM(Table2[[#This Row],[TN B]:[TN FE]])</f>
        <v>48</v>
      </c>
      <c r="DL290" s="11">
        <f>IF((Table2[[#This Row],[TN T]]/Table2[[#This Row],[Admission]]) = 0, "--", (Table2[[#This Row],[TN T]]/Table2[[#This Row],[Admission]]))</f>
        <v>3.3310201249132546E-2</v>
      </c>
      <c r="DM290" s="11" t="str">
        <f>IF(Table2[[#This Row],[TN T]]=0,"--", IF(Table2[[#This Row],[TN HS]]/Table2[[#This Row],[TN T]]=0, "--", Table2[[#This Row],[TN HS]]/Table2[[#This Row],[TN T]]))</f>
        <v>--</v>
      </c>
      <c r="DN290" s="18" t="str">
        <f>IF(Table2[[#This Row],[TN T]]=0,"--", IF(Table2[[#This Row],[TN FE]]/Table2[[#This Row],[TN T]]=0, "--", Table2[[#This Row],[TN FE]]/Table2[[#This Row],[TN T]]))</f>
        <v>--</v>
      </c>
      <c r="DO290" s="2">
        <v>40</v>
      </c>
      <c r="DP290" s="2">
        <v>14</v>
      </c>
      <c r="DQ290" s="2">
        <v>0</v>
      </c>
      <c r="DR290" s="2">
        <v>0</v>
      </c>
      <c r="DS290" s="6">
        <f>SUM(Table2[[#This Row],[BND B]:[BND FE]])</f>
        <v>54</v>
      </c>
      <c r="DT290" s="11">
        <f>IF((Table2[[#This Row],[BND T]]/Table2[[#This Row],[Admission]]) = 0, "--", (Table2[[#This Row],[BND T]]/Table2[[#This Row],[Admission]]))</f>
        <v>3.7473976405274112E-2</v>
      </c>
      <c r="DU290" s="11" t="str">
        <f>IF(Table2[[#This Row],[BND T]]=0,"--", IF(Table2[[#This Row],[BND HS]]/Table2[[#This Row],[BND T]]=0, "--", Table2[[#This Row],[BND HS]]/Table2[[#This Row],[BND T]]))</f>
        <v>--</v>
      </c>
      <c r="DV290" s="18" t="str">
        <f>IF(Table2[[#This Row],[BND T]]=0,"--", IF(Table2[[#This Row],[BND FE]]/Table2[[#This Row],[BND T]]=0, "--", Table2[[#This Row],[BND FE]]/Table2[[#This Row],[BND T]]))</f>
        <v>--</v>
      </c>
      <c r="DW290" s="2">
        <v>0</v>
      </c>
      <c r="DX290" s="2">
        <v>0</v>
      </c>
      <c r="DY290" s="2">
        <v>0</v>
      </c>
      <c r="DZ290" s="2">
        <v>0</v>
      </c>
      <c r="EA290" s="6">
        <f>SUM(Table2[[#This Row],[SPE B]:[SPE FE]])</f>
        <v>0</v>
      </c>
      <c r="EB290" s="11" t="str">
        <f>IF((Table2[[#This Row],[SPE T]]/Table2[[#This Row],[Admission]]) = 0, "--", (Table2[[#This Row],[SPE T]]/Table2[[#This Row],[Admission]]))</f>
        <v>--</v>
      </c>
      <c r="EC290" s="11" t="str">
        <f>IF(Table2[[#This Row],[SPE T]]=0,"--", IF(Table2[[#This Row],[SPE HS]]/Table2[[#This Row],[SPE T]]=0, "--", Table2[[#This Row],[SPE HS]]/Table2[[#This Row],[SPE T]]))</f>
        <v>--</v>
      </c>
      <c r="ED290" s="18" t="str">
        <f>IF(Table2[[#This Row],[SPE T]]=0,"--", IF(Table2[[#This Row],[SPE FE]]/Table2[[#This Row],[SPE T]]=0, "--", Table2[[#This Row],[SPE FE]]/Table2[[#This Row],[SPE T]]))</f>
        <v>--</v>
      </c>
      <c r="EE290" s="2">
        <v>0</v>
      </c>
      <c r="EF290" s="2">
        <v>0</v>
      </c>
      <c r="EG290" s="2">
        <v>0</v>
      </c>
      <c r="EH290" s="2">
        <v>0</v>
      </c>
      <c r="EI290" s="6">
        <f>SUM(Table2[[#This Row],[ORC B]:[ORC FE]])</f>
        <v>0</v>
      </c>
      <c r="EJ290" s="11" t="str">
        <f>IF((Table2[[#This Row],[ORC T]]/Table2[[#This Row],[Admission]]) = 0, "--", (Table2[[#This Row],[ORC T]]/Table2[[#This Row],[Admission]]))</f>
        <v>--</v>
      </c>
      <c r="EK290" s="11" t="str">
        <f>IF(Table2[[#This Row],[ORC T]]=0,"--", IF(Table2[[#This Row],[ORC HS]]/Table2[[#This Row],[ORC T]]=0, "--", Table2[[#This Row],[ORC HS]]/Table2[[#This Row],[ORC T]]))</f>
        <v>--</v>
      </c>
      <c r="EL290" s="18" t="str">
        <f>IF(Table2[[#This Row],[ORC T]]=0,"--", IF(Table2[[#This Row],[ORC FE]]/Table2[[#This Row],[ORC T]]=0, "--", Table2[[#This Row],[ORC FE]]/Table2[[#This Row],[ORC T]]))</f>
        <v>--</v>
      </c>
      <c r="EM290" s="2">
        <v>1</v>
      </c>
      <c r="EN290" s="2">
        <v>0</v>
      </c>
      <c r="EO290" s="2">
        <v>0</v>
      </c>
      <c r="EP290" s="2">
        <v>0</v>
      </c>
      <c r="EQ290" s="6">
        <f>SUM(Table2[[#This Row],[SOL B]:[SOL FE]])</f>
        <v>1</v>
      </c>
      <c r="ER290" s="11">
        <f>IF((Table2[[#This Row],[SOL T]]/Table2[[#This Row],[Admission]]) = 0, "--", (Table2[[#This Row],[SOL T]]/Table2[[#This Row],[Admission]]))</f>
        <v>6.939625260235947E-4</v>
      </c>
      <c r="ES290" s="11" t="str">
        <f>IF(Table2[[#This Row],[SOL T]]=0,"--", IF(Table2[[#This Row],[SOL HS]]/Table2[[#This Row],[SOL T]]=0, "--", Table2[[#This Row],[SOL HS]]/Table2[[#This Row],[SOL T]]))</f>
        <v>--</v>
      </c>
      <c r="ET290" s="18" t="str">
        <f>IF(Table2[[#This Row],[SOL T]]=0,"--", IF(Table2[[#This Row],[SOL FE]]/Table2[[#This Row],[SOL T]]=0, "--", Table2[[#This Row],[SOL FE]]/Table2[[#This Row],[SOL T]]))</f>
        <v>--</v>
      </c>
      <c r="EU290" s="2">
        <v>21</v>
      </c>
      <c r="EV290" s="2">
        <v>51</v>
      </c>
      <c r="EW290" s="2">
        <v>1</v>
      </c>
      <c r="EX290" s="2">
        <v>0</v>
      </c>
      <c r="EY290" s="6">
        <f>SUM(Table2[[#This Row],[CHO B]:[CHO FE]])</f>
        <v>73</v>
      </c>
      <c r="EZ290" s="11">
        <f>IF((Table2[[#This Row],[CHO T]]/Table2[[#This Row],[Admission]]) = 0, "--", (Table2[[#This Row],[CHO T]]/Table2[[#This Row],[Admission]]))</f>
        <v>5.0659264399722417E-2</v>
      </c>
      <c r="FA290" s="11">
        <f>IF(Table2[[#This Row],[CHO T]]=0,"--", IF(Table2[[#This Row],[CHO HS]]/Table2[[#This Row],[CHO T]]=0, "--", Table2[[#This Row],[CHO HS]]/Table2[[#This Row],[CHO T]]))</f>
        <v>1.3698630136986301E-2</v>
      </c>
      <c r="FB290" s="18" t="str">
        <f>IF(Table2[[#This Row],[CHO T]]=0,"--", IF(Table2[[#This Row],[CHO FE]]/Table2[[#This Row],[CHO T]]=0, "--", Table2[[#This Row],[CHO FE]]/Table2[[#This Row],[CHO T]]))</f>
        <v>--</v>
      </c>
      <c r="FC290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301</v>
      </c>
      <c r="FD290">
        <v>0</v>
      </c>
      <c r="FE290">
        <v>0</v>
      </c>
      <c r="FF290" s="1" t="s">
        <v>390</v>
      </c>
      <c r="FG290" s="1" t="s">
        <v>390</v>
      </c>
      <c r="FH290">
        <v>1</v>
      </c>
      <c r="FI290">
        <v>0</v>
      </c>
      <c r="FJ290" s="1" t="s">
        <v>390</v>
      </c>
      <c r="FK290" s="1" t="s">
        <v>390</v>
      </c>
      <c r="FL290">
        <v>0</v>
      </c>
      <c r="FM290">
        <v>0</v>
      </c>
      <c r="FN290" s="1" t="s">
        <v>390</v>
      </c>
      <c r="FO290" s="1" t="s">
        <v>390</v>
      </c>
    </row>
    <row r="291" spans="1:171">
      <c r="A291">
        <v>1022</v>
      </c>
      <c r="B291">
        <v>83</v>
      </c>
      <c r="C291" t="s">
        <v>102</v>
      </c>
      <c r="D291" t="s">
        <v>388</v>
      </c>
      <c r="E291" s="20">
        <v>413</v>
      </c>
      <c r="F291" s="2">
        <v>35</v>
      </c>
      <c r="G291" s="2">
        <v>0</v>
      </c>
      <c r="H291" s="2">
        <v>0</v>
      </c>
      <c r="I291" s="2">
        <v>0</v>
      </c>
      <c r="J291" s="6">
        <f>SUM(Table2[[#This Row],[FB B]:[FB FE]])</f>
        <v>35</v>
      </c>
      <c r="K291" s="11">
        <f>IF((Table2[[#This Row],[FB T]]/Table2[[#This Row],[Admission]]) = 0, "--", (Table2[[#This Row],[FB T]]/Table2[[#This Row],[Admission]]))</f>
        <v>8.4745762711864403E-2</v>
      </c>
      <c r="L291" s="11" t="str">
        <f>IF(Table2[[#This Row],[FB T]]=0,"--", IF(Table2[[#This Row],[FB HS]]/Table2[[#This Row],[FB T]]=0, "--", Table2[[#This Row],[FB HS]]/Table2[[#This Row],[FB T]]))</f>
        <v>--</v>
      </c>
      <c r="M291" s="18" t="str">
        <f>IF(Table2[[#This Row],[FB T]]=0,"--", IF(Table2[[#This Row],[FB FE]]/Table2[[#This Row],[FB T]]=0, "--", Table2[[#This Row],[FB FE]]/Table2[[#This Row],[FB T]]))</f>
        <v>--</v>
      </c>
      <c r="N291" s="2">
        <v>5</v>
      </c>
      <c r="O291" s="2">
        <v>11</v>
      </c>
      <c r="P291" s="2">
        <v>0</v>
      </c>
      <c r="Q291" s="2">
        <v>0</v>
      </c>
      <c r="R291" s="6">
        <f>SUM(Table2[[#This Row],[XC B]:[XC FE]])</f>
        <v>16</v>
      </c>
      <c r="S291" s="11">
        <f>IF((Table2[[#This Row],[XC T]]/Table2[[#This Row],[Admission]]) = 0, "--", (Table2[[#This Row],[XC T]]/Table2[[#This Row],[Admission]]))</f>
        <v>3.8740920096852302E-2</v>
      </c>
      <c r="T291" s="11" t="str">
        <f>IF(Table2[[#This Row],[XC T]]=0,"--", IF(Table2[[#This Row],[XC HS]]/Table2[[#This Row],[XC T]]=0, "--", Table2[[#This Row],[XC HS]]/Table2[[#This Row],[XC T]]))</f>
        <v>--</v>
      </c>
      <c r="U291" s="18" t="str">
        <f>IF(Table2[[#This Row],[XC T]]=0,"--", IF(Table2[[#This Row],[XC FE]]/Table2[[#This Row],[XC T]]=0, "--", Table2[[#This Row],[XC FE]]/Table2[[#This Row],[XC T]]))</f>
        <v>--</v>
      </c>
      <c r="V291" s="2">
        <v>26</v>
      </c>
      <c r="W291" s="2">
        <v>1</v>
      </c>
      <c r="X291" s="2">
        <v>4</v>
      </c>
      <c r="Y291" s="6">
        <f>SUM(Table2[[#This Row],[VB G]:[VB FE]])</f>
        <v>31</v>
      </c>
      <c r="Z291" s="11">
        <f>IF((Table2[[#This Row],[VB T]]/Table2[[#This Row],[Admission]]) = 0, "--", (Table2[[#This Row],[VB T]]/Table2[[#This Row],[Admission]]))</f>
        <v>7.5060532687651338E-2</v>
      </c>
      <c r="AA291" s="11">
        <f>IF(Table2[[#This Row],[VB T]]=0,"--", IF(Table2[[#This Row],[VB HS]]/Table2[[#This Row],[VB T]]=0, "--", Table2[[#This Row],[VB HS]]/Table2[[#This Row],[VB T]]))</f>
        <v>3.2258064516129031E-2</v>
      </c>
      <c r="AB291" s="18">
        <f>IF(Table2[[#This Row],[VB T]]=0,"--", IF(Table2[[#This Row],[VB FE]]/Table2[[#This Row],[VB T]]=0, "--", Table2[[#This Row],[VB FE]]/Table2[[#This Row],[VB T]]))</f>
        <v>0.12903225806451613</v>
      </c>
      <c r="AC291" s="2">
        <v>20</v>
      </c>
      <c r="AD291" s="2">
        <v>28</v>
      </c>
      <c r="AE291" s="2">
        <v>0</v>
      </c>
      <c r="AF291" s="2">
        <v>6</v>
      </c>
      <c r="AG291" s="6">
        <f>SUM(Table2[[#This Row],[SC B]:[SC FE]])</f>
        <v>54</v>
      </c>
      <c r="AH291" s="11">
        <f>IF((Table2[[#This Row],[SC T]]/Table2[[#This Row],[Admission]]) = 0, "--", (Table2[[#This Row],[SC T]]/Table2[[#This Row],[Admission]]))</f>
        <v>0.13075060532687652</v>
      </c>
      <c r="AI291" s="11" t="str">
        <f>IF(Table2[[#This Row],[SC T]]=0,"--", IF(Table2[[#This Row],[SC HS]]/Table2[[#This Row],[SC T]]=0, "--", Table2[[#This Row],[SC HS]]/Table2[[#This Row],[SC T]]))</f>
        <v>--</v>
      </c>
      <c r="AJ291" s="18">
        <f>IF(Table2[[#This Row],[SC T]]=0,"--", IF(Table2[[#This Row],[SC FE]]/Table2[[#This Row],[SC T]]=0, "--", Table2[[#This Row],[SC FE]]/Table2[[#This Row],[SC T]]))</f>
        <v>0.1111111111111111</v>
      </c>
      <c r="AK291" s="15">
        <f>SUM(Table2[[#This Row],[FB T]],Table2[[#This Row],[XC T]],Table2[[#This Row],[VB T]],Table2[[#This Row],[SC T]])</f>
        <v>136</v>
      </c>
      <c r="AL291" s="2">
        <v>34</v>
      </c>
      <c r="AM291" s="2">
        <v>26</v>
      </c>
      <c r="AN291" s="2">
        <v>0</v>
      </c>
      <c r="AO291" s="2">
        <v>2</v>
      </c>
      <c r="AP291" s="6">
        <f>SUM(Table2[[#This Row],[BX B]:[BX FE]])</f>
        <v>62</v>
      </c>
      <c r="AQ291" s="11">
        <f>IF((Table2[[#This Row],[BX T]]/Table2[[#This Row],[Admission]]) = 0, "--", (Table2[[#This Row],[BX T]]/Table2[[#This Row],[Admission]]))</f>
        <v>0.15012106537530268</v>
      </c>
      <c r="AR291" s="11" t="str">
        <f>IF(Table2[[#This Row],[BX T]]=0,"--", IF(Table2[[#This Row],[BX HS]]/Table2[[#This Row],[BX T]]=0, "--", Table2[[#This Row],[BX HS]]/Table2[[#This Row],[BX T]]))</f>
        <v>--</v>
      </c>
      <c r="AS291" s="18">
        <f>IF(Table2[[#This Row],[BX T]]=0,"--", IF(Table2[[#This Row],[BX FE]]/Table2[[#This Row],[BX T]]=0, "--", Table2[[#This Row],[BX FE]]/Table2[[#This Row],[BX T]]))</f>
        <v>3.2258064516129031E-2</v>
      </c>
      <c r="AT291" s="2">
        <v>0</v>
      </c>
      <c r="AU291" s="2">
        <v>0</v>
      </c>
      <c r="AV291" s="2">
        <v>0</v>
      </c>
      <c r="AW291" s="2">
        <v>0</v>
      </c>
      <c r="AX291" s="6">
        <f>SUM(Table2[[#This Row],[SW B]:[SW FE]])</f>
        <v>0</v>
      </c>
      <c r="AY291" s="11" t="str">
        <f>IF((Table2[[#This Row],[SW T]]/Table2[[#This Row],[Admission]]) = 0, "--", (Table2[[#This Row],[SW T]]/Table2[[#This Row],[Admission]]))</f>
        <v>--</v>
      </c>
      <c r="AZ291" s="11" t="str">
        <f>IF(Table2[[#This Row],[SW T]]=0,"--", IF(Table2[[#This Row],[SW HS]]/Table2[[#This Row],[SW T]]=0, "--", Table2[[#This Row],[SW HS]]/Table2[[#This Row],[SW T]]))</f>
        <v>--</v>
      </c>
      <c r="BA291" s="18" t="str">
        <f>IF(Table2[[#This Row],[SW T]]=0,"--", IF(Table2[[#This Row],[SW FE]]/Table2[[#This Row],[SW T]]=0, "--", Table2[[#This Row],[SW FE]]/Table2[[#This Row],[SW T]]))</f>
        <v>--</v>
      </c>
      <c r="BB291" s="2">
        <v>0</v>
      </c>
      <c r="BC291" s="2">
        <v>11</v>
      </c>
      <c r="BD291" s="2">
        <v>0</v>
      </c>
      <c r="BE291" s="2">
        <v>3</v>
      </c>
      <c r="BF291" s="6">
        <f>SUM(Table2[[#This Row],[CHE B]:[CHE FE]])</f>
        <v>14</v>
      </c>
      <c r="BG291" s="11">
        <f>IF((Table2[[#This Row],[CHE T]]/Table2[[#This Row],[Admission]]) = 0, "--", (Table2[[#This Row],[CHE T]]/Table2[[#This Row],[Admission]]))</f>
        <v>3.3898305084745763E-2</v>
      </c>
      <c r="BH291" s="11" t="str">
        <f>IF(Table2[[#This Row],[CHE T]]=0,"--", IF(Table2[[#This Row],[CHE HS]]/Table2[[#This Row],[CHE T]]=0, "--", Table2[[#This Row],[CHE HS]]/Table2[[#This Row],[CHE T]]))</f>
        <v>--</v>
      </c>
      <c r="BI291" s="22">
        <f>IF(Table2[[#This Row],[CHE T]]=0,"--", IF(Table2[[#This Row],[CHE FE]]/Table2[[#This Row],[CHE T]]=0, "--", Table2[[#This Row],[CHE FE]]/Table2[[#This Row],[CHE T]]))</f>
        <v>0.21428571428571427</v>
      </c>
      <c r="BJ291" s="2">
        <v>20</v>
      </c>
      <c r="BK291" s="2">
        <v>1</v>
      </c>
      <c r="BL291" s="2">
        <v>0</v>
      </c>
      <c r="BM291" s="2">
        <v>0</v>
      </c>
      <c r="BN291" s="6">
        <f>SUM(Table2[[#This Row],[WR B]:[WR FE]])</f>
        <v>21</v>
      </c>
      <c r="BO291" s="11">
        <f>IF((Table2[[#This Row],[WR T]]/Table2[[#This Row],[Admission]]) = 0, "--", (Table2[[#This Row],[WR T]]/Table2[[#This Row],[Admission]]))</f>
        <v>5.0847457627118647E-2</v>
      </c>
      <c r="BP291" s="11" t="str">
        <f>IF(Table2[[#This Row],[WR T]]=0,"--", IF(Table2[[#This Row],[WR HS]]/Table2[[#This Row],[WR T]]=0, "--", Table2[[#This Row],[WR HS]]/Table2[[#This Row],[WR T]]))</f>
        <v>--</v>
      </c>
      <c r="BQ291" s="18" t="str">
        <f>IF(Table2[[#This Row],[WR T]]=0,"--", IF(Table2[[#This Row],[WR FE]]/Table2[[#This Row],[WR T]]=0, "--", Table2[[#This Row],[WR FE]]/Table2[[#This Row],[WR T]]))</f>
        <v>--</v>
      </c>
      <c r="BR291" s="2">
        <v>0</v>
      </c>
      <c r="BS291" s="2">
        <v>0</v>
      </c>
      <c r="BT291" s="2">
        <v>0</v>
      </c>
      <c r="BU291" s="2">
        <v>0</v>
      </c>
      <c r="BV291" s="6">
        <f>SUM(Table2[[#This Row],[DNC B]:[DNC FE]])</f>
        <v>0</v>
      </c>
      <c r="BW291" s="11" t="str">
        <f>IF((Table2[[#This Row],[DNC T]]/Table2[[#This Row],[Admission]]) = 0, "--", (Table2[[#This Row],[DNC T]]/Table2[[#This Row],[Admission]]))</f>
        <v>--</v>
      </c>
      <c r="BX291" s="11" t="str">
        <f>IF(Table2[[#This Row],[DNC T]]=0,"--", IF(Table2[[#This Row],[DNC HS]]/Table2[[#This Row],[DNC T]]=0, "--", Table2[[#This Row],[DNC HS]]/Table2[[#This Row],[DNC T]]))</f>
        <v>--</v>
      </c>
      <c r="BY291" s="18" t="str">
        <f>IF(Table2[[#This Row],[DNC T]]=0,"--", IF(Table2[[#This Row],[DNC FE]]/Table2[[#This Row],[DNC T]]=0, "--", Table2[[#This Row],[DNC FE]]/Table2[[#This Row],[DNC T]]))</f>
        <v>--</v>
      </c>
      <c r="BZ291" s="24">
        <f>SUM(Table2[[#This Row],[BX T]],Table2[[#This Row],[SW T]],Table2[[#This Row],[CHE T]],Table2[[#This Row],[WR T]],Table2[[#This Row],[DNC T]])</f>
        <v>97</v>
      </c>
      <c r="CA291" s="2">
        <v>46</v>
      </c>
      <c r="CB291" s="2">
        <v>41</v>
      </c>
      <c r="CC291" s="2">
        <v>1</v>
      </c>
      <c r="CD291" s="2">
        <v>4</v>
      </c>
      <c r="CE291" s="6">
        <f>SUM(Table2[[#This Row],[TF B]:[TF FE]])</f>
        <v>92</v>
      </c>
      <c r="CF291" s="11">
        <f>IF((Table2[[#This Row],[TF T]]/Table2[[#This Row],[Admission]]) = 0, "--", (Table2[[#This Row],[TF T]]/Table2[[#This Row],[Admission]]))</f>
        <v>0.22276029055690072</v>
      </c>
      <c r="CG291" s="11">
        <f>IF(Table2[[#This Row],[TF T]]=0,"--", IF(Table2[[#This Row],[TF HS]]/Table2[[#This Row],[TF T]]=0, "--", Table2[[#This Row],[TF HS]]/Table2[[#This Row],[TF T]]))</f>
        <v>1.0869565217391304E-2</v>
      </c>
      <c r="CH291" s="18">
        <f>IF(Table2[[#This Row],[TF T]]=0,"--", IF(Table2[[#This Row],[TF FE]]/Table2[[#This Row],[TF T]]=0, "--", Table2[[#This Row],[TF FE]]/Table2[[#This Row],[TF T]]))</f>
        <v>4.3478260869565216E-2</v>
      </c>
      <c r="CI291" s="2">
        <v>27</v>
      </c>
      <c r="CJ291" s="2">
        <v>0</v>
      </c>
      <c r="CK291" s="2">
        <v>0</v>
      </c>
      <c r="CL291" s="2">
        <v>0</v>
      </c>
      <c r="CM291" s="6">
        <f>SUM(Table2[[#This Row],[BB B]:[BB FE]])</f>
        <v>27</v>
      </c>
      <c r="CN291" s="11">
        <f>IF((Table2[[#This Row],[BB T]]/Table2[[#This Row],[Admission]]) = 0, "--", (Table2[[#This Row],[BB T]]/Table2[[#This Row],[Admission]]))</f>
        <v>6.5375302663438259E-2</v>
      </c>
      <c r="CO291" s="11" t="str">
        <f>IF(Table2[[#This Row],[BB T]]=0,"--", IF(Table2[[#This Row],[BB HS]]/Table2[[#This Row],[BB T]]=0, "--", Table2[[#This Row],[BB HS]]/Table2[[#This Row],[BB T]]))</f>
        <v>--</v>
      </c>
      <c r="CP291" s="18" t="str">
        <f>IF(Table2[[#This Row],[BB T]]=0,"--", IF(Table2[[#This Row],[BB FE]]/Table2[[#This Row],[BB T]]=0, "--", Table2[[#This Row],[BB FE]]/Table2[[#This Row],[BB T]]))</f>
        <v>--</v>
      </c>
      <c r="CQ291" s="2">
        <v>0</v>
      </c>
      <c r="CR291" s="2">
        <v>25</v>
      </c>
      <c r="CS291" s="2">
        <v>0</v>
      </c>
      <c r="CT291" s="2">
        <v>0</v>
      </c>
      <c r="CU291" s="6">
        <f>SUM(Table2[[#This Row],[SB B]:[SB FE]])</f>
        <v>25</v>
      </c>
      <c r="CV291" s="11">
        <f>IF((Table2[[#This Row],[SB T]]/Table2[[#This Row],[Admission]]) = 0, "--", (Table2[[#This Row],[SB T]]/Table2[[#This Row],[Admission]]))</f>
        <v>6.0532687651331719E-2</v>
      </c>
      <c r="CW291" s="11" t="str">
        <f>IF(Table2[[#This Row],[SB T]]=0,"--", IF(Table2[[#This Row],[SB HS]]/Table2[[#This Row],[SB T]]=0, "--", Table2[[#This Row],[SB HS]]/Table2[[#This Row],[SB T]]))</f>
        <v>--</v>
      </c>
      <c r="CX291" s="18" t="str">
        <f>IF(Table2[[#This Row],[SB T]]=0,"--", IF(Table2[[#This Row],[SB FE]]/Table2[[#This Row],[SB T]]=0, "--", Table2[[#This Row],[SB FE]]/Table2[[#This Row],[SB T]]))</f>
        <v>--</v>
      </c>
      <c r="CY291" s="2">
        <v>0</v>
      </c>
      <c r="CZ291" s="2">
        <v>0</v>
      </c>
      <c r="DA291" s="2">
        <v>0</v>
      </c>
      <c r="DB291" s="2">
        <v>0</v>
      </c>
      <c r="DC291" s="6">
        <f>SUM(Table2[[#This Row],[GF B]:[GF FE]])</f>
        <v>0</v>
      </c>
      <c r="DD291" s="11" t="str">
        <f>IF((Table2[[#This Row],[GF T]]/Table2[[#This Row],[Admission]]) = 0, "--", (Table2[[#This Row],[GF T]]/Table2[[#This Row],[Admission]]))</f>
        <v>--</v>
      </c>
      <c r="DE291" s="11" t="str">
        <f>IF(Table2[[#This Row],[GF T]]=0,"--", IF(Table2[[#This Row],[GF HS]]/Table2[[#This Row],[GF T]]=0, "--", Table2[[#This Row],[GF HS]]/Table2[[#This Row],[GF T]]))</f>
        <v>--</v>
      </c>
      <c r="DF291" s="18" t="str">
        <f>IF(Table2[[#This Row],[GF T]]=0,"--", IF(Table2[[#This Row],[GF FE]]/Table2[[#This Row],[GF T]]=0, "--", Table2[[#This Row],[GF FE]]/Table2[[#This Row],[GF T]]))</f>
        <v>--</v>
      </c>
      <c r="DG291" s="2">
        <v>0</v>
      </c>
      <c r="DH291" s="2">
        <v>0</v>
      </c>
      <c r="DI291" s="2">
        <v>0</v>
      </c>
      <c r="DJ291" s="2">
        <v>0</v>
      </c>
      <c r="DK291" s="6">
        <f>SUM(Table2[[#This Row],[TN B]:[TN FE]])</f>
        <v>0</v>
      </c>
      <c r="DL291" s="11" t="str">
        <f>IF((Table2[[#This Row],[TN T]]/Table2[[#This Row],[Admission]]) = 0, "--", (Table2[[#This Row],[TN T]]/Table2[[#This Row],[Admission]]))</f>
        <v>--</v>
      </c>
      <c r="DM291" s="11" t="str">
        <f>IF(Table2[[#This Row],[TN T]]=0,"--", IF(Table2[[#This Row],[TN HS]]/Table2[[#This Row],[TN T]]=0, "--", Table2[[#This Row],[TN HS]]/Table2[[#This Row],[TN T]]))</f>
        <v>--</v>
      </c>
      <c r="DN291" s="18" t="str">
        <f>IF(Table2[[#This Row],[TN T]]=0,"--", IF(Table2[[#This Row],[TN FE]]/Table2[[#This Row],[TN T]]=0, "--", Table2[[#This Row],[TN FE]]/Table2[[#This Row],[TN T]]))</f>
        <v>--</v>
      </c>
      <c r="DO291" s="2">
        <v>0</v>
      </c>
      <c r="DP291" s="2">
        <v>0</v>
      </c>
      <c r="DQ291" s="2">
        <v>0</v>
      </c>
      <c r="DR291" s="2">
        <v>0</v>
      </c>
      <c r="DS291" s="6">
        <f>SUM(Table2[[#This Row],[BND B]:[BND FE]])</f>
        <v>0</v>
      </c>
      <c r="DT291" s="11" t="str">
        <f>IF((Table2[[#This Row],[BND T]]/Table2[[#This Row],[Admission]]) = 0, "--", (Table2[[#This Row],[BND T]]/Table2[[#This Row],[Admission]]))</f>
        <v>--</v>
      </c>
      <c r="DU291" s="11" t="str">
        <f>IF(Table2[[#This Row],[BND T]]=0,"--", IF(Table2[[#This Row],[BND HS]]/Table2[[#This Row],[BND T]]=0, "--", Table2[[#This Row],[BND HS]]/Table2[[#This Row],[BND T]]))</f>
        <v>--</v>
      </c>
      <c r="DV291" s="18" t="str">
        <f>IF(Table2[[#This Row],[BND T]]=0,"--", IF(Table2[[#This Row],[BND FE]]/Table2[[#This Row],[BND T]]=0, "--", Table2[[#This Row],[BND FE]]/Table2[[#This Row],[BND T]]))</f>
        <v>--</v>
      </c>
      <c r="DW291" s="2">
        <v>0</v>
      </c>
      <c r="DX291" s="2">
        <v>0</v>
      </c>
      <c r="DY291" s="2">
        <v>0</v>
      </c>
      <c r="DZ291" s="2">
        <v>0</v>
      </c>
      <c r="EA291" s="6">
        <f>SUM(Table2[[#This Row],[SPE B]:[SPE FE]])</f>
        <v>0</v>
      </c>
      <c r="EB291" s="11" t="str">
        <f>IF((Table2[[#This Row],[SPE T]]/Table2[[#This Row],[Admission]]) = 0, "--", (Table2[[#This Row],[SPE T]]/Table2[[#This Row],[Admission]]))</f>
        <v>--</v>
      </c>
      <c r="EC291" s="11" t="str">
        <f>IF(Table2[[#This Row],[SPE T]]=0,"--", IF(Table2[[#This Row],[SPE HS]]/Table2[[#This Row],[SPE T]]=0, "--", Table2[[#This Row],[SPE HS]]/Table2[[#This Row],[SPE T]]))</f>
        <v>--</v>
      </c>
      <c r="ED291" s="18" t="str">
        <f>IF(Table2[[#This Row],[SPE T]]=0,"--", IF(Table2[[#This Row],[SPE FE]]/Table2[[#This Row],[SPE T]]=0, "--", Table2[[#This Row],[SPE FE]]/Table2[[#This Row],[SPE T]]))</f>
        <v>--</v>
      </c>
      <c r="EE291" s="2">
        <v>0</v>
      </c>
      <c r="EF291" s="2">
        <v>0</v>
      </c>
      <c r="EG291" s="2">
        <v>0</v>
      </c>
      <c r="EH291" s="2">
        <v>0</v>
      </c>
      <c r="EI291" s="6">
        <f>SUM(Table2[[#This Row],[ORC B]:[ORC FE]])</f>
        <v>0</v>
      </c>
      <c r="EJ291" s="11" t="str">
        <f>IF((Table2[[#This Row],[ORC T]]/Table2[[#This Row],[Admission]]) = 0, "--", (Table2[[#This Row],[ORC T]]/Table2[[#This Row],[Admission]]))</f>
        <v>--</v>
      </c>
      <c r="EK291" s="11" t="str">
        <f>IF(Table2[[#This Row],[ORC T]]=0,"--", IF(Table2[[#This Row],[ORC HS]]/Table2[[#This Row],[ORC T]]=0, "--", Table2[[#This Row],[ORC HS]]/Table2[[#This Row],[ORC T]]))</f>
        <v>--</v>
      </c>
      <c r="EL291" s="18" t="str">
        <f>IF(Table2[[#This Row],[ORC T]]=0,"--", IF(Table2[[#This Row],[ORC FE]]/Table2[[#This Row],[ORC T]]=0, "--", Table2[[#This Row],[ORC FE]]/Table2[[#This Row],[ORC T]]))</f>
        <v>--</v>
      </c>
      <c r="EM291" s="2">
        <v>0</v>
      </c>
      <c r="EN291" s="2">
        <v>0</v>
      </c>
      <c r="EO291" s="2">
        <v>0</v>
      </c>
      <c r="EP291" s="2">
        <v>0</v>
      </c>
      <c r="EQ291" s="6">
        <f>SUM(Table2[[#This Row],[SOL B]:[SOL FE]])</f>
        <v>0</v>
      </c>
      <c r="ER291" s="11" t="str">
        <f>IF((Table2[[#This Row],[SOL T]]/Table2[[#This Row],[Admission]]) = 0, "--", (Table2[[#This Row],[SOL T]]/Table2[[#This Row],[Admission]]))</f>
        <v>--</v>
      </c>
      <c r="ES291" s="11" t="str">
        <f>IF(Table2[[#This Row],[SOL T]]=0,"--", IF(Table2[[#This Row],[SOL HS]]/Table2[[#This Row],[SOL T]]=0, "--", Table2[[#This Row],[SOL HS]]/Table2[[#This Row],[SOL T]]))</f>
        <v>--</v>
      </c>
      <c r="ET291" s="18" t="str">
        <f>IF(Table2[[#This Row],[SOL T]]=0,"--", IF(Table2[[#This Row],[SOL FE]]/Table2[[#This Row],[SOL T]]=0, "--", Table2[[#This Row],[SOL FE]]/Table2[[#This Row],[SOL T]]))</f>
        <v>--</v>
      </c>
      <c r="EU291" s="2">
        <v>0</v>
      </c>
      <c r="EV291" s="2">
        <v>0</v>
      </c>
      <c r="EW291" s="2">
        <v>0</v>
      </c>
      <c r="EX291" s="2">
        <v>0</v>
      </c>
      <c r="EY291" s="6">
        <f>SUM(Table2[[#This Row],[CHO B]:[CHO FE]])</f>
        <v>0</v>
      </c>
      <c r="EZ291" s="11" t="str">
        <f>IF((Table2[[#This Row],[CHO T]]/Table2[[#This Row],[Admission]]) = 0, "--", (Table2[[#This Row],[CHO T]]/Table2[[#This Row],[Admission]]))</f>
        <v>--</v>
      </c>
      <c r="FA291" s="11" t="str">
        <f>IF(Table2[[#This Row],[CHO T]]=0,"--", IF(Table2[[#This Row],[CHO HS]]/Table2[[#This Row],[CHO T]]=0, "--", Table2[[#This Row],[CHO HS]]/Table2[[#This Row],[CHO T]]))</f>
        <v>--</v>
      </c>
      <c r="FB291" s="18" t="str">
        <f>IF(Table2[[#This Row],[CHO T]]=0,"--", IF(Table2[[#This Row],[CHO FE]]/Table2[[#This Row],[CHO T]]=0, "--", Table2[[#This Row],[CHO FE]]/Table2[[#This Row],[CHO T]]))</f>
        <v>--</v>
      </c>
      <c r="FC291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144</v>
      </c>
      <c r="FD291">
        <v>2</v>
      </c>
      <c r="FE291">
        <v>1</v>
      </c>
      <c r="FF291" s="1" t="s">
        <v>390</v>
      </c>
      <c r="FG291" s="1" t="s">
        <v>390</v>
      </c>
      <c r="FH291">
        <v>0</v>
      </c>
      <c r="FI291">
        <v>0</v>
      </c>
      <c r="FJ291" s="1" t="s">
        <v>390</v>
      </c>
      <c r="FK291" s="1" t="s">
        <v>390</v>
      </c>
      <c r="FL291">
        <v>0</v>
      </c>
      <c r="FM291">
        <v>6</v>
      </c>
      <c r="FN291" s="1" t="s">
        <v>390</v>
      </c>
      <c r="FO291" s="1" t="s">
        <v>390</v>
      </c>
    </row>
    <row r="292" spans="1:171">
      <c r="A292">
        <v>1038</v>
      </c>
      <c r="B292">
        <v>167</v>
      </c>
      <c r="C292" t="s">
        <v>112</v>
      </c>
      <c r="D292" t="s">
        <v>389</v>
      </c>
      <c r="E292" s="20">
        <v>95</v>
      </c>
      <c r="F292" s="2">
        <v>24</v>
      </c>
      <c r="G292" s="2">
        <v>1</v>
      </c>
      <c r="H292" s="2">
        <v>0</v>
      </c>
      <c r="I292" s="2">
        <v>0</v>
      </c>
      <c r="J292" s="6">
        <f>SUM(Table2[[#This Row],[FB B]:[FB FE]])</f>
        <v>25</v>
      </c>
      <c r="K292" s="11">
        <f>IF((Table2[[#This Row],[FB T]]/Table2[[#This Row],[Admission]]) = 0, "--", (Table2[[#This Row],[FB T]]/Table2[[#This Row],[Admission]]))</f>
        <v>0.26315789473684209</v>
      </c>
      <c r="L292" s="11" t="str">
        <f>IF(Table2[[#This Row],[FB T]]=0,"--", IF(Table2[[#This Row],[FB HS]]/Table2[[#This Row],[FB T]]=0, "--", Table2[[#This Row],[FB HS]]/Table2[[#This Row],[FB T]]))</f>
        <v>--</v>
      </c>
      <c r="M292" s="18" t="str">
        <f>IF(Table2[[#This Row],[FB T]]=0,"--", IF(Table2[[#This Row],[FB FE]]/Table2[[#This Row],[FB T]]=0, "--", Table2[[#This Row],[FB FE]]/Table2[[#This Row],[FB T]]))</f>
        <v>--</v>
      </c>
      <c r="N292" s="2">
        <v>3</v>
      </c>
      <c r="O292" s="2">
        <v>2</v>
      </c>
      <c r="P292" s="2">
        <v>0</v>
      </c>
      <c r="Q292" s="2">
        <v>0</v>
      </c>
      <c r="R292" s="6">
        <f>SUM(Table2[[#This Row],[XC B]:[XC FE]])</f>
        <v>5</v>
      </c>
      <c r="S292" s="11">
        <f>IF((Table2[[#This Row],[XC T]]/Table2[[#This Row],[Admission]]) = 0, "--", (Table2[[#This Row],[XC T]]/Table2[[#This Row],[Admission]]))</f>
        <v>5.2631578947368418E-2</v>
      </c>
      <c r="T292" s="11" t="str">
        <f>IF(Table2[[#This Row],[XC T]]=0,"--", IF(Table2[[#This Row],[XC HS]]/Table2[[#This Row],[XC T]]=0, "--", Table2[[#This Row],[XC HS]]/Table2[[#This Row],[XC T]]))</f>
        <v>--</v>
      </c>
      <c r="U292" s="18" t="str">
        <f>IF(Table2[[#This Row],[XC T]]=0,"--", IF(Table2[[#This Row],[XC FE]]/Table2[[#This Row],[XC T]]=0, "--", Table2[[#This Row],[XC FE]]/Table2[[#This Row],[XC T]]))</f>
        <v>--</v>
      </c>
      <c r="V292" s="2">
        <v>19</v>
      </c>
      <c r="W292" s="2">
        <v>0</v>
      </c>
      <c r="X292" s="2">
        <v>0</v>
      </c>
      <c r="Y292" s="6">
        <f>SUM(Table2[[#This Row],[VB G]:[VB FE]])</f>
        <v>19</v>
      </c>
      <c r="Z292" s="11">
        <f>IF((Table2[[#This Row],[VB T]]/Table2[[#This Row],[Admission]]) = 0, "--", (Table2[[#This Row],[VB T]]/Table2[[#This Row],[Admission]]))</f>
        <v>0.2</v>
      </c>
      <c r="AA292" s="11" t="str">
        <f>IF(Table2[[#This Row],[VB T]]=0,"--", IF(Table2[[#This Row],[VB HS]]/Table2[[#This Row],[VB T]]=0, "--", Table2[[#This Row],[VB HS]]/Table2[[#This Row],[VB T]]))</f>
        <v>--</v>
      </c>
      <c r="AB292" s="18" t="str">
        <f>IF(Table2[[#This Row],[VB T]]=0,"--", IF(Table2[[#This Row],[VB FE]]/Table2[[#This Row],[VB T]]=0, "--", Table2[[#This Row],[VB FE]]/Table2[[#This Row],[VB T]]))</f>
        <v>--</v>
      </c>
      <c r="AC292" s="2">
        <v>0</v>
      </c>
      <c r="AD292" s="2">
        <v>0</v>
      </c>
      <c r="AE292" s="2">
        <v>0</v>
      </c>
      <c r="AF292" s="2">
        <v>0</v>
      </c>
      <c r="AG292" s="6">
        <f>SUM(Table2[[#This Row],[SC B]:[SC FE]])</f>
        <v>0</v>
      </c>
      <c r="AH292" s="11" t="str">
        <f>IF((Table2[[#This Row],[SC T]]/Table2[[#This Row],[Admission]]) = 0, "--", (Table2[[#This Row],[SC T]]/Table2[[#This Row],[Admission]]))</f>
        <v>--</v>
      </c>
      <c r="AI292" s="11" t="str">
        <f>IF(Table2[[#This Row],[SC T]]=0,"--", IF(Table2[[#This Row],[SC HS]]/Table2[[#This Row],[SC T]]=0, "--", Table2[[#This Row],[SC HS]]/Table2[[#This Row],[SC T]]))</f>
        <v>--</v>
      </c>
      <c r="AJ292" s="18" t="str">
        <f>IF(Table2[[#This Row],[SC T]]=0,"--", IF(Table2[[#This Row],[SC FE]]/Table2[[#This Row],[SC T]]=0, "--", Table2[[#This Row],[SC FE]]/Table2[[#This Row],[SC T]]))</f>
        <v>--</v>
      </c>
      <c r="AK292" s="15">
        <f>SUM(Table2[[#This Row],[FB T]],Table2[[#This Row],[XC T]],Table2[[#This Row],[VB T]],Table2[[#This Row],[SC T]])</f>
        <v>49</v>
      </c>
      <c r="AL292" s="2">
        <v>24</v>
      </c>
      <c r="AM292" s="2">
        <v>13</v>
      </c>
      <c r="AN292" s="2">
        <v>0</v>
      </c>
      <c r="AO292" s="2">
        <v>2</v>
      </c>
      <c r="AP292" s="6">
        <f>SUM(Table2[[#This Row],[BX B]:[BX FE]])</f>
        <v>39</v>
      </c>
      <c r="AQ292" s="11">
        <f>IF((Table2[[#This Row],[BX T]]/Table2[[#This Row],[Admission]]) = 0, "--", (Table2[[#This Row],[BX T]]/Table2[[#This Row],[Admission]]))</f>
        <v>0.41052631578947368</v>
      </c>
      <c r="AR292" s="11" t="str">
        <f>IF(Table2[[#This Row],[BX T]]=0,"--", IF(Table2[[#This Row],[BX HS]]/Table2[[#This Row],[BX T]]=0, "--", Table2[[#This Row],[BX HS]]/Table2[[#This Row],[BX T]]))</f>
        <v>--</v>
      </c>
      <c r="AS292" s="18">
        <f>IF(Table2[[#This Row],[BX T]]=0,"--", IF(Table2[[#This Row],[BX FE]]/Table2[[#This Row],[BX T]]=0, "--", Table2[[#This Row],[BX FE]]/Table2[[#This Row],[BX T]]))</f>
        <v>5.128205128205128E-2</v>
      </c>
      <c r="AT292" s="2">
        <v>0</v>
      </c>
      <c r="AU292" s="2">
        <v>0</v>
      </c>
      <c r="AV292" s="2">
        <v>0</v>
      </c>
      <c r="AW292" s="2">
        <v>0</v>
      </c>
      <c r="AX292" s="6">
        <f>SUM(Table2[[#This Row],[SW B]:[SW FE]])</f>
        <v>0</v>
      </c>
      <c r="AY292" s="11" t="str">
        <f>IF((Table2[[#This Row],[SW T]]/Table2[[#This Row],[Admission]]) = 0, "--", (Table2[[#This Row],[SW T]]/Table2[[#This Row],[Admission]]))</f>
        <v>--</v>
      </c>
      <c r="AZ292" s="11" t="str">
        <f>IF(Table2[[#This Row],[SW T]]=0,"--", IF(Table2[[#This Row],[SW HS]]/Table2[[#This Row],[SW T]]=0, "--", Table2[[#This Row],[SW HS]]/Table2[[#This Row],[SW T]]))</f>
        <v>--</v>
      </c>
      <c r="BA292" s="18" t="str">
        <f>IF(Table2[[#This Row],[SW T]]=0,"--", IF(Table2[[#This Row],[SW FE]]/Table2[[#This Row],[SW T]]=0, "--", Table2[[#This Row],[SW FE]]/Table2[[#This Row],[SW T]]))</f>
        <v>--</v>
      </c>
      <c r="BB292" s="2">
        <v>0</v>
      </c>
      <c r="BC292" s="2">
        <v>0</v>
      </c>
      <c r="BD292" s="2">
        <v>0</v>
      </c>
      <c r="BE292" s="2">
        <v>0</v>
      </c>
      <c r="BF292" s="6">
        <f>SUM(Table2[[#This Row],[CHE B]:[CHE FE]])</f>
        <v>0</v>
      </c>
      <c r="BG292" s="11" t="str">
        <f>IF((Table2[[#This Row],[CHE T]]/Table2[[#This Row],[Admission]]) = 0, "--", (Table2[[#This Row],[CHE T]]/Table2[[#This Row],[Admission]]))</f>
        <v>--</v>
      </c>
      <c r="BH292" s="11" t="str">
        <f>IF(Table2[[#This Row],[CHE T]]=0,"--", IF(Table2[[#This Row],[CHE HS]]/Table2[[#This Row],[CHE T]]=0, "--", Table2[[#This Row],[CHE HS]]/Table2[[#This Row],[CHE T]]))</f>
        <v>--</v>
      </c>
      <c r="BI292" s="22" t="str">
        <f>IF(Table2[[#This Row],[CHE T]]=0,"--", IF(Table2[[#This Row],[CHE FE]]/Table2[[#This Row],[CHE T]]=0, "--", Table2[[#This Row],[CHE FE]]/Table2[[#This Row],[CHE T]]))</f>
        <v>--</v>
      </c>
      <c r="BJ292" s="2">
        <v>0</v>
      </c>
      <c r="BK292" s="2">
        <v>1</v>
      </c>
      <c r="BL292" s="2">
        <v>0</v>
      </c>
      <c r="BM292" s="2">
        <v>0</v>
      </c>
      <c r="BN292" s="6">
        <f>SUM(Table2[[#This Row],[WR B]:[WR FE]])</f>
        <v>1</v>
      </c>
      <c r="BO292" s="11">
        <f>IF((Table2[[#This Row],[WR T]]/Table2[[#This Row],[Admission]]) = 0, "--", (Table2[[#This Row],[WR T]]/Table2[[#This Row],[Admission]]))</f>
        <v>1.0526315789473684E-2</v>
      </c>
      <c r="BP292" s="11" t="str">
        <f>IF(Table2[[#This Row],[WR T]]=0,"--", IF(Table2[[#This Row],[WR HS]]/Table2[[#This Row],[WR T]]=0, "--", Table2[[#This Row],[WR HS]]/Table2[[#This Row],[WR T]]))</f>
        <v>--</v>
      </c>
      <c r="BQ292" s="18" t="str">
        <f>IF(Table2[[#This Row],[WR T]]=0,"--", IF(Table2[[#This Row],[WR FE]]/Table2[[#This Row],[WR T]]=0, "--", Table2[[#This Row],[WR FE]]/Table2[[#This Row],[WR T]]))</f>
        <v>--</v>
      </c>
      <c r="BR292" s="2">
        <v>0</v>
      </c>
      <c r="BS292" s="2">
        <v>0</v>
      </c>
      <c r="BT292" s="2">
        <v>0</v>
      </c>
      <c r="BU292" s="2">
        <v>0</v>
      </c>
      <c r="BV292" s="6">
        <f>SUM(Table2[[#This Row],[DNC B]:[DNC FE]])</f>
        <v>0</v>
      </c>
      <c r="BW292" s="11" t="str">
        <f>IF((Table2[[#This Row],[DNC T]]/Table2[[#This Row],[Admission]]) = 0, "--", (Table2[[#This Row],[DNC T]]/Table2[[#This Row],[Admission]]))</f>
        <v>--</v>
      </c>
      <c r="BX292" s="11" t="str">
        <f>IF(Table2[[#This Row],[DNC T]]=0,"--", IF(Table2[[#This Row],[DNC HS]]/Table2[[#This Row],[DNC T]]=0, "--", Table2[[#This Row],[DNC HS]]/Table2[[#This Row],[DNC T]]))</f>
        <v>--</v>
      </c>
      <c r="BY292" s="18" t="str">
        <f>IF(Table2[[#This Row],[DNC T]]=0,"--", IF(Table2[[#This Row],[DNC FE]]/Table2[[#This Row],[DNC T]]=0, "--", Table2[[#This Row],[DNC FE]]/Table2[[#This Row],[DNC T]]))</f>
        <v>--</v>
      </c>
      <c r="BZ292" s="24">
        <f>SUM(Table2[[#This Row],[BX T]],Table2[[#This Row],[SW T]],Table2[[#This Row],[CHE T]],Table2[[#This Row],[WR T]],Table2[[#This Row],[DNC T]])</f>
        <v>40</v>
      </c>
      <c r="CA292" s="2">
        <v>13</v>
      </c>
      <c r="CB292" s="2">
        <v>4</v>
      </c>
      <c r="CC292" s="2">
        <v>0</v>
      </c>
      <c r="CD292" s="2">
        <v>0</v>
      </c>
      <c r="CE292" s="6">
        <f>SUM(Table2[[#This Row],[TF B]:[TF FE]])</f>
        <v>17</v>
      </c>
      <c r="CF292" s="11">
        <f>IF((Table2[[#This Row],[TF T]]/Table2[[#This Row],[Admission]]) = 0, "--", (Table2[[#This Row],[TF T]]/Table2[[#This Row],[Admission]]))</f>
        <v>0.17894736842105263</v>
      </c>
      <c r="CG292" s="11" t="str">
        <f>IF(Table2[[#This Row],[TF T]]=0,"--", IF(Table2[[#This Row],[TF HS]]/Table2[[#This Row],[TF T]]=0, "--", Table2[[#This Row],[TF HS]]/Table2[[#This Row],[TF T]]))</f>
        <v>--</v>
      </c>
      <c r="CH292" s="18" t="str">
        <f>IF(Table2[[#This Row],[TF T]]=0,"--", IF(Table2[[#This Row],[TF FE]]/Table2[[#This Row],[TF T]]=0, "--", Table2[[#This Row],[TF FE]]/Table2[[#This Row],[TF T]]))</f>
        <v>--</v>
      </c>
      <c r="CI292" s="2">
        <v>19</v>
      </c>
      <c r="CJ292" s="2">
        <v>0</v>
      </c>
      <c r="CK292" s="2">
        <v>0</v>
      </c>
      <c r="CL292" s="2">
        <v>1</v>
      </c>
      <c r="CM292" s="6">
        <f>SUM(Table2[[#This Row],[BB B]:[BB FE]])</f>
        <v>20</v>
      </c>
      <c r="CN292" s="11">
        <f>IF((Table2[[#This Row],[BB T]]/Table2[[#This Row],[Admission]]) = 0, "--", (Table2[[#This Row],[BB T]]/Table2[[#This Row],[Admission]]))</f>
        <v>0.21052631578947367</v>
      </c>
      <c r="CO292" s="11" t="str">
        <f>IF(Table2[[#This Row],[BB T]]=0,"--", IF(Table2[[#This Row],[BB HS]]/Table2[[#This Row],[BB T]]=0, "--", Table2[[#This Row],[BB HS]]/Table2[[#This Row],[BB T]]))</f>
        <v>--</v>
      </c>
      <c r="CP292" s="18">
        <f>IF(Table2[[#This Row],[BB T]]=0,"--", IF(Table2[[#This Row],[BB FE]]/Table2[[#This Row],[BB T]]=0, "--", Table2[[#This Row],[BB FE]]/Table2[[#This Row],[BB T]]))</f>
        <v>0.05</v>
      </c>
      <c r="CQ292" s="2">
        <v>0</v>
      </c>
      <c r="CR292" s="2">
        <v>16</v>
      </c>
      <c r="CS292" s="2">
        <v>0</v>
      </c>
      <c r="CT292" s="2">
        <v>0</v>
      </c>
      <c r="CU292" s="6">
        <f>SUM(Table2[[#This Row],[SB B]:[SB FE]])</f>
        <v>16</v>
      </c>
      <c r="CV292" s="11">
        <f>IF((Table2[[#This Row],[SB T]]/Table2[[#This Row],[Admission]]) = 0, "--", (Table2[[#This Row],[SB T]]/Table2[[#This Row],[Admission]]))</f>
        <v>0.16842105263157894</v>
      </c>
      <c r="CW292" s="11" t="str">
        <f>IF(Table2[[#This Row],[SB T]]=0,"--", IF(Table2[[#This Row],[SB HS]]/Table2[[#This Row],[SB T]]=0, "--", Table2[[#This Row],[SB HS]]/Table2[[#This Row],[SB T]]))</f>
        <v>--</v>
      </c>
      <c r="CX292" s="18" t="str">
        <f>IF(Table2[[#This Row],[SB T]]=0,"--", IF(Table2[[#This Row],[SB FE]]/Table2[[#This Row],[SB T]]=0, "--", Table2[[#This Row],[SB FE]]/Table2[[#This Row],[SB T]]))</f>
        <v>--</v>
      </c>
      <c r="CY292" s="2">
        <v>0</v>
      </c>
      <c r="CZ292" s="2">
        <v>0</v>
      </c>
      <c r="DA292" s="2">
        <v>0</v>
      </c>
      <c r="DB292" s="2">
        <v>0</v>
      </c>
      <c r="DC292" s="6">
        <f>SUM(Table2[[#This Row],[GF B]:[GF FE]])</f>
        <v>0</v>
      </c>
      <c r="DD292" s="11" t="str">
        <f>IF((Table2[[#This Row],[GF T]]/Table2[[#This Row],[Admission]]) = 0, "--", (Table2[[#This Row],[GF T]]/Table2[[#This Row],[Admission]]))</f>
        <v>--</v>
      </c>
      <c r="DE292" s="11" t="str">
        <f>IF(Table2[[#This Row],[GF T]]=0,"--", IF(Table2[[#This Row],[GF HS]]/Table2[[#This Row],[GF T]]=0, "--", Table2[[#This Row],[GF HS]]/Table2[[#This Row],[GF T]]))</f>
        <v>--</v>
      </c>
      <c r="DF292" s="18" t="str">
        <f>IF(Table2[[#This Row],[GF T]]=0,"--", IF(Table2[[#This Row],[GF FE]]/Table2[[#This Row],[GF T]]=0, "--", Table2[[#This Row],[GF FE]]/Table2[[#This Row],[GF T]]))</f>
        <v>--</v>
      </c>
      <c r="DG292" s="2">
        <v>0</v>
      </c>
      <c r="DH292" s="2">
        <v>0</v>
      </c>
      <c r="DI292" s="2">
        <v>0</v>
      </c>
      <c r="DJ292" s="2">
        <v>0</v>
      </c>
      <c r="DK292" s="6">
        <f>SUM(Table2[[#This Row],[TN B]:[TN FE]])</f>
        <v>0</v>
      </c>
      <c r="DL292" s="11" t="str">
        <f>IF((Table2[[#This Row],[TN T]]/Table2[[#This Row],[Admission]]) = 0, "--", (Table2[[#This Row],[TN T]]/Table2[[#This Row],[Admission]]))</f>
        <v>--</v>
      </c>
      <c r="DM292" s="11" t="str">
        <f>IF(Table2[[#This Row],[TN T]]=0,"--", IF(Table2[[#This Row],[TN HS]]/Table2[[#This Row],[TN T]]=0, "--", Table2[[#This Row],[TN HS]]/Table2[[#This Row],[TN T]]))</f>
        <v>--</v>
      </c>
      <c r="DN292" s="18" t="str">
        <f>IF(Table2[[#This Row],[TN T]]=0,"--", IF(Table2[[#This Row],[TN FE]]/Table2[[#This Row],[TN T]]=0, "--", Table2[[#This Row],[TN FE]]/Table2[[#This Row],[TN T]]))</f>
        <v>--</v>
      </c>
      <c r="DO292" s="2">
        <v>7</v>
      </c>
      <c r="DP292" s="2">
        <v>7</v>
      </c>
      <c r="DQ292" s="2">
        <v>0</v>
      </c>
      <c r="DR292" s="2">
        <v>1</v>
      </c>
      <c r="DS292" s="6">
        <f>SUM(Table2[[#This Row],[BND B]:[BND FE]])</f>
        <v>15</v>
      </c>
      <c r="DT292" s="11">
        <f>IF((Table2[[#This Row],[BND T]]/Table2[[#This Row],[Admission]]) = 0, "--", (Table2[[#This Row],[BND T]]/Table2[[#This Row],[Admission]]))</f>
        <v>0.15789473684210525</v>
      </c>
      <c r="DU292" s="11" t="str">
        <f>IF(Table2[[#This Row],[BND T]]=0,"--", IF(Table2[[#This Row],[BND HS]]/Table2[[#This Row],[BND T]]=0, "--", Table2[[#This Row],[BND HS]]/Table2[[#This Row],[BND T]]))</f>
        <v>--</v>
      </c>
      <c r="DV292" s="18">
        <f>IF(Table2[[#This Row],[BND T]]=0,"--", IF(Table2[[#This Row],[BND FE]]/Table2[[#This Row],[BND T]]=0, "--", Table2[[#This Row],[BND FE]]/Table2[[#This Row],[BND T]]))</f>
        <v>6.6666666666666666E-2</v>
      </c>
      <c r="DW292" s="2">
        <v>0</v>
      </c>
      <c r="DX292" s="2">
        <v>0</v>
      </c>
      <c r="DY292" s="2">
        <v>0</v>
      </c>
      <c r="DZ292" s="2">
        <v>0</v>
      </c>
      <c r="EA292" s="6">
        <f>SUM(Table2[[#This Row],[SPE B]:[SPE FE]])</f>
        <v>0</v>
      </c>
      <c r="EB292" s="11" t="str">
        <f>IF((Table2[[#This Row],[SPE T]]/Table2[[#This Row],[Admission]]) = 0, "--", (Table2[[#This Row],[SPE T]]/Table2[[#This Row],[Admission]]))</f>
        <v>--</v>
      </c>
      <c r="EC292" s="11" t="str">
        <f>IF(Table2[[#This Row],[SPE T]]=0,"--", IF(Table2[[#This Row],[SPE HS]]/Table2[[#This Row],[SPE T]]=0, "--", Table2[[#This Row],[SPE HS]]/Table2[[#This Row],[SPE T]]))</f>
        <v>--</v>
      </c>
      <c r="ED292" s="18" t="str">
        <f>IF(Table2[[#This Row],[SPE T]]=0,"--", IF(Table2[[#This Row],[SPE FE]]/Table2[[#This Row],[SPE T]]=0, "--", Table2[[#This Row],[SPE FE]]/Table2[[#This Row],[SPE T]]))</f>
        <v>--</v>
      </c>
      <c r="EE292" s="2">
        <v>0</v>
      </c>
      <c r="EF292" s="2">
        <v>0</v>
      </c>
      <c r="EG292" s="2">
        <v>0</v>
      </c>
      <c r="EH292" s="2">
        <v>0</v>
      </c>
      <c r="EI292" s="6">
        <f>SUM(Table2[[#This Row],[ORC B]:[ORC FE]])</f>
        <v>0</v>
      </c>
      <c r="EJ292" s="11" t="str">
        <f>IF((Table2[[#This Row],[ORC T]]/Table2[[#This Row],[Admission]]) = 0, "--", (Table2[[#This Row],[ORC T]]/Table2[[#This Row],[Admission]]))</f>
        <v>--</v>
      </c>
      <c r="EK292" s="11" t="str">
        <f>IF(Table2[[#This Row],[ORC T]]=0,"--", IF(Table2[[#This Row],[ORC HS]]/Table2[[#This Row],[ORC T]]=0, "--", Table2[[#This Row],[ORC HS]]/Table2[[#This Row],[ORC T]]))</f>
        <v>--</v>
      </c>
      <c r="EL292" s="18" t="str">
        <f>IF(Table2[[#This Row],[ORC T]]=0,"--", IF(Table2[[#This Row],[ORC FE]]/Table2[[#This Row],[ORC T]]=0, "--", Table2[[#This Row],[ORC FE]]/Table2[[#This Row],[ORC T]]))</f>
        <v>--</v>
      </c>
      <c r="EM292" s="2">
        <v>0</v>
      </c>
      <c r="EN292" s="2">
        <v>0</v>
      </c>
      <c r="EO292" s="2">
        <v>0</v>
      </c>
      <c r="EP292" s="2">
        <v>0</v>
      </c>
      <c r="EQ292" s="6">
        <f>SUM(Table2[[#This Row],[SOL B]:[SOL FE]])</f>
        <v>0</v>
      </c>
      <c r="ER292" s="11" t="str">
        <f>IF((Table2[[#This Row],[SOL T]]/Table2[[#This Row],[Admission]]) = 0, "--", (Table2[[#This Row],[SOL T]]/Table2[[#This Row],[Admission]]))</f>
        <v>--</v>
      </c>
      <c r="ES292" s="11" t="str">
        <f>IF(Table2[[#This Row],[SOL T]]=0,"--", IF(Table2[[#This Row],[SOL HS]]/Table2[[#This Row],[SOL T]]=0, "--", Table2[[#This Row],[SOL HS]]/Table2[[#This Row],[SOL T]]))</f>
        <v>--</v>
      </c>
      <c r="ET292" s="18" t="str">
        <f>IF(Table2[[#This Row],[SOL T]]=0,"--", IF(Table2[[#This Row],[SOL FE]]/Table2[[#This Row],[SOL T]]=0, "--", Table2[[#This Row],[SOL FE]]/Table2[[#This Row],[SOL T]]))</f>
        <v>--</v>
      </c>
      <c r="EU292" s="2">
        <v>4</v>
      </c>
      <c r="EV292" s="2">
        <v>6</v>
      </c>
      <c r="EW292" s="2">
        <v>0</v>
      </c>
      <c r="EX292" s="2">
        <v>0</v>
      </c>
      <c r="EY292" s="6">
        <f>SUM(Table2[[#This Row],[CHO B]:[CHO FE]])</f>
        <v>10</v>
      </c>
      <c r="EZ292" s="11">
        <f>IF((Table2[[#This Row],[CHO T]]/Table2[[#This Row],[Admission]]) = 0, "--", (Table2[[#This Row],[CHO T]]/Table2[[#This Row],[Admission]]))</f>
        <v>0.10526315789473684</v>
      </c>
      <c r="FA292" s="11" t="str">
        <f>IF(Table2[[#This Row],[CHO T]]=0,"--", IF(Table2[[#This Row],[CHO HS]]/Table2[[#This Row],[CHO T]]=0, "--", Table2[[#This Row],[CHO HS]]/Table2[[#This Row],[CHO T]]))</f>
        <v>--</v>
      </c>
      <c r="FB292" s="18" t="str">
        <f>IF(Table2[[#This Row],[CHO T]]=0,"--", IF(Table2[[#This Row],[CHO FE]]/Table2[[#This Row],[CHO T]]=0, "--", Table2[[#This Row],[CHO FE]]/Table2[[#This Row],[CHO T]]))</f>
        <v>--</v>
      </c>
      <c r="FC292" s="24">
        <f>SUM(Table2[[#This Row],[TF T]],Table2[[#This Row],[BB T]],Table2[[#This Row],[SB T]],Table2[[#This Row],[GF T]],Table2[[#This Row],[TN T]],Table2[[#This Row],[BND T]],Table2[[#This Row],[SPE T]],Table2[[#This Row],[ORC T]],Table2[[#This Row],[SOL T]],Table2[[#This Row],[CHO T]])</f>
        <v>78</v>
      </c>
      <c r="FD292">
        <v>0</v>
      </c>
      <c r="FE292">
        <v>10</v>
      </c>
      <c r="FF292" s="1" t="s">
        <v>390</v>
      </c>
      <c r="FG292" s="1" t="s">
        <v>390</v>
      </c>
      <c r="FH292">
        <v>0</v>
      </c>
      <c r="FI292">
        <v>1</v>
      </c>
      <c r="FJ292" s="1" t="s">
        <v>390</v>
      </c>
      <c r="FK292" s="1" t="s">
        <v>390</v>
      </c>
      <c r="FL292">
        <v>0</v>
      </c>
      <c r="FM292">
        <v>1</v>
      </c>
      <c r="FN292" s="1" t="s">
        <v>390</v>
      </c>
      <c r="FO292" s="1" t="s">
        <v>390</v>
      </c>
    </row>
    <row r="293" spans="1:171">
      <c r="A293" s="26"/>
      <c r="B293" s="26"/>
      <c r="C293" s="26"/>
      <c r="D293" s="26" t="s">
        <v>471</v>
      </c>
      <c r="E293" s="27">
        <f>SUM([Admission])</f>
        <v>164470</v>
      </c>
      <c r="F293" s="28">
        <f>SUM([FB B])</f>
        <v>13975</v>
      </c>
      <c r="G293" s="28">
        <f>SUM([FB G])</f>
        <v>72</v>
      </c>
      <c r="H293" s="28">
        <f>SUM([FB HS])</f>
        <v>68</v>
      </c>
      <c r="I293" s="28">
        <f>SUM([FB FE])</f>
        <v>66</v>
      </c>
      <c r="J293" s="28">
        <f>SUM([FB T])</f>
        <v>14181</v>
      </c>
      <c r="K293" s="29">
        <f>Table2[[#Totals],[FB T]]/Table2[[#Totals],[Admission]]</f>
        <v>8.622241138201496E-2</v>
      </c>
      <c r="L293" s="29">
        <f>Table2[[#Totals],[FB HS]]/Table2[[#Totals],[FB T]]</f>
        <v>4.7951484380509132E-3</v>
      </c>
      <c r="M293" s="30">
        <f>Table2[[#Totals],[FB FE]]/Table2[[#Totals],[FB T]]</f>
        <v>4.6541146604611805E-3</v>
      </c>
      <c r="N293" s="28">
        <f>SUM([XC B])</f>
        <v>3276</v>
      </c>
      <c r="O293" s="28">
        <f>SUM([XC G])</f>
        <v>2678</v>
      </c>
      <c r="P293" s="28">
        <f>SUM([XC HS])</f>
        <v>62</v>
      </c>
      <c r="Q293" s="28">
        <f>SUM([XC FE])</f>
        <v>81</v>
      </c>
      <c r="R293" s="28">
        <f>SUM([XC T])</f>
        <v>6097</v>
      </c>
      <c r="S293" s="29">
        <f>Table2[[#Totals],[XC T]]/Table2[[#Totals],[Admission]]</f>
        <v>3.7070590381224539E-2</v>
      </c>
      <c r="T293" s="29">
        <f>Table2[[#Totals],[XC HS]]/Table2[[#Totals],[XC T]]</f>
        <v>1.016893554206987E-2</v>
      </c>
      <c r="U293" s="30">
        <f>Table2[[#Totals],[XC FE]]/Table2[[#Totals],[XC T]]</f>
        <v>1.3285222240446121E-2</v>
      </c>
      <c r="V293" s="28">
        <f>SUM([VB G])</f>
        <v>6902</v>
      </c>
      <c r="W293" s="28">
        <f>SUM([VB HS])</f>
        <v>46</v>
      </c>
      <c r="X293" s="28">
        <f>SUM([VB FE])</f>
        <v>102</v>
      </c>
      <c r="Y293" s="28">
        <f>SUM([VB T])</f>
        <v>7050</v>
      </c>
      <c r="Z293" s="29">
        <f>Table2[[#Totals],[VB T]]/Table2[[#Totals],[Admission]]</f>
        <v>4.2864960175107922E-2</v>
      </c>
      <c r="AA293" s="29">
        <f>Table2[[#Totals],[VB HS]]/Table2[[#Totals],[VB T]]</f>
        <v>6.524822695035461E-3</v>
      </c>
      <c r="AB293" s="30">
        <f>Table2[[#Totals],[VB FE]]/Table2[[#Totals],[VB T]]</f>
        <v>1.4468085106382979E-2</v>
      </c>
      <c r="AC293" s="28">
        <f>SUM([SC B])</f>
        <v>5685</v>
      </c>
      <c r="AD293" s="28">
        <f>SUM([SC G])</f>
        <v>5019</v>
      </c>
      <c r="AE293" s="28">
        <f>SUM([SC HS])</f>
        <v>118</v>
      </c>
      <c r="AF293" s="28">
        <f>SUM([SC FE])</f>
        <v>162</v>
      </c>
      <c r="AG293" s="28">
        <f>SUM([SC T])</f>
        <v>10984</v>
      </c>
      <c r="AH293" s="29">
        <f>Table2[[#Totals],[SC T]]/Table2[[#Totals],[Admission]]</f>
        <v>6.6784215966437646E-2</v>
      </c>
      <c r="AI293" s="29">
        <f>Table2[[#Totals],[SC HS]]/Table2[[#Totals],[SC T]]</f>
        <v>1.0742898761835398E-2</v>
      </c>
      <c r="AJ293" s="30">
        <f>Table2[[#Totals],[SC FE]]/Table2[[#Totals],[SC T]]</f>
        <v>1.4748725418790968E-2</v>
      </c>
      <c r="AK293" s="27">
        <f>SUM([FALL T])</f>
        <v>38312</v>
      </c>
      <c r="AL293" s="28">
        <f>SUM([BX B])</f>
        <v>7408</v>
      </c>
      <c r="AM293" s="28">
        <f>SUM([BX G])</f>
        <v>5965</v>
      </c>
      <c r="AN293" s="28">
        <f>SUM([BX HS])</f>
        <v>89</v>
      </c>
      <c r="AO293" s="28">
        <f>SUM([BX FE])</f>
        <v>215</v>
      </c>
      <c r="AP293" s="28">
        <f>SUM([BX T])</f>
        <v>13677</v>
      </c>
      <c r="AQ293" s="29">
        <f>Table2[[#Totals],[BX T]]/Table2[[#Totals],[Admission]]</f>
        <v>8.3158022739709375E-2</v>
      </c>
      <c r="AR293" s="29">
        <f>Table2[[#Totals],[BX HS]]/Table2[[#Totals],[BX T]]</f>
        <v>6.5072749872047966E-3</v>
      </c>
      <c r="AS293" s="30">
        <f>Table2[[#Totals],[BX FE]]/Table2[[#Totals],[BX T]]</f>
        <v>1.5719821598303721E-2</v>
      </c>
      <c r="AT293" s="28">
        <f>SUM([SW B])</f>
        <v>1930</v>
      </c>
      <c r="AU293" s="28">
        <f>SUM([SW G])</f>
        <v>2288</v>
      </c>
      <c r="AV293" s="28">
        <f>SUM([SW HS])</f>
        <v>45</v>
      </c>
      <c r="AW293" s="28">
        <f>SUM([SW FE])</f>
        <v>73</v>
      </c>
      <c r="AX293" s="28">
        <f>SUM([SW T])</f>
        <v>4336</v>
      </c>
      <c r="AY293" s="29">
        <f>Table2[[#Totals],[SW T]]/Table2[[#Totals],[Admission]]</f>
        <v>2.6363470541740135E-2</v>
      </c>
      <c r="AZ293" s="29">
        <f>Table2[[#Totals],[SW HS]]/Table2[[#Totals],[SW T]]</f>
        <v>1.0378228782287823E-2</v>
      </c>
      <c r="BA293" s="30">
        <f>Table2[[#Totals],[SW FE]]/Table2[[#Totals],[SW T]]</f>
        <v>1.683579335793358E-2</v>
      </c>
      <c r="BB293" s="28">
        <f>SUM([CHE B])</f>
        <v>223</v>
      </c>
      <c r="BC293" s="28">
        <f>SUM([CHE G])</f>
        <v>2710</v>
      </c>
      <c r="BD293" s="28">
        <f>SUM([CHE HS])</f>
        <v>1</v>
      </c>
      <c r="BE293" s="28">
        <f>SUM([CHE FE])</f>
        <v>79</v>
      </c>
      <c r="BF293" s="28">
        <f>SUM([CHE T])</f>
        <v>3013</v>
      </c>
      <c r="BG293" s="29">
        <f>Table2[[#Totals],[CHE T]]/Table2[[#Totals],[Admission]]</f>
        <v>1.8319450355687966E-2</v>
      </c>
      <c r="BH293" s="29">
        <f>Table2[[#Totals],[CHE HS]]/Table2[[#Totals],[CHE T]]</f>
        <v>3.3189512114171923E-4</v>
      </c>
      <c r="BI293" s="30">
        <f>Table2[[#Totals],[CHE FE]]/Table2[[#Totals],[CHE T]]</f>
        <v>2.6219714570195819E-2</v>
      </c>
      <c r="BJ293" s="28">
        <f>SUM([WR B])</f>
        <v>5073</v>
      </c>
      <c r="BK293" s="28">
        <f>SUM([WR G])</f>
        <v>130</v>
      </c>
      <c r="BL293" s="28">
        <f>SUM([WR HS])</f>
        <v>38</v>
      </c>
      <c r="BM293" s="28">
        <f>SUM([WR FE])</f>
        <v>26</v>
      </c>
      <c r="BN293" s="28">
        <f>SUM([WR T])</f>
        <v>5267</v>
      </c>
      <c r="BO293" s="29">
        <f>Table2[[#Totals],[WR T]]/Table2[[#Totals],[Admission]]</f>
        <v>3.20240773393324E-2</v>
      </c>
      <c r="BP293" s="29">
        <f>Table2[[#Totals],[WR HS]]/Table2[[#Totals],[WR T]]</f>
        <v>7.2147332447313464E-3</v>
      </c>
      <c r="BQ293" s="30">
        <f>Table2[[#Totals],[WR FE]]/Table2[[#Totals],[WR T]]</f>
        <v>4.9363964306056579E-3</v>
      </c>
      <c r="BR293" s="28">
        <f>SUM([DNC B])</f>
        <v>48</v>
      </c>
      <c r="BS293" s="28">
        <f>SUM([DNC G])</f>
        <v>1802</v>
      </c>
      <c r="BT293" s="28">
        <f>SUM([DNC HS])</f>
        <v>5</v>
      </c>
      <c r="BU293" s="28">
        <f>SUM([DNC FE])</f>
        <v>27</v>
      </c>
      <c r="BV293" s="28">
        <f>SUM([DNC T])</f>
        <v>1882</v>
      </c>
      <c r="BW293" s="29">
        <f>Table2[[#Totals],[DNC T]]/Table2[[#Totals],[Admission]]</f>
        <v>1.1442816319085548E-2</v>
      </c>
      <c r="BX293" s="29">
        <f>Table2[[#Totals],[DNC HS]]/Table2[[#Totals],[DNC T]]</f>
        <v>2.6567481402763019E-3</v>
      </c>
      <c r="BY293" s="30">
        <f>Table2[[#Totals],[DNC FE]]/Table2[[#Totals],[DNC T]]</f>
        <v>1.4346439957492029E-2</v>
      </c>
      <c r="BZ293" s="27">
        <f>SUM([WINTER T])</f>
        <v>28175</v>
      </c>
      <c r="CA293" s="28">
        <f>SUM([TF B])</f>
        <v>8737</v>
      </c>
      <c r="CB293" s="28">
        <f>SUM([TF G])</f>
        <v>6794</v>
      </c>
      <c r="CC293" s="28">
        <f>SUM([TF HS])</f>
        <v>105</v>
      </c>
      <c r="CD293" s="28">
        <f>SUM([TF FE])</f>
        <v>235</v>
      </c>
      <c r="CE293" s="28">
        <f>SUM([TF T])</f>
        <v>15871</v>
      </c>
      <c r="CF293" s="29">
        <f>Table2[[#Totals],[TF T]]/Table2[[#Totals],[Admission]]</f>
        <v>9.6497841551650754E-2</v>
      </c>
      <c r="CG293" s="29">
        <f>Table2[[#Totals],[TF HS]]/Table2[[#Totals],[TF T]]</f>
        <v>6.6158402117068868E-3</v>
      </c>
      <c r="CH293" s="30">
        <f>Table2[[#Totals],[TF FE]]/Table2[[#Totals],[TF T]]</f>
        <v>1.4806880473820175E-2</v>
      </c>
      <c r="CI293" s="28">
        <f>SUM([BB B])</f>
        <v>5888</v>
      </c>
      <c r="CJ293" s="28">
        <f>SUM([BB G])</f>
        <v>16</v>
      </c>
      <c r="CK293" s="28">
        <f>SUM([BB HS])</f>
        <v>41</v>
      </c>
      <c r="CL293" s="28">
        <f>SUM([BB FE])</f>
        <v>20</v>
      </c>
      <c r="CM293" s="28">
        <f>SUM([BB T])</f>
        <v>5965</v>
      </c>
      <c r="CN293" s="29">
        <f>Table2[[#Totals],[BB T]]/Table2[[#Totals],[Admission]]</f>
        <v>3.6268012403477837E-2</v>
      </c>
      <c r="CO293" s="29">
        <f>Table2[[#Totals],[BB HS]]/Table2[[#Totals],[BB T]]</f>
        <v>6.8734283319362953E-3</v>
      </c>
      <c r="CP293" s="30">
        <f>Table2[[#Totals],[BB FE]]/Table2[[#Totals],[BB T]]</f>
        <v>3.3528918692372171E-3</v>
      </c>
      <c r="CQ293" s="28">
        <f>SUM([SB B])</f>
        <v>310</v>
      </c>
      <c r="CR293" s="28">
        <f>SUM([SB G])</f>
        <v>4125</v>
      </c>
      <c r="CS293" s="28">
        <f>SUM([SB HS])</f>
        <v>17</v>
      </c>
      <c r="CT293" s="28">
        <f>SUM([SB FE])</f>
        <v>31</v>
      </c>
      <c r="CU293" s="28">
        <f>SUM([SB T])</f>
        <v>4483</v>
      </c>
      <c r="CV293" s="29">
        <f>Table2[[#Totals],[SB T]]/Table2[[#Totals],[Admission]]</f>
        <v>2.7257250562412599E-2</v>
      </c>
      <c r="CW293" s="29">
        <f>Table2[[#Totals],[SB HS]]/Table2[[#Totals],[SB T]]</f>
        <v>3.7921035021191165E-3</v>
      </c>
      <c r="CX293" s="30">
        <f>Table2[[#Totals],[SB FE]]/Table2[[#Totals],[SB T]]</f>
        <v>6.9150122685701539E-3</v>
      </c>
      <c r="CY293" s="28">
        <f>SUM([GF B])</f>
        <v>1681</v>
      </c>
      <c r="CZ293" s="28">
        <f>SUM([GF G])</f>
        <v>888</v>
      </c>
      <c r="DA293" s="28">
        <f>SUM([GF HS])</f>
        <v>22</v>
      </c>
      <c r="DB293" s="28">
        <f>SUM([GF FE])</f>
        <v>28</v>
      </c>
      <c r="DC293" s="28">
        <f>SUM([GF T])</f>
        <v>2619</v>
      </c>
      <c r="DD293" s="29">
        <f>Table2[[#Totals],[GF T]]/Table2[[#Totals],[Admission]]</f>
        <v>1.5923876694837965E-2</v>
      </c>
      <c r="DE293" s="29">
        <f>Table2[[#Totals],[GF HS]]/Table2[[#Totals],[GF T]]</f>
        <v>8.4001527300496381E-3</v>
      </c>
      <c r="DF293" s="30">
        <f>Table2[[#Totals],[GF FE]]/Table2[[#Totals],[GF T]]</f>
        <v>1.0691103474608629E-2</v>
      </c>
      <c r="DG293" s="28">
        <f>SUM([TN B])</f>
        <v>2208</v>
      </c>
      <c r="DH293" s="28">
        <f>SUM([TN G])</f>
        <v>2787</v>
      </c>
      <c r="DI293" s="28">
        <f>SUM([TN HS])</f>
        <v>25</v>
      </c>
      <c r="DJ293" s="28">
        <f>SUM([TN FE])</f>
        <v>106</v>
      </c>
      <c r="DK293" s="28">
        <f>SUM([TN T])</f>
        <v>5126</v>
      </c>
      <c r="DL293" s="29">
        <f>Table2[[#Totals],[TN T]]/Table2[[#Totals],[Admission]]</f>
        <v>3.1166778135830242E-2</v>
      </c>
      <c r="DM293" s="29">
        <f>Table2[[#Totals],[TN HS]]/Table2[[#Totals],[TN T]]</f>
        <v>4.8770971517752637E-3</v>
      </c>
      <c r="DN293" s="30">
        <f>Table2[[#Totals],[TN FE]]/Table2[[#Totals],[TN T]]</f>
        <v>2.0678891923527117E-2</v>
      </c>
      <c r="DO293" s="28">
        <f>SUM([BND B])</f>
        <v>3628</v>
      </c>
      <c r="DP293" s="28">
        <f>SUM([BND G])</f>
        <v>2610</v>
      </c>
      <c r="DQ293" s="28">
        <f>SUM([BND HS])</f>
        <v>34</v>
      </c>
      <c r="DR293" s="28">
        <f>SUM([BND FE])</f>
        <v>29</v>
      </c>
      <c r="DS293" s="28">
        <f>SUM([BND T])</f>
        <v>6301</v>
      </c>
      <c r="DT293" s="29">
        <f>Table2[[#Totals],[BND T]]/Table2[[#Totals],[Admission]]</f>
        <v>3.8310938165014893E-2</v>
      </c>
      <c r="DU293" s="29">
        <f>Table2[[#Totals],[BND HS]]/Table2[[#Totals],[BND T]]</f>
        <v>5.3959688938263767E-3</v>
      </c>
      <c r="DV293" s="30">
        <f>Table2[[#Totals],[BND FE]]/Table2[[#Totals],[BND T]]</f>
        <v>4.6024440564989685E-3</v>
      </c>
      <c r="DW293" s="28">
        <f>SUM([SPE B])</f>
        <v>661</v>
      </c>
      <c r="DX293" s="28">
        <f>SUM([SPE G])</f>
        <v>672</v>
      </c>
      <c r="DY293" s="28">
        <f>SUM([SPE HS])</f>
        <v>4</v>
      </c>
      <c r="DZ293" s="28">
        <f>SUM([SPE FE])</f>
        <v>42</v>
      </c>
      <c r="EA293" s="28">
        <f>SUM([SPE T])</f>
        <v>1379</v>
      </c>
      <c r="EB293" s="29">
        <f>Table2[[#Totals],[SPE T]]/Table2[[#Totals],[Admission]]</f>
        <v>8.3845078129750113E-3</v>
      </c>
      <c r="EC293" s="29">
        <f>Table2[[#Totals],[SPE HS]]/Table2[[#Totals],[SPE T]]</f>
        <v>2.9006526468455403E-3</v>
      </c>
      <c r="ED293" s="30">
        <f>Table2[[#Totals],[SPE FE]]/Table2[[#Totals],[SPE T]]</f>
        <v>3.0456852791878174E-2</v>
      </c>
      <c r="EE293" s="28">
        <f>SUM([ORC B])</f>
        <v>576</v>
      </c>
      <c r="EF293" s="28">
        <f>SUM([ORC G])</f>
        <v>959</v>
      </c>
      <c r="EG293" s="28">
        <f>SUM([ORC HS])</f>
        <v>2</v>
      </c>
      <c r="EH293" s="28">
        <f>SUM([ORC FE])</f>
        <v>2</v>
      </c>
      <c r="EI293" s="28">
        <f>SUM([ORC T])</f>
        <v>1539</v>
      </c>
      <c r="EJ293" s="29">
        <f>Table2[[#Totals],[ORC T]]/Table2[[#Totals],[Admission]]</f>
        <v>9.3573296041831334E-3</v>
      </c>
      <c r="EK293" s="29">
        <f>Table2[[#Totals],[ORC HS]]/Table2[[#Totals],[ORC T]]</f>
        <v>1.2995451591942819E-3</v>
      </c>
      <c r="EL293" s="30">
        <f>Table2[[#Totals],[ORC FE]]/Table2[[#Totals],[ORC T]]</f>
        <v>1.2995451591942819E-3</v>
      </c>
      <c r="EM293" s="28">
        <f>SUM([SOL B])</f>
        <v>332</v>
      </c>
      <c r="EN293" s="28">
        <f>SUM([SOL G])</f>
        <v>410</v>
      </c>
      <c r="EO293" s="28">
        <f>SUM([SOL HS])</f>
        <v>3</v>
      </c>
      <c r="EP293" s="28">
        <f>SUM([SOL FE])</f>
        <v>0</v>
      </c>
      <c r="EQ293" s="28">
        <f>SUM([SOL T])</f>
        <v>745</v>
      </c>
      <c r="ER293" s="35">
        <f>Table2[[#Totals],[SOL T]]/Table2[[#Totals],[Admission]]</f>
        <v>4.5297014653128227E-3</v>
      </c>
      <c r="ES293" s="35">
        <f>Table2[[#Totals],[SOL HS]]/Table2[[#Totals],[SOL T]]</f>
        <v>4.0268456375838931E-3</v>
      </c>
      <c r="ET293" s="33" t="s">
        <v>390</v>
      </c>
      <c r="EU293" s="28">
        <f>SUM([CHO B])</f>
        <v>2509</v>
      </c>
      <c r="EV293" s="28">
        <f>SUM([CHO G])</f>
        <v>4812</v>
      </c>
      <c r="EW293" s="28">
        <f>SUM([CHO HS])</f>
        <v>13</v>
      </c>
      <c r="EX293" s="28">
        <f>SUM([CHO FE])</f>
        <v>61</v>
      </c>
      <c r="EY293" s="28">
        <f>SUM([CHO T])</f>
        <v>7395</v>
      </c>
      <c r="EZ293" s="31">
        <f>Table2[[#Totals],[CHO T]]/Table2[[#Totals],[Admission]]</f>
        <v>4.4962607162400435E-2</v>
      </c>
      <c r="FA293" s="31">
        <f>Table2[[#Totals],[CHO HS]]/Table2[[#Totals],[CHO T]]</f>
        <v>1.7579445571331981E-3</v>
      </c>
      <c r="FB293" s="32">
        <f>Table2[[#Totals],[CHO FE]]/Table2[[#Totals],[CHO T]]</f>
        <v>8.2488167680865448E-3</v>
      </c>
      <c r="FC293" s="34">
        <f>SUM([SPRING T])</f>
        <v>51423</v>
      </c>
      <c r="FD293" s="26"/>
      <c r="FE293" s="26"/>
      <c r="FF293" s="26"/>
      <c r="FG293" s="26"/>
      <c r="FH293" s="26"/>
      <c r="FI293" s="26"/>
      <c r="FJ293" s="26"/>
      <c r="FK293" s="26"/>
      <c r="FL293" s="26"/>
      <c r="FM293" s="26"/>
      <c r="FN293" s="26"/>
      <c r="FO293" s="26"/>
    </row>
    <row r="294" spans="1:171">
      <c r="AK294" s="9">
        <f>Table2[[#Totals],[FALL T]]/Table2[[#Totals],[Admission]]</f>
        <v>0.23294217790478508</v>
      </c>
      <c r="BZ294" s="9">
        <f>Table2[[#Totals],[WINTER T]]/Table2[[#Totals],[Admission]]</f>
        <v>0.17130783729555543</v>
      </c>
      <c r="FC294" s="9">
        <f>Table2[[#Totals],[SPRING T]]/Table2[[#Totals],[Admission]]</f>
        <v>0.3126588435580957</v>
      </c>
    </row>
  </sheetData>
  <conditionalFormatting sqref="AQ1:AQ292 AQ294:AQ1048576">
    <cfRule type="dataBar" priority="53">
      <dataBar>
        <cfvo type="min" val="0"/>
        <cfvo type="max" val="0"/>
        <color rgb="FFFFB628"/>
      </dataBar>
    </cfRule>
  </conditionalFormatting>
  <conditionalFormatting sqref="AR1:AR292 AR294:AR1048576">
    <cfRule type="dataBar" priority="56">
      <dataBar>
        <cfvo type="min" val="0"/>
        <cfvo type="max" val="0"/>
        <color rgb="FF638EC6"/>
      </dataBar>
    </cfRule>
  </conditionalFormatting>
  <conditionalFormatting sqref="AS1:AS292 AS294:AS1048576">
    <cfRule type="dataBar" priority="55">
      <dataBar>
        <cfvo type="min" val="0"/>
        <cfvo type="max" val="0"/>
        <color rgb="FF63C384"/>
      </dataBar>
    </cfRule>
  </conditionalFormatting>
  <conditionalFormatting sqref="K1:K292 K294:K1048576">
    <cfRule type="dataBar" priority="43">
      <dataBar>
        <cfvo type="min" val="0"/>
        <cfvo type="max" val="0"/>
        <color rgb="FFFFB628"/>
      </dataBar>
    </cfRule>
  </conditionalFormatting>
  <conditionalFormatting sqref="L1:L292 L294:L1048576">
    <cfRule type="dataBar" priority="51">
      <dataBar>
        <cfvo type="min" val="0"/>
        <cfvo type="max" val="0"/>
        <color rgb="FF008AEF"/>
      </dataBar>
    </cfRule>
  </conditionalFormatting>
  <conditionalFormatting sqref="M1:M292 M294:M1048576">
    <cfRule type="dataBar" priority="50">
      <dataBar>
        <cfvo type="min" val="0"/>
        <cfvo type="max" val="0"/>
        <color rgb="FF63C384"/>
      </dataBar>
    </cfRule>
  </conditionalFormatting>
  <conditionalFormatting sqref="S294:S1048576 Z294:Z1048576 AH294:AH1048576 AH1:AH292 Z1:Z292 S1:S292 AY1:AY292 AY294:AY1048576">
    <cfRule type="dataBar" priority="49">
      <dataBar>
        <cfvo type="min" val="0"/>
        <cfvo type="max" val="0"/>
        <color rgb="FFFFB628"/>
      </dataBar>
    </cfRule>
  </conditionalFormatting>
  <conditionalFormatting sqref="T294:T1048576 AA294:AA1048576 AI294:AI1048576 AZ294:AZ1048576 AZ1:AZ292 AI1:AI292 AA1:AA292 T1:T292 AR1:AR292 AR294:AR1048576">
    <cfRule type="dataBar" priority="46">
      <dataBar>
        <cfvo type="min" val="0"/>
        <cfvo type="max" val="0"/>
        <color rgb="FF008AEF"/>
      </dataBar>
    </cfRule>
  </conditionalFormatting>
  <conditionalFormatting sqref="AS294:AS1048576 U294:U1048576 AB294:AB1048576 AJ294:AJ1048576 AJ1:AJ292 AB1:AB292 U1:U292 AS1:AS292 BA1:BA292 BA294:BA1048576">
    <cfRule type="dataBar" priority="45">
      <dataBar>
        <cfvo type="min" val="0"/>
        <cfvo type="max" val="0"/>
        <color rgb="FF63C384"/>
      </dataBar>
    </cfRule>
  </conditionalFormatting>
  <conditionalFormatting sqref="BG1:BG292 BG294:BG1048576">
    <cfRule type="dataBar" priority="42">
      <dataBar>
        <cfvo type="min" val="0"/>
        <cfvo type="max" val="0"/>
        <color rgb="FFFFB628"/>
      </dataBar>
    </cfRule>
  </conditionalFormatting>
  <conditionalFormatting sqref="BH1:BH292 BH294:BH1048576">
    <cfRule type="dataBar" priority="41">
      <dataBar>
        <cfvo type="min" val="0"/>
        <cfvo type="max" val="0"/>
        <color rgb="FF008AEF"/>
      </dataBar>
    </cfRule>
  </conditionalFormatting>
  <conditionalFormatting sqref="BI1:BI292 BI294:BI1048576">
    <cfRule type="dataBar" priority="40">
      <dataBar>
        <cfvo type="min" val="0"/>
        <cfvo type="max" val="0"/>
        <color rgb="FF63C384"/>
      </dataBar>
    </cfRule>
  </conditionalFormatting>
  <conditionalFormatting sqref="BO1:BO292 BO294:BO1048576">
    <cfRule type="dataBar" priority="39">
      <dataBar>
        <cfvo type="min" val="0"/>
        <cfvo type="max" val="0"/>
        <color rgb="FFFFB628"/>
      </dataBar>
    </cfRule>
  </conditionalFormatting>
  <conditionalFormatting sqref="BP1:BP292 BP294:BP1048576">
    <cfRule type="dataBar" priority="38">
      <dataBar>
        <cfvo type="min" val="0"/>
        <cfvo type="max" val="0"/>
        <color rgb="FF008AEF"/>
      </dataBar>
    </cfRule>
  </conditionalFormatting>
  <conditionalFormatting sqref="BQ1:BQ292 BQ294:BQ1048576">
    <cfRule type="dataBar" priority="37">
      <dataBar>
        <cfvo type="min" val="0"/>
        <cfvo type="max" val="0"/>
        <color rgb="FF63C384"/>
      </dataBar>
    </cfRule>
  </conditionalFormatting>
  <conditionalFormatting sqref="BW1:BW292 BW294:BW1048576">
    <cfRule type="dataBar" priority="36">
      <dataBar>
        <cfvo type="min" val="0"/>
        <cfvo type="max" val="0"/>
        <color rgb="FFFFB628"/>
      </dataBar>
    </cfRule>
  </conditionalFormatting>
  <conditionalFormatting sqref="BX1:BX292 BX294:BX1048576">
    <cfRule type="dataBar" priority="35">
      <dataBar>
        <cfvo type="min" val="0"/>
        <cfvo type="max" val="0"/>
        <color rgb="FF008AEF"/>
      </dataBar>
    </cfRule>
  </conditionalFormatting>
  <conditionalFormatting sqref="BY1:BY292 BY294:BY1048576">
    <cfRule type="dataBar" priority="34">
      <dataBar>
        <cfvo type="min" val="0"/>
        <cfvo type="max" val="0"/>
        <color rgb="FF63C384"/>
      </dataBar>
    </cfRule>
  </conditionalFormatting>
  <conditionalFormatting sqref="CF1:CF292 CF294:CF1048576">
    <cfRule type="dataBar" priority="33">
      <dataBar>
        <cfvo type="min" val="0"/>
        <cfvo type="max" val="0"/>
        <color rgb="FFFFB628"/>
      </dataBar>
    </cfRule>
  </conditionalFormatting>
  <conditionalFormatting sqref="CG1:CG292 CG294:CG1048576">
    <cfRule type="dataBar" priority="32">
      <dataBar>
        <cfvo type="min" val="0"/>
        <cfvo type="max" val="0"/>
        <color rgb="FF008AEF"/>
      </dataBar>
    </cfRule>
  </conditionalFormatting>
  <conditionalFormatting sqref="CH1:CH292 CH294:CH1048576">
    <cfRule type="dataBar" priority="31">
      <dataBar>
        <cfvo type="min" val="0"/>
        <cfvo type="max" val="0"/>
        <color rgb="FF63C384"/>
      </dataBar>
    </cfRule>
  </conditionalFormatting>
  <conditionalFormatting sqref="CN1:CN292 CN294:CN1048576">
    <cfRule type="dataBar" priority="30">
      <dataBar>
        <cfvo type="min" val="0"/>
        <cfvo type="max" val="0"/>
        <color rgb="FFFFB628"/>
      </dataBar>
    </cfRule>
  </conditionalFormatting>
  <conditionalFormatting sqref="CO1:CO292 CO294:CO1048576">
    <cfRule type="dataBar" priority="29">
      <dataBar>
        <cfvo type="min" val="0"/>
        <cfvo type="max" val="0"/>
        <color rgb="FF008AEF"/>
      </dataBar>
    </cfRule>
  </conditionalFormatting>
  <conditionalFormatting sqref="CP1:CP292 CP294:CP1048576">
    <cfRule type="dataBar" priority="28">
      <dataBar>
        <cfvo type="min" val="0"/>
        <cfvo type="max" val="0"/>
        <color rgb="FF63C384"/>
      </dataBar>
    </cfRule>
  </conditionalFormatting>
  <conditionalFormatting sqref="CV1:CV292 CV294:CV1048576">
    <cfRule type="dataBar" priority="27">
      <dataBar>
        <cfvo type="min" val="0"/>
        <cfvo type="max" val="0"/>
        <color rgb="FFFFB628"/>
      </dataBar>
    </cfRule>
  </conditionalFormatting>
  <conditionalFormatting sqref="CW1:CW292 CW294:CW1048576">
    <cfRule type="dataBar" priority="26">
      <dataBar>
        <cfvo type="min" val="0"/>
        <cfvo type="max" val="0"/>
        <color rgb="FF008AEF"/>
      </dataBar>
    </cfRule>
  </conditionalFormatting>
  <conditionalFormatting sqref="CX1:CX292 CX294:CX1048576">
    <cfRule type="dataBar" priority="25">
      <dataBar>
        <cfvo type="min" val="0"/>
        <cfvo type="max" val="0"/>
        <color rgb="FF63C384"/>
      </dataBar>
    </cfRule>
  </conditionalFormatting>
  <conditionalFormatting sqref="DD1:DD292 DD294:DD1048576">
    <cfRule type="dataBar" priority="24">
      <dataBar>
        <cfvo type="min" val="0"/>
        <cfvo type="max" val="0"/>
        <color rgb="FFFFB628"/>
      </dataBar>
    </cfRule>
  </conditionalFormatting>
  <conditionalFormatting sqref="DE1:DE292 DE294:DE1048576">
    <cfRule type="dataBar" priority="23">
      <dataBar>
        <cfvo type="min" val="0"/>
        <cfvo type="max" val="0"/>
        <color rgb="FF008AEF"/>
      </dataBar>
    </cfRule>
  </conditionalFormatting>
  <conditionalFormatting sqref="DF1:DF292 DF294:DF1048576">
    <cfRule type="dataBar" priority="22">
      <dataBar>
        <cfvo type="min" val="0"/>
        <cfvo type="max" val="0"/>
        <color rgb="FF63C384"/>
      </dataBar>
    </cfRule>
  </conditionalFormatting>
  <conditionalFormatting sqref="DL1:DL292 DL294:DL1048576">
    <cfRule type="dataBar" priority="21">
      <dataBar>
        <cfvo type="min" val="0"/>
        <cfvo type="max" val="0"/>
        <color rgb="FFFFB628"/>
      </dataBar>
    </cfRule>
  </conditionalFormatting>
  <conditionalFormatting sqref="DM1:DM292 DM294:DM1048576">
    <cfRule type="dataBar" priority="20">
      <dataBar>
        <cfvo type="min" val="0"/>
        <cfvo type="max" val="0"/>
        <color rgb="FF008AEF"/>
      </dataBar>
    </cfRule>
  </conditionalFormatting>
  <conditionalFormatting sqref="DN1:DN292 DN294:DN1048576">
    <cfRule type="dataBar" priority="19">
      <dataBar>
        <cfvo type="min" val="0"/>
        <cfvo type="max" val="0"/>
        <color rgb="FF63C384"/>
      </dataBar>
    </cfRule>
  </conditionalFormatting>
  <conditionalFormatting sqref="DT1:DT292 DT294:DT1048576">
    <cfRule type="dataBar" priority="18">
      <dataBar>
        <cfvo type="min" val="0"/>
        <cfvo type="max" val="0"/>
        <color rgb="FFFFB628"/>
      </dataBar>
    </cfRule>
  </conditionalFormatting>
  <conditionalFormatting sqref="DU1:DU292 DU294:DU1048576">
    <cfRule type="dataBar" priority="17">
      <dataBar>
        <cfvo type="min" val="0"/>
        <cfvo type="max" val="0"/>
        <color rgb="FF008AEF"/>
      </dataBar>
    </cfRule>
  </conditionalFormatting>
  <conditionalFormatting sqref="DV1:DV292 DV294:DV1048576">
    <cfRule type="dataBar" priority="16">
      <dataBar>
        <cfvo type="min" val="0"/>
        <cfvo type="max" val="0"/>
        <color rgb="FF63C384"/>
      </dataBar>
    </cfRule>
  </conditionalFormatting>
  <conditionalFormatting sqref="EB1:EB292 EB294:EB1048576">
    <cfRule type="dataBar" priority="15">
      <dataBar>
        <cfvo type="min" val="0"/>
        <cfvo type="max" val="0"/>
        <color rgb="FFFFB628"/>
      </dataBar>
    </cfRule>
  </conditionalFormatting>
  <conditionalFormatting sqref="EC1:EC292 EC294:EC1048576">
    <cfRule type="dataBar" priority="14">
      <dataBar>
        <cfvo type="min" val="0"/>
        <cfvo type="max" val="0"/>
        <color rgb="FF008AEF"/>
      </dataBar>
    </cfRule>
  </conditionalFormatting>
  <conditionalFormatting sqref="ED1:ED292 ED294:ED1048576">
    <cfRule type="dataBar" priority="13">
      <dataBar>
        <cfvo type="min" val="0"/>
        <cfvo type="max" val="0"/>
        <color rgb="FF63C384"/>
      </dataBar>
    </cfRule>
  </conditionalFormatting>
  <conditionalFormatting sqref="EJ1:EJ292 EJ294:EJ1048576">
    <cfRule type="dataBar" priority="12">
      <dataBar>
        <cfvo type="min" val="0"/>
        <cfvo type="max" val="0"/>
        <color rgb="FFFFB628"/>
      </dataBar>
    </cfRule>
  </conditionalFormatting>
  <conditionalFormatting sqref="EK1:EK292 EK294:EK1048576">
    <cfRule type="dataBar" priority="11">
      <dataBar>
        <cfvo type="min" val="0"/>
        <cfvo type="max" val="0"/>
        <color rgb="FF008AEF"/>
      </dataBar>
    </cfRule>
  </conditionalFormatting>
  <conditionalFormatting sqref="EL1:EL292 EL294:EL1048576">
    <cfRule type="dataBar" priority="10">
      <dataBar>
        <cfvo type="min" val="0"/>
        <cfvo type="max" val="0"/>
        <color rgb="FF63C384"/>
      </dataBar>
    </cfRule>
  </conditionalFormatting>
  <conditionalFormatting sqref="ER1:ER292 ER294:ER1048576">
    <cfRule type="dataBar" priority="9">
      <dataBar>
        <cfvo type="min" val="0"/>
        <cfvo type="max" val="0"/>
        <color rgb="FFFFB628"/>
      </dataBar>
    </cfRule>
  </conditionalFormatting>
  <conditionalFormatting sqref="ES1:ES292 ES294:ES1048576">
    <cfRule type="dataBar" priority="8">
      <dataBar>
        <cfvo type="min" val="0"/>
        <cfvo type="max" val="0"/>
        <color rgb="FF008AEF"/>
      </dataBar>
    </cfRule>
  </conditionalFormatting>
  <conditionalFormatting sqref="ET1:ET292 ET294:ET1048576">
    <cfRule type="dataBar" priority="7">
      <dataBar>
        <cfvo type="min" val="0"/>
        <cfvo type="max" val="0"/>
        <color rgb="FF63C384"/>
      </dataBar>
    </cfRule>
  </conditionalFormatting>
  <conditionalFormatting sqref="EZ1:EZ292 EZ294:EZ1048576">
    <cfRule type="dataBar" priority="6">
      <dataBar>
        <cfvo type="min" val="0"/>
        <cfvo type="max" val="0"/>
        <color rgb="FFFFB628"/>
      </dataBar>
    </cfRule>
  </conditionalFormatting>
  <conditionalFormatting sqref="FA1:FA292 FA294:FA1048576">
    <cfRule type="dataBar" priority="5">
      <dataBar>
        <cfvo type="min" val="0"/>
        <cfvo type="max" val="0"/>
        <color rgb="FF008AEF"/>
      </dataBar>
    </cfRule>
  </conditionalFormatting>
  <conditionalFormatting sqref="FB1:FB292 FB294:FB1048576">
    <cfRule type="dataBar" priority="4">
      <dataBar>
        <cfvo type="min" val="0"/>
        <cfvo type="max" val="0"/>
        <color rgb="FF63C384"/>
      </dataBar>
    </cfRule>
  </conditionalFormatting>
  <pageMargins left="0.7" right="0.7" top="0.75" bottom="0.75" header="0.3" footer="0.3"/>
  <pageSetup scale="1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11-12 Participation Totals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Gibby Reynolds</dc:creator>
  <cp:lastModifiedBy>Kyle Stanfield</cp:lastModifiedBy>
  <cp:lastPrinted>2012-05-30T20:29:01Z</cp:lastPrinted>
  <dcterms:created xsi:type="dcterms:W3CDTF">2012-05-30T17:02:52Z</dcterms:created>
  <dcterms:modified xsi:type="dcterms:W3CDTF">2012-05-31T18:12:55Z</dcterms:modified>
</cp:coreProperties>
</file>